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Wayne Mohr\Miscellaneous\DSS County Estimates\SFY2020\"/>
    </mc:Choice>
  </mc:AlternateContent>
  <xr:revisionPtr revIDLastSave="0" documentId="10_ncr:100000_{6C762C38-C270-4FFD-9B36-17474CCC6D9A}" xr6:coauthVersionLast="31" xr6:coauthVersionMax="31" xr10:uidLastSave="{00000000-0000-0000-0000-000000000000}"/>
  <bookViews>
    <workbookView xWindow="0" yWindow="0" windowWidth="19200" windowHeight="11385" tabRatio="905" firstSheet="1" activeTab="1" xr2:uid="{00000000-000D-0000-FFFF-FFFF00000000}"/>
  </bookViews>
  <sheets>
    <sheet name="READ ME FIRST" sheetId="122" state="hidden" r:id="rId1"/>
    <sheet name="SFY 2020 PROJECTED" sheetId="4" r:id="rId2"/>
    <sheet name="TRANSADMIN YTD DEC 2014" sheetId="113" state="hidden" r:id="rId3"/>
    <sheet name="SFY 2017 BLENDED SHARES" sheetId="124" state="hidden" r:id="rId4"/>
    <sheet name="County Estimates" sheetId="125" r:id="rId5"/>
  </sheets>
  <externalReferences>
    <externalReference r:id="rId6"/>
  </externalReferences>
  <definedNames>
    <definedName name="_FFP2">#REF!</definedName>
    <definedName name="_ffp2003">#REF!</definedName>
    <definedName name="_FFP3">#REF!</definedName>
    <definedName name="_FFP4">#REF!</definedName>
    <definedName name="_FFP5">#REF!</definedName>
    <definedName name="_FFP6">#REF!</definedName>
    <definedName name="_Key1" hidden="1">[1]NLTC!#REF!</definedName>
    <definedName name="_Key2" hidden="1">#REF!</definedName>
    <definedName name="_Key3" hidden="1">#REF!</definedName>
    <definedName name="_Key4" hidden="1">#REF!</definedName>
    <definedName name="_Key5" hidden="1">#REF!</definedName>
    <definedName name="_Key6" hidden="1">#REF!</definedName>
    <definedName name="_Order1" hidden="1">255</definedName>
    <definedName name="_Regression_Out2" hidden="1">#REF!</definedName>
    <definedName name="_Regression_Out3" hidden="1">#REF!</definedName>
    <definedName name="_Regression_Out4" hidden="1">#REF!</definedName>
    <definedName name="_Regression_Out5" hidden="1">#REF!</definedName>
    <definedName name="_Regression_Out6" hidden="1">#REF!</definedName>
    <definedName name="_Regression_X" hidden="1">'[1]FFP_96-04'!#REF!</definedName>
    <definedName name="_Regression_X2" hidden="1">#REF!</definedName>
    <definedName name="_Regression_X3" hidden="1">#REF!</definedName>
    <definedName name="_Regression_X4" hidden="1">#REF!</definedName>
    <definedName name="_Regression_X5" hidden="1">#REF!</definedName>
    <definedName name="_Regression_X6" hidden="1">#REF!</definedName>
    <definedName name="_Regression_Y2" hidden="1">#REF!</definedName>
    <definedName name="_Regression_Y3" hidden="1">#REF!</definedName>
    <definedName name="_Regression_Y4" hidden="1">#REF!</definedName>
    <definedName name="_Regression_Y5" hidden="1">#REF!</definedName>
    <definedName name="_Regression_Y6" hidden="1">#REF!</definedName>
    <definedName name="AFDCOVERCOST">#REF!</definedName>
    <definedName name="AFDCOVERCOST2">#REF!</definedName>
    <definedName name="AFDCOVERCOST3">#REF!</definedName>
    <definedName name="AFDCOVERCOST4">#REF!</definedName>
    <definedName name="AFDCOVERCOST5">#REF!</definedName>
    <definedName name="AFDCUNDERCOST">#REF!</definedName>
    <definedName name="AFDCUNDERCOST2">#REF!</definedName>
    <definedName name="AFDCUNDERCOST3">#REF!</definedName>
    <definedName name="AFDCUNDERCOST4">#REF!</definedName>
    <definedName name="AFDCUNDERCOST5">#REF!</definedName>
    <definedName name="AGEDCOST">#REF!</definedName>
    <definedName name="AGEDCOST2">#REF!</definedName>
    <definedName name="AGEDCOST3">#REF!</definedName>
    <definedName name="AGEDCOST4">#REF!</definedName>
    <definedName name="AGEDCOST5">#REF!</definedName>
    <definedName name="ALIENCOST">#REF!</definedName>
    <definedName name="ALIENCOSTMTD">#REF!</definedName>
    <definedName name="ALLELIGCOST">#REF!</definedName>
    <definedName name="ALLELIGCOSTYTD">#REF!</definedName>
    <definedName name="BLINDCOST">#REF!</definedName>
    <definedName name="BLINDCOST2">#REF!</definedName>
    <definedName name="BLINDCOST3">#REF!</definedName>
    <definedName name="BLINDCOST4">#REF!</definedName>
    <definedName name="BLINDCOST5">#REF!</definedName>
    <definedName name="_xlnm.Database">#REF!</definedName>
    <definedName name="DISABCOST">#REF!</definedName>
    <definedName name="DISABCOST2">#REF!</definedName>
    <definedName name="DISABCOST3">#REF!</definedName>
    <definedName name="DISABCOST4">#REF!</definedName>
    <definedName name="DISABCOST5">#REF!</definedName>
    <definedName name="FFPRate2003">#REF!</definedName>
    <definedName name="ILLEGALALIENCOST">#REF!</definedName>
    <definedName name="ILLEGALALIENCOSTMTD">#REF!</definedName>
    <definedName name="MICCOST">#REF!</definedName>
    <definedName name="MICCOST2">#REF!</definedName>
    <definedName name="MICCOST3">#REF!</definedName>
    <definedName name="MICCOST4">#REF!</definedName>
    <definedName name="MICCOST5">#REF!</definedName>
    <definedName name="MOBQCOST3">#REF!</definedName>
    <definedName name="MPWCOST">#REF!</definedName>
    <definedName name="MPWCOST2">#REF!</definedName>
    <definedName name="MPWCOST3">#REF!</definedName>
    <definedName name="MPWCOST4">#REF!</definedName>
    <definedName name="MPWCOST5">#REF!</definedName>
    <definedName name="MQBBCOST">#REF!</definedName>
    <definedName name="MQBBCOST2">#REF!</definedName>
    <definedName name="MQBBCOST3">#REF!</definedName>
    <definedName name="MQBBCOST4">#REF!</definedName>
    <definedName name="MQBBCOST5">#REF!</definedName>
    <definedName name="MQBECOST">#REF!</definedName>
    <definedName name="MQBECOST2">#REF!</definedName>
    <definedName name="MQBECOST4">#REF!</definedName>
    <definedName name="MQBECOST5">#REF!</definedName>
    <definedName name="MQBQCOST">#REF!</definedName>
    <definedName name="MQBQCOST2">#REF!</definedName>
    <definedName name="MQBQCOST3">#REF!</definedName>
    <definedName name="MQBQCOST4">#REF!</definedName>
    <definedName name="MQBQCOST5">#REF!</definedName>
    <definedName name="OTHERCHILDCOST">#REF!</definedName>
    <definedName name="OTHERCHILDCOST2">#REF!</definedName>
    <definedName name="OTHERCHILDCOST3">#REF!</definedName>
    <definedName name="OTHERCHILDCOST4">#REF!</definedName>
    <definedName name="OTHERCHILDCOST5">#REF!</definedName>
    <definedName name="_xlnm.Print_Area" localSheetId="0">'READ ME FIRST'!$A$1:$K$40</definedName>
    <definedName name="_xlnm.Print_Area" localSheetId="3">'SFY 2017 BLENDED SHARES'!$A$1:$H$98</definedName>
    <definedName name="_xlnm.Print_Area" localSheetId="1">'SFY 2020 PROJECTED'!$A$1:$G$59</definedName>
    <definedName name="_xlnm.Print_Titles" localSheetId="4">'County Estimates'!$1:$4</definedName>
    <definedName name="_xlnm.Print_Titles" localSheetId="3">'SFY 2017 BLENDED SHARES'!$A:$C,'SFY 2017 BLENDED SHARES'!$1:$7</definedName>
    <definedName name="_xlnm.Print_Titles" localSheetId="1">'SFY 2020 PROJECTED'!$1:$4</definedName>
    <definedName name="_xlnm.Print_Titles" localSheetId="2">'TRANSADMIN YTD DEC 2014'!$1:$4</definedName>
    <definedName name="TOT">#N/A</definedName>
  </definedNames>
  <calcPr calcId="179017"/>
</workbook>
</file>

<file path=xl/calcChain.xml><?xml version="1.0" encoding="utf-8"?>
<calcChain xmlns="http://schemas.openxmlformats.org/spreadsheetml/2006/main">
  <c r="E62" i="4" l="1"/>
  <c r="E44" i="4"/>
  <c r="F50" i="4"/>
  <c r="F39" i="4"/>
  <c r="F32" i="4"/>
  <c r="D17" i="4"/>
  <c r="D49" i="4"/>
  <c r="F49" i="4" s="1"/>
  <c r="D44" i="4"/>
  <c r="D43" i="4"/>
  <c r="F43" i="4" s="1"/>
  <c r="D37" i="4"/>
  <c r="D35" i="4"/>
  <c r="F35" i="4" s="1"/>
  <c r="D34" i="4"/>
  <c r="D28" i="4"/>
  <c r="D27" i="4"/>
  <c r="D26" i="4"/>
  <c r="D25" i="4"/>
  <c r="F25" i="4" s="1"/>
  <c r="D24" i="4"/>
  <c r="D23" i="4"/>
  <c r="D22" i="4"/>
  <c r="D21" i="4"/>
  <c r="F21" i="4" s="1"/>
  <c r="D20" i="4"/>
  <c r="D19" i="4"/>
  <c r="D18" i="4"/>
  <c r="F18" i="4" s="1"/>
  <c r="D16" i="4"/>
  <c r="D15" i="4"/>
  <c r="D14" i="4"/>
  <c r="D13" i="4"/>
  <c r="D12" i="4"/>
  <c r="D11" i="4"/>
  <c r="D10" i="4"/>
  <c r="D9" i="4"/>
  <c r="D8" i="4"/>
  <c r="F8" i="4" s="1"/>
  <c r="D6" i="4"/>
  <c r="F6" i="4" s="1"/>
  <c r="D5" i="4"/>
  <c r="F55" i="4"/>
  <c r="F54" i="4"/>
  <c r="F51" i="4"/>
  <c r="F48" i="4"/>
  <c r="F47" i="4"/>
  <c r="F46" i="4"/>
  <c r="F45" i="4"/>
  <c r="F42" i="4"/>
  <c r="F41" i="4"/>
  <c r="F40" i="4"/>
  <c r="F38" i="4"/>
  <c r="F36" i="4"/>
  <c r="F33" i="4"/>
  <c r="F31" i="4"/>
  <c r="F29" i="4"/>
  <c r="F27" i="4"/>
  <c r="F12" i="4"/>
  <c r="F13" i="4"/>
  <c r="F19" i="4"/>
  <c r="F20" i="4"/>
  <c r="F53" i="4"/>
  <c r="F52" i="4"/>
  <c r="F26" i="4"/>
  <c r="F30" i="4"/>
  <c r="E61" i="4"/>
  <c r="F44" i="4" l="1"/>
  <c r="F9" i="4"/>
  <c r="F17" i="4"/>
  <c r="F7" i="4"/>
  <c r="F11" i="4"/>
  <c r="F16" i="4"/>
  <c r="F24" i="4"/>
  <c r="F28" i="4"/>
  <c r="F34" i="4"/>
  <c r="F23" i="4"/>
  <c r="F22" i="4"/>
  <c r="F15" i="4"/>
  <c r="F14" i="4"/>
  <c r="F10" i="4"/>
  <c r="F5" i="4"/>
  <c r="F61" i="4"/>
  <c r="D57" i="4"/>
  <c r="E57" i="4" l="1"/>
  <c r="F37" i="4"/>
  <c r="F57" i="4" s="1"/>
  <c r="H55" i="4"/>
  <c r="H51" i="4"/>
  <c r="H48" i="4"/>
  <c r="H47" i="4"/>
  <c r="H45" i="4"/>
  <c r="H42" i="4"/>
  <c r="H40" i="4"/>
  <c r="H39" i="4"/>
  <c r="H38" i="4"/>
  <c r="H33" i="4"/>
  <c r="H32" i="4"/>
  <c r="H31" i="4"/>
  <c r="H30" i="4"/>
  <c r="H26" i="4"/>
  <c r="H21" i="4"/>
  <c r="H16" i="4"/>
  <c r="H15" i="4"/>
  <c r="H14" i="4"/>
  <c r="H11" i="4"/>
  <c r="H10" i="4"/>
  <c r="H9" i="4"/>
  <c r="H5" i="4"/>
  <c r="H53" i="4"/>
  <c r="H54" i="4"/>
  <c r="H52" i="4"/>
  <c r="H50" i="4"/>
  <c r="H49" i="4"/>
  <c r="H46" i="4"/>
  <c r="H41" i="4"/>
  <c r="H36" i="4"/>
  <c r="H29" i="4"/>
  <c r="H28" i="4"/>
  <c r="H25" i="4"/>
  <c r="H23" i="4"/>
  <c r="H20" i="4"/>
  <c r="H18" i="4"/>
  <c r="H8" i="4"/>
  <c r="H6" i="4"/>
  <c r="H44" i="4"/>
  <c r="H37" i="4"/>
  <c r="H35" i="4"/>
  <c r="H27" i="4"/>
  <c r="H24" i="4"/>
  <c r="H17" i="4"/>
  <c r="H13" i="4"/>
  <c r="H34" i="4" l="1"/>
  <c r="H43" i="4"/>
  <c r="H19" i="4"/>
  <c r="H22" i="4"/>
  <c r="H7" i="4"/>
  <c r="H12" i="4"/>
  <c r="G57" i="4"/>
  <c r="H57" i="4" l="1"/>
  <c r="G110" i="124"/>
  <c r="G109" i="124"/>
  <c r="G108" i="124"/>
  <c r="G107" i="124"/>
  <c r="G106" i="124"/>
  <c r="G105" i="124"/>
  <c r="G104" i="124"/>
  <c r="G103" i="124"/>
  <c r="G102" i="124"/>
  <c r="G101" i="124"/>
  <c r="G100" i="124"/>
  <c r="G99" i="124"/>
  <c r="G47" i="124"/>
  <c r="G105" i="113" l="1"/>
  <c r="F105" i="113"/>
  <c r="E105" i="113"/>
  <c r="D105" i="113"/>
  <c r="C105" i="113"/>
  <c r="B105" i="113"/>
  <c r="H104" i="113"/>
  <c r="J104" i="113" s="1"/>
  <c r="K104" i="113" s="1"/>
  <c r="H103" i="113"/>
  <c r="J103" i="113" s="1"/>
  <c r="K103" i="113" s="1"/>
  <c r="L103" i="113" s="1"/>
  <c r="H102" i="113"/>
  <c r="J102" i="113" s="1"/>
  <c r="K102" i="113" s="1"/>
  <c r="L102" i="113" s="1"/>
  <c r="H101" i="113"/>
  <c r="J101" i="113" s="1"/>
  <c r="H100" i="113"/>
  <c r="J100" i="113" s="1"/>
  <c r="H99" i="113"/>
  <c r="J99" i="113" s="1"/>
  <c r="K99" i="113" s="1"/>
  <c r="L99" i="113" s="1"/>
  <c r="H98" i="113"/>
  <c r="J98" i="113" s="1"/>
  <c r="H97" i="113"/>
  <c r="J97" i="113" s="1"/>
  <c r="H96" i="113"/>
  <c r="J96" i="113" s="1"/>
  <c r="H95" i="113"/>
  <c r="H94" i="113"/>
  <c r="J94" i="113" s="1"/>
  <c r="H93" i="113"/>
  <c r="J93" i="113" s="1"/>
  <c r="K93" i="113" s="1"/>
  <c r="H92" i="113"/>
  <c r="J92" i="113" s="1"/>
  <c r="H91" i="113"/>
  <c r="J91" i="113" s="1"/>
  <c r="K91" i="113" s="1"/>
  <c r="L91" i="113" s="1"/>
  <c r="H90" i="113"/>
  <c r="J90" i="113" s="1"/>
  <c r="H89" i="113"/>
  <c r="J89" i="113" s="1"/>
  <c r="H88" i="113"/>
  <c r="J88" i="113" s="1"/>
  <c r="H87" i="113"/>
  <c r="J87" i="113" s="1"/>
  <c r="K87" i="113" s="1"/>
  <c r="L87" i="113" s="1"/>
  <c r="H86" i="113"/>
  <c r="J86" i="113" s="1"/>
  <c r="H85" i="113"/>
  <c r="J85" i="113" s="1"/>
  <c r="H84" i="113"/>
  <c r="J84" i="113" s="1"/>
  <c r="H83" i="113"/>
  <c r="J83" i="113" s="1"/>
  <c r="K83" i="113" s="1"/>
  <c r="L83" i="113" s="1"/>
  <c r="H82" i="113"/>
  <c r="J82" i="113" s="1"/>
  <c r="H81" i="113"/>
  <c r="J81" i="113" s="1"/>
  <c r="H80" i="113"/>
  <c r="J80" i="113" s="1"/>
  <c r="H79" i="113"/>
  <c r="H78" i="113"/>
  <c r="J78" i="113" s="1"/>
  <c r="H77" i="113"/>
  <c r="J77" i="113" s="1"/>
  <c r="K77" i="113" s="1"/>
  <c r="H76" i="113"/>
  <c r="J76" i="113" s="1"/>
  <c r="H75" i="113"/>
  <c r="J75" i="113" s="1"/>
  <c r="K75" i="113" s="1"/>
  <c r="L75" i="113" s="1"/>
  <c r="H74" i="113"/>
  <c r="J74" i="113" s="1"/>
  <c r="H73" i="113"/>
  <c r="J73" i="113" s="1"/>
  <c r="H72" i="113"/>
  <c r="J72" i="113" s="1"/>
  <c r="H71" i="113"/>
  <c r="J71" i="113" s="1"/>
  <c r="K71" i="113" s="1"/>
  <c r="L71" i="113" s="1"/>
  <c r="H70" i="113"/>
  <c r="J70" i="113" s="1"/>
  <c r="H69" i="113"/>
  <c r="J69" i="113" s="1"/>
  <c r="K69" i="113" s="1"/>
  <c r="H68" i="113"/>
  <c r="J68" i="113" s="1"/>
  <c r="H67" i="113"/>
  <c r="J67" i="113" s="1"/>
  <c r="K67" i="113" s="1"/>
  <c r="L67" i="113" s="1"/>
  <c r="H66" i="113"/>
  <c r="J66" i="113" s="1"/>
  <c r="H65" i="113"/>
  <c r="J65" i="113" s="1"/>
  <c r="H64" i="113"/>
  <c r="J64" i="113" s="1"/>
  <c r="H63" i="113"/>
  <c r="H62" i="113"/>
  <c r="J62" i="113" s="1"/>
  <c r="H61" i="113"/>
  <c r="J61" i="113" s="1"/>
  <c r="K61" i="113" s="1"/>
  <c r="H60" i="113"/>
  <c r="J60" i="113" s="1"/>
  <c r="H59" i="113"/>
  <c r="J59" i="113" s="1"/>
  <c r="K59" i="113" s="1"/>
  <c r="L59" i="113" s="1"/>
  <c r="H58" i="113"/>
  <c r="J58" i="113" s="1"/>
  <c r="H57" i="113"/>
  <c r="J57" i="113" s="1"/>
  <c r="H56" i="113"/>
  <c r="J56" i="113" s="1"/>
  <c r="H55" i="113"/>
  <c r="J55" i="113" s="1"/>
  <c r="K55" i="113" s="1"/>
  <c r="L55" i="113" s="1"/>
  <c r="H54" i="113"/>
  <c r="J54" i="113" s="1"/>
  <c r="H53" i="113"/>
  <c r="J53" i="113" s="1"/>
  <c r="K53" i="113" s="1"/>
  <c r="H52" i="113"/>
  <c r="J52" i="113" s="1"/>
  <c r="H51" i="113"/>
  <c r="J51" i="113" s="1"/>
  <c r="K51" i="113" s="1"/>
  <c r="L51" i="113" s="1"/>
  <c r="H50" i="113"/>
  <c r="J50" i="113" s="1"/>
  <c r="H49" i="113"/>
  <c r="J49" i="113" s="1"/>
  <c r="H48" i="113"/>
  <c r="J48" i="113" s="1"/>
  <c r="H47" i="113"/>
  <c r="J47" i="113" s="1"/>
  <c r="K47" i="113" s="1"/>
  <c r="L47" i="113" s="1"/>
  <c r="H46" i="113"/>
  <c r="J46" i="113" s="1"/>
  <c r="H45" i="113"/>
  <c r="J45" i="113" s="1"/>
  <c r="K45" i="113" s="1"/>
  <c r="H44" i="113"/>
  <c r="J44" i="113" s="1"/>
  <c r="H43" i="113"/>
  <c r="J43" i="113" s="1"/>
  <c r="K43" i="113" s="1"/>
  <c r="L43" i="113" s="1"/>
  <c r="H42" i="113"/>
  <c r="J42" i="113" s="1"/>
  <c r="H41" i="113"/>
  <c r="J41" i="113" s="1"/>
  <c r="H40" i="113"/>
  <c r="J40" i="113" s="1"/>
  <c r="H39" i="113"/>
  <c r="H38" i="113"/>
  <c r="J38" i="113" s="1"/>
  <c r="H37" i="113"/>
  <c r="J37" i="113" s="1"/>
  <c r="H36" i="113"/>
  <c r="J36" i="113" s="1"/>
  <c r="H35" i="113"/>
  <c r="J35" i="113" s="1"/>
  <c r="K35" i="113" s="1"/>
  <c r="L35" i="113" s="1"/>
  <c r="H34" i="113"/>
  <c r="J34" i="113" s="1"/>
  <c r="H33" i="113"/>
  <c r="J33" i="113" s="1"/>
  <c r="H32" i="113"/>
  <c r="J32" i="113" s="1"/>
  <c r="H31" i="113"/>
  <c r="H30" i="113"/>
  <c r="J30" i="113" s="1"/>
  <c r="H29" i="113"/>
  <c r="J29" i="113" s="1"/>
  <c r="K29" i="113" s="1"/>
  <c r="H28" i="113"/>
  <c r="J28" i="113" s="1"/>
  <c r="H27" i="113"/>
  <c r="J27" i="113" s="1"/>
  <c r="K27" i="113" s="1"/>
  <c r="L27" i="113" s="1"/>
  <c r="H26" i="113"/>
  <c r="J26" i="113" s="1"/>
  <c r="H25" i="113"/>
  <c r="J25" i="113" s="1"/>
  <c r="H24" i="113"/>
  <c r="J24" i="113" s="1"/>
  <c r="H23" i="113"/>
  <c r="J23" i="113" s="1"/>
  <c r="H22" i="113"/>
  <c r="J22" i="113" s="1"/>
  <c r="H21" i="113"/>
  <c r="J21" i="113" s="1"/>
  <c r="H20" i="113"/>
  <c r="J20" i="113" s="1"/>
  <c r="H19" i="113"/>
  <c r="J19" i="113" s="1"/>
  <c r="H18" i="113"/>
  <c r="J18" i="113" s="1"/>
  <c r="H17" i="113"/>
  <c r="J17" i="113" s="1"/>
  <c r="H16" i="113"/>
  <c r="J16" i="113" s="1"/>
  <c r="H15" i="113"/>
  <c r="H14" i="113"/>
  <c r="J14" i="113" s="1"/>
  <c r="H13" i="113"/>
  <c r="J13" i="113" s="1"/>
  <c r="K13" i="113" s="1"/>
  <c r="H12" i="113"/>
  <c r="J12" i="113" s="1"/>
  <c r="H11" i="113"/>
  <c r="J11" i="113" s="1"/>
  <c r="H10" i="113"/>
  <c r="J10" i="113" s="1"/>
  <c r="H9" i="113"/>
  <c r="J9" i="113" s="1"/>
  <c r="H8" i="113"/>
  <c r="J8" i="113" s="1"/>
  <c r="H7" i="113"/>
  <c r="H6" i="113"/>
  <c r="J6" i="113" s="1"/>
  <c r="H5" i="113"/>
  <c r="J5" i="113" s="1"/>
  <c r="C106" i="125"/>
  <c r="G96" i="124"/>
  <c r="H96" i="124" s="1"/>
  <c r="G95" i="124"/>
  <c r="H95" i="124" s="1"/>
  <c r="G94" i="124"/>
  <c r="H94" i="124" s="1"/>
  <c r="G92" i="124"/>
  <c r="H92" i="124" s="1"/>
  <c r="G91" i="124"/>
  <c r="H91" i="124" s="1"/>
  <c r="G87" i="124"/>
  <c r="H87" i="124" s="1"/>
  <c r="G85" i="124"/>
  <c r="H85" i="124" s="1"/>
  <c r="G84" i="124"/>
  <c r="H84" i="124" s="1"/>
  <c r="G83" i="124"/>
  <c r="H83" i="124" s="1"/>
  <c r="G82" i="124"/>
  <c r="H82" i="124" s="1"/>
  <c r="G81" i="124"/>
  <c r="H81" i="124" s="1"/>
  <c r="G80" i="124"/>
  <c r="H80" i="124" s="1"/>
  <c r="G79" i="124"/>
  <c r="H79" i="124" s="1"/>
  <c r="G78" i="124"/>
  <c r="H78" i="124" s="1"/>
  <c r="G77" i="124"/>
  <c r="H77" i="124" s="1"/>
  <c r="G76" i="124"/>
  <c r="H76" i="124" s="1"/>
  <c r="G74" i="124"/>
  <c r="H74" i="124" s="1"/>
  <c r="G73" i="124"/>
  <c r="H73" i="124" s="1"/>
  <c r="G72" i="124"/>
  <c r="H72" i="124" s="1"/>
  <c r="G71" i="124"/>
  <c r="H71" i="124" s="1"/>
  <c r="G70" i="124"/>
  <c r="H70" i="124" s="1"/>
  <c r="G69" i="124"/>
  <c r="H69" i="124" s="1"/>
  <c r="G68" i="124"/>
  <c r="H68" i="124" s="1"/>
  <c r="G67" i="124"/>
  <c r="H67" i="124" s="1"/>
  <c r="G66" i="124"/>
  <c r="H66" i="124" s="1"/>
  <c r="G65" i="124"/>
  <c r="H65" i="124" s="1"/>
  <c r="G64" i="124"/>
  <c r="H64" i="124" s="1"/>
  <c r="G63" i="124"/>
  <c r="H63" i="124" s="1"/>
  <c r="G62" i="124"/>
  <c r="H62" i="124" s="1"/>
  <c r="G61" i="124"/>
  <c r="H61" i="124" s="1"/>
  <c r="G60" i="124"/>
  <c r="H60" i="124" s="1"/>
  <c r="G59" i="124"/>
  <c r="H59" i="124" s="1"/>
  <c r="G58" i="124"/>
  <c r="H58" i="124" s="1"/>
  <c r="G57" i="124"/>
  <c r="H57" i="124" s="1"/>
  <c r="G54" i="124"/>
  <c r="H54" i="124" s="1"/>
  <c r="G53" i="124"/>
  <c r="H53" i="124" s="1"/>
  <c r="G51" i="124"/>
  <c r="H51" i="124" s="1"/>
  <c r="G50" i="124"/>
  <c r="H50" i="124" s="1"/>
  <c r="G49" i="124"/>
  <c r="H49" i="124" s="1"/>
  <c r="G48" i="124"/>
  <c r="H48" i="124" s="1"/>
  <c r="G46" i="124"/>
  <c r="H46" i="124" s="1"/>
  <c r="G45" i="124"/>
  <c r="H45" i="124" s="1"/>
  <c r="G38" i="124"/>
  <c r="H38" i="124" s="1"/>
  <c r="G37" i="124"/>
  <c r="H37" i="124" s="1"/>
  <c r="G36" i="124"/>
  <c r="H36" i="124" s="1"/>
  <c r="G35" i="124"/>
  <c r="H35" i="124" s="1"/>
  <c r="G34" i="124"/>
  <c r="H34" i="124" s="1"/>
  <c r="G33" i="124"/>
  <c r="H33" i="124" s="1"/>
  <c r="G32" i="124"/>
  <c r="H32" i="124" s="1"/>
  <c r="G31" i="124"/>
  <c r="H31" i="124" s="1"/>
  <c r="G30" i="124"/>
  <c r="H30" i="124" s="1"/>
  <c r="G29" i="124"/>
  <c r="H29" i="124" s="1"/>
  <c r="G28" i="124"/>
  <c r="H28" i="124" s="1"/>
  <c r="G27" i="124"/>
  <c r="H27" i="124" s="1"/>
  <c r="G26" i="124"/>
  <c r="H26" i="124" s="1"/>
  <c r="G25" i="124"/>
  <c r="H25" i="124" s="1"/>
  <c r="G24" i="124"/>
  <c r="H24" i="124" s="1"/>
  <c r="G23" i="124"/>
  <c r="H23" i="124" s="1"/>
  <c r="G22" i="124"/>
  <c r="H22" i="124" s="1"/>
  <c r="G21" i="124"/>
  <c r="H21" i="124" s="1"/>
  <c r="G20" i="124"/>
  <c r="H20" i="124" s="1"/>
  <c r="G19" i="124"/>
  <c r="H19" i="124" s="1"/>
  <c r="G18" i="124"/>
  <c r="H18" i="124" s="1"/>
  <c r="G17" i="124"/>
  <c r="H17" i="124" s="1"/>
  <c r="G16" i="124"/>
  <c r="H16" i="124" s="1"/>
  <c r="G15" i="124"/>
  <c r="H15" i="124" s="1"/>
  <c r="G14" i="124"/>
  <c r="H14" i="124" s="1"/>
  <c r="G13" i="124"/>
  <c r="H13" i="124" s="1"/>
  <c r="G12" i="124"/>
  <c r="H12" i="124" s="1"/>
  <c r="G11" i="124"/>
  <c r="H11" i="124" s="1"/>
  <c r="G10" i="124"/>
  <c r="H10" i="124" s="1"/>
  <c r="G9" i="124"/>
  <c r="H9" i="124" s="1"/>
  <c r="G8" i="124"/>
  <c r="F106" i="125"/>
  <c r="E5" i="124"/>
  <c r="F5" i="124" s="1"/>
  <c r="G5" i="124" s="1"/>
  <c r="H39" i="124"/>
  <c r="H40" i="124"/>
  <c r="H41" i="124"/>
  <c r="H42" i="124"/>
  <c r="H43" i="124"/>
  <c r="H44" i="124"/>
  <c r="H47" i="124"/>
  <c r="H52" i="124"/>
  <c r="H55" i="124"/>
  <c r="H56" i="124"/>
  <c r="H75" i="124"/>
  <c r="H86" i="124"/>
  <c r="H88" i="124"/>
  <c r="H89" i="124"/>
  <c r="H90" i="124"/>
  <c r="H93" i="124"/>
  <c r="H98" i="124"/>
  <c r="H8" i="124" l="1"/>
  <c r="H105" i="113"/>
  <c r="I88" i="113" s="1"/>
  <c r="K17" i="113"/>
  <c r="L17" i="113" s="1"/>
  <c r="K33" i="113"/>
  <c r="L33" i="113" s="1"/>
  <c r="K49" i="113"/>
  <c r="L49" i="113" s="1"/>
  <c r="K65" i="113"/>
  <c r="L65" i="113" s="1"/>
  <c r="K81" i="113"/>
  <c r="L81" i="113" s="1"/>
  <c r="K97" i="113"/>
  <c r="L97" i="113" s="1"/>
  <c r="K9" i="113"/>
  <c r="L9" i="113" s="1"/>
  <c r="K25" i="113"/>
  <c r="L25" i="113" s="1"/>
  <c r="K41" i="113"/>
  <c r="L41" i="113" s="1"/>
  <c r="K57" i="113"/>
  <c r="L57" i="113" s="1"/>
  <c r="K73" i="113"/>
  <c r="L73" i="113" s="1"/>
  <c r="K89" i="113"/>
  <c r="L89" i="113" s="1"/>
  <c r="K101" i="113"/>
  <c r="L101" i="113" s="1"/>
  <c r="L45" i="113"/>
  <c r="L61" i="113"/>
  <c r="J7" i="113"/>
  <c r="K7" i="113" s="1"/>
  <c r="L7" i="113" s="1"/>
  <c r="J15" i="113"/>
  <c r="K15" i="113" s="1"/>
  <c r="L15" i="113" s="1"/>
  <c r="J31" i="113"/>
  <c r="K31" i="113" s="1"/>
  <c r="L31" i="113" s="1"/>
  <c r="J39" i="113"/>
  <c r="K39" i="113" s="1"/>
  <c r="L39" i="113" s="1"/>
  <c r="J63" i="113"/>
  <c r="K63" i="113" s="1"/>
  <c r="L63" i="113" s="1"/>
  <c r="J79" i="113"/>
  <c r="K79" i="113" s="1"/>
  <c r="L79" i="113" s="1"/>
  <c r="J95" i="113"/>
  <c r="K95" i="113" s="1"/>
  <c r="L95" i="113" s="1"/>
  <c r="K85" i="113"/>
  <c r="L85" i="113" s="1"/>
  <c r="K37" i="113"/>
  <c r="L37" i="113" s="1"/>
  <c r="K21" i="113"/>
  <c r="L21" i="113" s="1"/>
  <c r="L13" i="113"/>
  <c r="L29" i="113"/>
  <c r="L53" i="113"/>
  <c r="L69" i="113"/>
  <c r="L77" i="113"/>
  <c r="L93" i="113"/>
  <c r="L104" i="113"/>
  <c r="K5" i="113"/>
  <c r="K8" i="113"/>
  <c r="L8" i="113" s="1"/>
  <c r="K16" i="113"/>
  <c r="L16" i="113" s="1"/>
  <c r="K24" i="113"/>
  <c r="L24" i="113" s="1"/>
  <c r="K32" i="113"/>
  <c r="L32" i="113" s="1"/>
  <c r="K40" i="113"/>
  <c r="L40" i="113" s="1"/>
  <c r="K48" i="113"/>
  <c r="L48" i="113" s="1"/>
  <c r="K56" i="113"/>
  <c r="L56" i="113" s="1"/>
  <c r="K72" i="113"/>
  <c r="L72" i="113" s="1"/>
  <c r="K96" i="113"/>
  <c r="L96" i="113" s="1"/>
  <c r="K10" i="113"/>
  <c r="L10" i="113" s="1"/>
  <c r="K18" i="113"/>
  <c r="L18" i="113" s="1"/>
  <c r="K26" i="113"/>
  <c r="L26" i="113" s="1"/>
  <c r="K34" i="113"/>
  <c r="L34" i="113" s="1"/>
  <c r="K42" i="113"/>
  <c r="L42" i="113" s="1"/>
  <c r="K50" i="113"/>
  <c r="L50" i="113" s="1"/>
  <c r="K58" i="113"/>
  <c r="L58" i="113" s="1"/>
  <c r="K66" i="113"/>
  <c r="L66" i="113" s="1"/>
  <c r="K74" i="113"/>
  <c r="L74" i="113" s="1"/>
  <c r="K82" i="113"/>
  <c r="L82" i="113" s="1"/>
  <c r="K90" i="113"/>
  <c r="L90" i="113" s="1"/>
  <c r="K98" i="113"/>
  <c r="L98" i="113" s="1"/>
  <c r="K12" i="113"/>
  <c r="L12" i="113" s="1"/>
  <c r="K20" i="113"/>
  <c r="L20" i="113" s="1"/>
  <c r="K28" i="113"/>
  <c r="L28" i="113" s="1"/>
  <c r="K36" i="113"/>
  <c r="L36" i="113" s="1"/>
  <c r="K44" i="113"/>
  <c r="L44" i="113" s="1"/>
  <c r="K52" i="113"/>
  <c r="L52" i="113" s="1"/>
  <c r="K60" i="113"/>
  <c r="L60" i="113" s="1"/>
  <c r="K68" i="113"/>
  <c r="L68" i="113" s="1"/>
  <c r="K76" i="113"/>
  <c r="L76" i="113" s="1"/>
  <c r="K84" i="113"/>
  <c r="L84" i="113" s="1"/>
  <c r="K92" i="113"/>
  <c r="L92" i="113" s="1"/>
  <c r="K100" i="113"/>
  <c r="L100" i="113" s="1"/>
  <c r="K6" i="113"/>
  <c r="L6" i="113" s="1"/>
  <c r="K14" i="113"/>
  <c r="L14" i="113" s="1"/>
  <c r="K22" i="113"/>
  <c r="L22" i="113" s="1"/>
  <c r="K30" i="113"/>
  <c r="L30" i="113" s="1"/>
  <c r="K38" i="113"/>
  <c r="L38" i="113" s="1"/>
  <c r="K46" i="113"/>
  <c r="L46" i="113" s="1"/>
  <c r="K54" i="113"/>
  <c r="L54" i="113" s="1"/>
  <c r="K62" i="113"/>
  <c r="L62" i="113" s="1"/>
  <c r="K70" i="113"/>
  <c r="L70" i="113" s="1"/>
  <c r="K78" i="113"/>
  <c r="L78" i="113" s="1"/>
  <c r="K86" i="113"/>
  <c r="L86" i="113" s="1"/>
  <c r="K94" i="113"/>
  <c r="L94" i="113" s="1"/>
  <c r="K64" i="113"/>
  <c r="L64" i="113" s="1"/>
  <c r="K80" i="113"/>
  <c r="L80" i="113" s="1"/>
  <c r="K88" i="113"/>
  <c r="L88" i="113" s="1"/>
  <c r="K23" i="113"/>
  <c r="L23" i="113" s="1"/>
  <c r="K19" i="113"/>
  <c r="L19" i="113" s="1"/>
  <c r="K11" i="113"/>
  <c r="L11" i="113" s="1"/>
  <c r="I65" i="113"/>
  <c r="C104" i="125"/>
  <c r="D104" i="125" s="1"/>
  <c r="C103" i="125"/>
  <c r="D103" i="125" s="1"/>
  <c r="C102" i="125"/>
  <c r="D102" i="125" s="1"/>
  <c r="C101" i="125"/>
  <c r="D101" i="125" s="1"/>
  <c r="C100" i="125"/>
  <c r="D100" i="125" s="1"/>
  <c r="C99" i="125"/>
  <c r="D99" i="125" s="1"/>
  <c r="C98" i="125"/>
  <c r="D98" i="125" s="1"/>
  <c r="C97" i="125"/>
  <c r="D97" i="125" s="1"/>
  <c r="C96" i="125"/>
  <c r="D96" i="125" s="1"/>
  <c r="C95" i="125"/>
  <c r="D95" i="125" s="1"/>
  <c r="C94" i="125"/>
  <c r="D94" i="125" s="1"/>
  <c r="C93" i="125"/>
  <c r="D93" i="125" s="1"/>
  <c r="C92" i="125"/>
  <c r="D92" i="125" s="1"/>
  <c r="C91" i="125"/>
  <c r="D91" i="125" s="1"/>
  <c r="C90" i="125"/>
  <c r="D90" i="125" s="1"/>
  <c r="C89" i="125"/>
  <c r="D89" i="125" s="1"/>
  <c r="C88" i="125"/>
  <c r="D88" i="125" s="1"/>
  <c r="C87" i="125"/>
  <c r="D87" i="125" s="1"/>
  <c r="C86" i="125"/>
  <c r="D86" i="125" s="1"/>
  <c r="C85" i="125"/>
  <c r="D85" i="125" s="1"/>
  <c r="C84" i="125"/>
  <c r="D84" i="125" s="1"/>
  <c r="C83" i="125"/>
  <c r="D83" i="125" s="1"/>
  <c r="C82" i="125"/>
  <c r="D82" i="125" s="1"/>
  <c r="C81" i="125"/>
  <c r="D81" i="125" s="1"/>
  <c r="C80" i="125"/>
  <c r="D80" i="125" s="1"/>
  <c r="C79" i="125"/>
  <c r="D79" i="125" s="1"/>
  <c r="C78" i="125"/>
  <c r="D78" i="125" s="1"/>
  <c r="C77" i="125"/>
  <c r="D77" i="125" s="1"/>
  <c r="C76" i="125"/>
  <c r="D76" i="125" s="1"/>
  <c r="C75" i="125"/>
  <c r="D75" i="125" s="1"/>
  <c r="C74" i="125"/>
  <c r="D74" i="125" s="1"/>
  <c r="C73" i="125"/>
  <c r="D73" i="125" s="1"/>
  <c r="C72" i="125"/>
  <c r="D72" i="125" s="1"/>
  <c r="C71" i="125"/>
  <c r="D71" i="125" s="1"/>
  <c r="C70" i="125"/>
  <c r="D70" i="125" s="1"/>
  <c r="C69" i="125"/>
  <c r="D69" i="125" s="1"/>
  <c r="C68" i="125"/>
  <c r="D68" i="125" s="1"/>
  <c r="C67" i="125"/>
  <c r="D67" i="125" s="1"/>
  <c r="C66" i="125"/>
  <c r="D66" i="125" s="1"/>
  <c r="C65" i="125"/>
  <c r="D65" i="125" s="1"/>
  <c r="C64" i="125"/>
  <c r="D64" i="125" s="1"/>
  <c r="C63" i="125"/>
  <c r="D63" i="125" s="1"/>
  <c r="C62" i="125"/>
  <c r="D62" i="125" s="1"/>
  <c r="C61" i="125"/>
  <c r="D61" i="125" s="1"/>
  <c r="C60" i="125"/>
  <c r="D60" i="125" s="1"/>
  <c r="C59" i="125"/>
  <c r="D59" i="125" s="1"/>
  <c r="C58" i="125"/>
  <c r="D58" i="125" s="1"/>
  <c r="C57" i="125"/>
  <c r="D57" i="125" s="1"/>
  <c r="C56" i="125"/>
  <c r="D56" i="125" s="1"/>
  <c r="C55" i="125"/>
  <c r="D55" i="125" s="1"/>
  <c r="C54" i="125"/>
  <c r="D54" i="125" s="1"/>
  <c r="C53" i="125"/>
  <c r="D53" i="125" s="1"/>
  <c r="C52" i="125"/>
  <c r="D52" i="125" s="1"/>
  <c r="C51" i="125"/>
  <c r="D51" i="125" s="1"/>
  <c r="C50" i="125"/>
  <c r="D50" i="125" s="1"/>
  <c r="C49" i="125"/>
  <c r="D49" i="125" s="1"/>
  <c r="C48" i="125"/>
  <c r="D48" i="125" s="1"/>
  <c r="C47" i="125"/>
  <c r="D47" i="125" s="1"/>
  <c r="C46" i="125"/>
  <c r="D46" i="125" s="1"/>
  <c r="C45" i="125"/>
  <c r="D45" i="125" s="1"/>
  <c r="C44" i="125"/>
  <c r="D44" i="125" s="1"/>
  <c r="C43" i="125"/>
  <c r="D43" i="125" s="1"/>
  <c r="C42" i="125"/>
  <c r="D42" i="125" s="1"/>
  <c r="C41" i="125"/>
  <c r="D41" i="125" s="1"/>
  <c r="C40" i="125"/>
  <c r="D40" i="125" s="1"/>
  <c r="C39" i="125"/>
  <c r="D39" i="125" s="1"/>
  <c r="C38" i="125"/>
  <c r="D38" i="125" s="1"/>
  <c r="C37" i="125"/>
  <c r="D37" i="125" s="1"/>
  <c r="C36" i="125"/>
  <c r="D36" i="125" s="1"/>
  <c r="C35" i="125"/>
  <c r="D35" i="125" s="1"/>
  <c r="C34" i="125"/>
  <c r="D34" i="125" s="1"/>
  <c r="C33" i="125"/>
  <c r="D33" i="125" s="1"/>
  <c r="C32" i="125"/>
  <c r="D32" i="125" s="1"/>
  <c r="C31" i="125"/>
  <c r="D31" i="125" s="1"/>
  <c r="C30" i="125"/>
  <c r="D30" i="125" s="1"/>
  <c r="C29" i="125"/>
  <c r="D29" i="125" s="1"/>
  <c r="C28" i="125"/>
  <c r="D28" i="125" s="1"/>
  <c r="C27" i="125"/>
  <c r="D27" i="125" s="1"/>
  <c r="C26" i="125"/>
  <c r="D26" i="125" s="1"/>
  <c r="C25" i="125"/>
  <c r="D25" i="125" s="1"/>
  <c r="C24" i="125"/>
  <c r="D24" i="125" s="1"/>
  <c r="C23" i="125"/>
  <c r="D23" i="125" s="1"/>
  <c r="C22" i="125"/>
  <c r="D22" i="125" s="1"/>
  <c r="C21" i="125"/>
  <c r="D21" i="125" s="1"/>
  <c r="C20" i="125"/>
  <c r="D20" i="125" s="1"/>
  <c r="C19" i="125"/>
  <c r="D19" i="125" s="1"/>
  <c r="C18" i="125"/>
  <c r="D18" i="125" s="1"/>
  <c r="C17" i="125"/>
  <c r="D17" i="125" s="1"/>
  <c r="C16" i="125"/>
  <c r="D16" i="125" s="1"/>
  <c r="C15" i="125"/>
  <c r="D15" i="125" s="1"/>
  <c r="C14" i="125"/>
  <c r="D14" i="125" s="1"/>
  <c r="C13" i="125"/>
  <c r="D13" i="125" s="1"/>
  <c r="C12" i="125"/>
  <c r="D12" i="125" s="1"/>
  <c r="C11" i="125"/>
  <c r="D11" i="125" s="1"/>
  <c r="C10" i="125"/>
  <c r="D10" i="125" s="1"/>
  <c r="C9" i="125"/>
  <c r="D9" i="125" s="1"/>
  <c r="C8" i="125"/>
  <c r="D8" i="125" s="1"/>
  <c r="C7" i="125"/>
  <c r="D7" i="125" s="1"/>
  <c r="C6" i="125"/>
  <c r="D6" i="125" s="1"/>
  <c r="C5" i="125"/>
  <c r="D5" i="125" s="1"/>
  <c r="I93" i="113" l="1"/>
  <c r="I34" i="113"/>
  <c r="I76" i="113"/>
  <c r="I103" i="113"/>
  <c r="I44" i="113"/>
  <c r="I29" i="113"/>
  <c r="I98" i="113"/>
  <c r="I33" i="113"/>
  <c r="I12" i="113"/>
  <c r="I61" i="113"/>
  <c r="I66" i="113"/>
  <c r="I6" i="113"/>
  <c r="I70" i="113"/>
  <c r="I94" i="113"/>
  <c r="I99" i="113"/>
  <c r="I67" i="113"/>
  <c r="I35" i="113"/>
  <c r="I71" i="113"/>
  <c r="I101" i="113"/>
  <c r="I64" i="113"/>
  <c r="I46" i="113"/>
  <c r="I31" i="113"/>
  <c r="I72" i="113"/>
  <c r="I102" i="113"/>
  <c r="I41" i="113"/>
  <c r="I68" i="113"/>
  <c r="I69" i="113"/>
  <c r="I5" i="113"/>
  <c r="I58" i="113"/>
  <c r="I104" i="113"/>
  <c r="I54" i="113"/>
  <c r="I62" i="113"/>
  <c r="I75" i="113"/>
  <c r="I43" i="113"/>
  <c r="I11" i="113"/>
  <c r="I48" i="113"/>
  <c r="I14" i="113"/>
  <c r="I63" i="113"/>
  <c r="I8" i="113"/>
  <c r="I39" i="113"/>
  <c r="I23" i="113"/>
  <c r="I81" i="113"/>
  <c r="I49" i="113"/>
  <c r="I17" i="113"/>
  <c r="I28" i="113"/>
  <c r="I92" i="113"/>
  <c r="I77" i="113"/>
  <c r="I13" i="113"/>
  <c r="I89" i="113"/>
  <c r="I57" i="113"/>
  <c r="I25" i="113"/>
  <c r="I20" i="113"/>
  <c r="I52" i="113"/>
  <c r="I84" i="113"/>
  <c r="I85" i="113"/>
  <c r="I53" i="113"/>
  <c r="I21" i="113"/>
  <c r="I10" i="113"/>
  <c r="I42" i="113"/>
  <c r="I74" i="113"/>
  <c r="I22" i="113"/>
  <c r="I86" i="113"/>
  <c r="I91" i="113"/>
  <c r="I59" i="113"/>
  <c r="I27" i="113"/>
  <c r="I16" i="113"/>
  <c r="I80" i="113"/>
  <c r="I78" i="113"/>
  <c r="I95" i="113"/>
  <c r="I15" i="113"/>
  <c r="I87" i="113"/>
  <c r="I7" i="113"/>
  <c r="I97" i="113"/>
  <c r="I24" i="113"/>
  <c r="I73" i="113"/>
  <c r="I9" i="113"/>
  <c r="I36" i="113"/>
  <c r="I100" i="113"/>
  <c r="I37" i="113"/>
  <c r="I26" i="113"/>
  <c r="I90" i="113"/>
  <c r="I60" i="113"/>
  <c r="I45" i="113"/>
  <c r="I18" i="113"/>
  <c r="I50" i="113"/>
  <c r="I82" i="113"/>
  <c r="I38" i="113"/>
  <c r="I30" i="113"/>
  <c r="I83" i="113"/>
  <c r="I51" i="113"/>
  <c r="I19" i="113"/>
  <c r="I32" i="113"/>
  <c r="I96" i="113"/>
  <c r="I47" i="113"/>
  <c r="I79" i="113"/>
  <c r="I55" i="113"/>
  <c r="I56" i="113"/>
  <c r="I40" i="113"/>
  <c r="K105" i="113"/>
  <c r="J105" i="113"/>
  <c r="L5" i="113"/>
  <c r="L105" i="113" s="1"/>
  <c r="E5" i="125"/>
  <c r="E6" i="125"/>
  <c r="E7" i="125"/>
  <c r="E8" i="125"/>
  <c r="E9" i="125"/>
  <c r="E10" i="125"/>
  <c r="E11" i="125"/>
  <c r="E12" i="125"/>
  <c r="E13" i="125"/>
  <c r="E14" i="125"/>
  <c r="E15" i="125"/>
  <c r="E16" i="125"/>
  <c r="E17" i="125"/>
  <c r="E18" i="125"/>
  <c r="E19" i="125"/>
  <c r="E20" i="125"/>
  <c r="E21" i="125"/>
  <c r="E22" i="125"/>
  <c r="E23" i="125"/>
  <c r="E24" i="125"/>
  <c r="E25" i="125"/>
  <c r="E26" i="125"/>
  <c r="E27" i="125"/>
  <c r="E28" i="125"/>
  <c r="E29" i="125"/>
  <c r="E30" i="125"/>
  <c r="E31" i="125"/>
  <c r="E32" i="125"/>
  <c r="E33" i="125"/>
  <c r="E34" i="125"/>
  <c r="E35" i="125"/>
  <c r="E36" i="125"/>
  <c r="E37" i="125"/>
  <c r="E38" i="125"/>
  <c r="E39" i="125"/>
  <c r="E40" i="125"/>
  <c r="E41" i="125"/>
  <c r="E42" i="125"/>
  <c r="E43" i="125"/>
  <c r="E44" i="125"/>
  <c r="E45" i="125"/>
  <c r="E46" i="125"/>
  <c r="E47" i="125"/>
  <c r="E48" i="125"/>
  <c r="E49" i="125"/>
  <c r="E50" i="125"/>
  <c r="E51" i="125"/>
  <c r="E52" i="125"/>
  <c r="E53" i="125"/>
  <c r="E54" i="125"/>
  <c r="E55" i="125"/>
  <c r="E56" i="125"/>
  <c r="E57" i="125"/>
  <c r="E58" i="125"/>
  <c r="E59" i="125"/>
  <c r="E60" i="125"/>
  <c r="E61" i="125"/>
  <c r="E62" i="125"/>
  <c r="E63" i="125"/>
  <c r="E64" i="125"/>
  <c r="E65" i="125"/>
  <c r="E66" i="125"/>
  <c r="E67" i="125"/>
  <c r="E68" i="125"/>
  <c r="E69" i="125"/>
  <c r="E70" i="125"/>
  <c r="E71" i="125"/>
  <c r="E72" i="125"/>
  <c r="E73" i="125"/>
  <c r="E74" i="125"/>
  <c r="E75" i="125"/>
  <c r="E76" i="125"/>
  <c r="E77" i="125"/>
  <c r="E78" i="125"/>
  <c r="E79" i="125"/>
  <c r="E80" i="125"/>
  <c r="E81" i="125"/>
  <c r="E82" i="125"/>
  <c r="E83" i="125"/>
  <c r="E84" i="125"/>
  <c r="E85" i="125"/>
  <c r="E86" i="125"/>
  <c r="E87" i="125"/>
  <c r="E88" i="125"/>
  <c r="E89" i="125"/>
  <c r="E90" i="125"/>
  <c r="E91" i="125"/>
  <c r="E92" i="125"/>
  <c r="E93" i="125"/>
  <c r="E94" i="125"/>
  <c r="E95" i="125"/>
  <c r="E96" i="125"/>
  <c r="E97" i="125"/>
  <c r="E98" i="125"/>
  <c r="E99" i="125"/>
  <c r="E100" i="125"/>
  <c r="E101" i="125"/>
  <c r="E102" i="125"/>
  <c r="E103" i="125"/>
  <c r="E104" i="125"/>
  <c r="I105" i="113" l="1"/>
  <c r="E106" i="125"/>
  <c r="D106" i="125"/>
</calcChain>
</file>

<file path=xl/sharedStrings.xml><?xml version="1.0" encoding="utf-8"?>
<sst xmlns="http://schemas.openxmlformats.org/spreadsheetml/2006/main" count="565" uniqueCount="479">
  <si>
    <t>001</t>
  </si>
  <si>
    <t>015</t>
  </si>
  <si>
    <t>HOSP INPT-GENERAL</t>
  </si>
  <si>
    <t>019</t>
  </si>
  <si>
    <t>HOSP INPT-SPECIALITY</t>
  </si>
  <si>
    <t>017</t>
  </si>
  <si>
    <t>HOSP INPT-MTL,  SO &lt; 21</t>
  </si>
  <si>
    <t>043</t>
  </si>
  <si>
    <t>HOSP OUTPT-MTL,  SO &lt;21</t>
  </si>
  <si>
    <t>041</t>
  </si>
  <si>
    <t>HOSP INPT-MTL, NSO &lt; 21</t>
  </si>
  <si>
    <t>058</t>
  </si>
  <si>
    <t>HOSP INPT-MTL, NSO &gt; 65</t>
  </si>
  <si>
    <t>018</t>
  </si>
  <si>
    <t>HOSP INPT-MTL,  SO &gt; 65</t>
  </si>
  <si>
    <t>025</t>
  </si>
  <si>
    <t>HOSP OUTPT-MTL,  SO &gt;65</t>
  </si>
  <si>
    <t>044</t>
  </si>
  <si>
    <t>HOSP OUTPT-MTL, NSO</t>
  </si>
  <si>
    <t>035</t>
  </si>
  <si>
    <t>LTC-SNF SO AND NSO</t>
  </si>
  <si>
    <t>036</t>
  </si>
  <si>
    <t>NF-SNF SWING BEDS</t>
  </si>
  <si>
    <t>020</t>
  </si>
  <si>
    <t>LTC-ICF SO AND NSO</t>
  </si>
  <si>
    <t>022</t>
  </si>
  <si>
    <t>NF-ICF SWING BEDS</t>
  </si>
  <si>
    <t>047</t>
  </si>
  <si>
    <t>LTC-ICF MRC, NSO</t>
  </si>
  <si>
    <t>021</t>
  </si>
  <si>
    <t>LTC-ICF MRC,  SO</t>
  </si>
  <si>
    <t>027</t>
  </si>
  <si>
    <t>PHYSICIAN</t>
  </si>
  <si>
    <t>007</t>
  </si>
  <si>
    <t>DENTAL</t>
  </si>
  <si>
    <t>029</t>
  </si>
  <si>
    <t>OPTICAL SUPPLIES</t>
  </si>
  <si>
    <t>028</t>
  </si>
  <si>
    <t>CHIROPRACTIC</t>
  </si>
  <si>
    <t>030</t>
  </si>
  <si>
    <t>OPTICAL</t>
  </si>
  <si>
    <t>046</t>
  </si>
  <si>
    <t>PODIATRY</t>
  </si>
  <si>
    <t>016</t>
  </si>
  <si>
    <t>HOSP OUTPT-GENERAL</t>
  </si>
  <si>
    <t>045</t>
  </si>
  <si>
    <t>HOSP OUTPT-SPECIALITY</t>
  </si>
  <si>
    <t>004</t>
  </si>
  <si>
    <t>003</t>
  </si>
  <si>
    <t>CLINICS-HEALTH DEPT</t>
  </si>
  <si>
    <t>002</t>
  </si>
  <si>
    <t>CLINICS-FREE STANDING</t>
  </si>
  <si>
    <t>006</t>
  </si>
  <si>
    <t>CLINICS-RURAL HEALTH</t>
  </si>
  <si>
    <t>080</t>
  </si>
  <si>
    <t>023</t>
  </si>
  <si>
    <t>LAB AND X-RAY</t>
  </si>
  <si>
    <t>014</t>
  </si>
  <si>
    <t>HOME HEALTH</t>
  </si>
  <si>
    <t>032</t>
  </si>
  <si>
    <t>PRESCRIBED DRUGS</t>
  </si>
  <si>
    <t>024</t>
  </si>
  <si>
    <t>FAMILY PLAN-STERILIZATION</t>
  </si>
  <si>
    <t>010</t>
  </si>
  <si>
    <t>FAMILY PLAN-HOSP INPT</t>
  </si>
  <si>
    <t>011</t>
  </si>
  <si>
    <t>FAMILY PLAN-HOSP OUTPT</t>
  </si>
  <si>
    <t>012</t>
  </si>
  <si>
    <t>FAMILY PLAN-PHYSICIAN</t>
  </si>
  <si>
    <t>038</t>
  </si>
  <si>
    <t>FAMILY PLAN-HEALTH DEPT</t>
  </si>
  <si>
    <t>008</t>
  </si>
  <si>
    <t>FAMILY PLAN-FREE STANDING</t>
  </si>
  <si>
    <t>081</t>
  </si>
  <si>
    <t>033</t>
  </si>
  <si>
    <t>HEALTH CHECK-HEALTH DEPT</t>
  </si>
  <si>
    <t>PART B BUY-IN NON CASH</t>
  </si>
  <si>
    <t>PART B BUY-IN CAT NEEDY</t>
  </si>
  <si>
    <t>AMBULANCE</t>
  </si>
  <si>
    <t>013</t>
  </si>
  <si>
    <t>HEARING AIDS</t>
  </si>
  <si>
    <t>053</t>
  </si>
  <si>
    <t>PERSONAL CARE</t>
  </si>
  <si>
    <t>073</t>
  </si>
  <si>
    <t>061</t>
  </si>
  <si>
    <t>034</t>
  </si>
  <si>
    <t>037</t>
  </si>
  <si>
    <t>031</t>
  </si>
  <si>
    <t>FAMILY PLAN-DRUGS</t>
  </si>
  <si>
    <t>069</t>
  </si>
  <si>
    <t>049</t>
  </si>
  <si>
    <t>084</t>
  </si>
  <si>
    <t>HIGH RISK INTERVENTION</t>
  </si>
  <si>
    <t>050</t>
  </si>
  <si>
    <t>HOSP OUTPT-EMERGENCY ROOM</t>
  </si>
  <si>
    <t>071</t>
  </si>
  <si>
    <t>NF-HEAD LEVEL OF CARE</t>
  </si>
  <si>
    <t>051</t>
  </si>
  <si>
    <t>072</t>
  </si>
  <si>
    <t>NF-VENT LEVEL OF CARE</t>
  </si>
  <si>
    <t>052</t>
  </si>
  <si>
    <t>055</t>
  </si>
  <si>
    <t>CAP-DISABLED</t>
  </si>
  <si>
    <t>056</t>
  </si>
  <si>
    <t>CAP-MENTALLY RETARDED</t>
  </si>
  <si>
    <t>057</t>
  </si>
  <si>
    <t>CAP-CHILDREN</t>
  </si>
  <si>
    <t>062</t>
  </si>
  <si>
    <t>CASE MANAGEMENT-FSO</t>
  </si>
  <si>
    <t>063</t>
  </si>
  <si>
    <t>054</t>
  </si>
  <si>
    <t>009</t>
  </si>
  <si>
    <t>NF-SNF SWING VENT CARE</t>
  </si>
  <si>
    <t>005</t>
  </si>
  <si>
    <t>064</t>
  </si>
  <si>
    <t>070</t>
  </si>
  <si>
    <t>078</t>
  </si>
  <si>
    <t>HMO PREMIUMS</t>
  </si>
  <si>
    <t>059</t>
  </si>
  <si>
    <t>HOME INFUSION THERAPY</t>
  </si>
  <si>
    <t>060</t>
  </si>
  <si>
    <t>HOSPICE</t>
  </si>
  <si>
    <t>PART A MEDICARE SUB-TOTAL</t>
  </si>
  <si>
    <t>PART B BUY-IN MQBQ</t>
  </si>
  <si>
    <t>PART B BUY-IN DUAL Q</t>
  </si>
  <si>
    <t>PART B BUY-IN MQBB</t>
  </si>
  <si>
    <t>PART B BUY-IN DUAL B</t>
  </si>
  <si>
    <t>065</t>
  </si>
  <si>
    <t>066</t>
  </si>
  <si>
    <t>067</t>
  </si>
  <si>
    <t>HEALTH CHECK-FQHC</t>
  </si>
  <si>
    <t>040</t>
  </si>
  <si>
    <t>HOSP INPT-INDIAN HEALTH</t>
  </si>
  <si>
    <t>042</t>
  </si>
  <si>
    <t>HOSP OUTPT-INDIAN HEALTH</t>
  </si>
  <si>
    <t>039</t>
  </si>
  <si>
    <t>NF-INDIAN HEALTH</t>
  </si>
  <si>
    <t>075</t>
  </si>
  <si>
    <t>083</t>
  </si>
  <si>
    <t>026</t>
  </si>
  <si>
    <t>048</t>
  </si>
  <si>
    <t>AMBULATORY SURG CENTER</t>
  </si>
  <si>
    <t>074</t>
  </si>
  <si>
    <t>085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</si>
  <si>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</si>
  <si>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</si>
  <si>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</si>
  <si>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</si>
  <si>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</si>
  <si>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</si>
  <si>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</si>
  <si>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</si>
  <si>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</si>
  <si>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</si>
  <si>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</si>
  <si>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</si>
  <si>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</si>
  <si>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</si>
  <si>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</si>
  <si>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</si>
  <si>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</si>
  <si>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</si>
  <si>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</si>
  <si>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</si>
  <si>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</si>
  <si>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</si>
  <si>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</si>
  <si>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</si>
  <si>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</si>
  <si>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</si>
  <si>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</si>
  <si>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</si>
  <si>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</si>
  <si>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</si>
  <si>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</si>
  <si>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</si>
  <si>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</si>
  <si>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</si>
  <si>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</si>
  <si>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</si>
  <si>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</si>
  <si>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</si>
  <si>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</si>
  <si>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</si>
  <si>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</si>
  <si>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</si>
  <si>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</si>
  <si>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</si>
  <si>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</si>
  <si>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</si>
  <si>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</si>
  <si>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</si>
  <si>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</si>
  <si>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</si>
  <si>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</si>
  <si>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</si>
  <si>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</si>
  <si>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</si>
  <si>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</si>
  <si>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</si>
  <si>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</si>
  <si>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</si>
  <si>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</si>
  <si>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</si>
  <si>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</si>
  <si>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</si>
  <si>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</si>
  <si>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</si>
  <si>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</si>
  <si>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</si>
  <si>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</si>
  <si>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</si>
  <si>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</si>
  <si>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</si>
  <si>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</si>
  <si>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</si>
  <si>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</si>
  <si>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</si>
  <si>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</si>
  <si>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</si>
  <si>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</si>
  <si>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</si>
  <si>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</si>
  <si>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</si>
  <si>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</si>
  <si>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</si>
  <si>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</si>
  <si>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</si>
  <si>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</si>
  <si>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</si>
  <si>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</si>
  <si>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</si>
  <si>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</si>
  <si>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</si>
  <si>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</si>
  <si>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</si>
  <si>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</si>
  <si>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</si>
  <si>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</si>
  <si>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</si>
  <si>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</si>
  <si>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</si>
  <si>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</si>
  <si>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</si>
  <si>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 xml:space="preserve"> DESCRIPTION</t>
  </si>
  <si>
    <t>CLINICS-MENTAL HEALTH</t>
  </si>
  <si>
    <t>GROUP HEALTH PLAN</t>
  </si>
  <si>
    <t>COUNTY</t>
  </si>
  <si>
    <t>105</t>
  </si>
  <si>
    <t>106</t>
  </si>
  <si>
    <t>101</t>
  </si>
  <si>
    <t>107</t>
  </si>
  <si>
    <t>108</t>
  </si>
  <si>
    <t>110</t>
  </si>
  <si>
    <t>111</t>
  </si>
  <si>
    <t>NCAS ACCOUNT NUMBER</t>
  </si>
  <si>
    <t>COS NUMBER</t>
  </si>
  <si>
    <t>CATEGORY OF SERVICE DESCRIPTION</t>
  </si>
  <si>
    <t>STATE
FP RATE</t>
  </si>
  <si>
    <t>CHECK COLUMN</t>
  </si>
  <si>
    <t>Double Click above for the Word file</t>
  </si>
  <si>
    <t>CAP AIDS</t>
  </si>
  <si>
    <t>HIV CASE MANAGEMENT</t>
  </si>
  <si>
    <t>HEALTH CHECK-INDIAN HEALTH</t>
  </si>
  <si>
    <t>HEALTH CHECK-RURAL HLTH CTR</t>
  </si>
  <si>
    <t>HEALTH CHECK-OTHER PROV</t>
  </si>
  <si>
    <t>FAMILY PLAN-RURAL HLTH CTR</t>
  </si>
  <si>
    <t>CASE MANAGEMENT-NFP</t>
  </si>
  <si>
    <t>HOSP INPT-LONG TERM CARE</t>
  </si>
  <si>
    <t>HOSP INPT-GENERAL-XOVERS</t>
  </si>
  <si>
    <t>HOSP OUTPT-GENERAL-XOVERS</t>
  </si>
  <si>
    <t>LOCAL EDUCATION AGENCIES-FSO</t>
  </si>
  <si>
    <t>DURABLE MED EQUIPMENT</t>
  </si>
  <si>
    <t>HOSP INPT-VENT CARE</t>
  </si>
  <si>
    <t>CLINICS-DHS IMMUNIZATIONS</t>
  </si>
  <si>
    <t>PHYSICAL MED-NON PHYSICIAN</t>
  </si>
  <si>
    <t>CLINICS-FQHC, CORE &amp; AMBULATORY</t>
  </si>
  <si>
    <t>FAMILY PLANNING-FQHC</t>
  </si>
  <si>
    <t>ACH - PCS BASIC</t>
  </si>
  <si>
    <t>ACH - PCS ENHANCED</t>
  </si>
  <si>
    <t>HOME HEALTH-INDIAN HEALTH</t>
  </si>
  <si>
    <t>TRANSPORTATION-CNTY ADMIN</t>
  </si>
  <si>
    <t>ACF-TRANSPORTATION</t>
  </si>
  <si>
    <t>PROVIDER TAX</t>
  </si>
  <si>
    <t>CAP CHOICE</t>
  </si>
  <si>
    <t>PART D PAYMENTS</t>
  </si>
  <si>
    <t>TOTALS</t>
  </si>
  <si>
    <t>RATIOS</t>
  </si>
  <si>
    <t>HOSPITAL INPATIENT GENERAL</t>
  </si>
  <si>
    <t>HOSPITAL INPATIENT SPECIALTY</t>
  </si>
  <si>
    <t>HOSPITAL INPT MENTAL NSO &lt; 21</t>
  </si>
  <si>
    <t>LTC NURSING FACILITY</t>
  </si>
  <si>
    <t>NF SNF SWING BEDS</t>
  </si>
  <si>
    <t>LTC ICF MRC  NSO</t>
  </si>
  <si>
    <t>HOSPITAL OUTPATIENT GENERAL</t>
  </si>
  <si>
    <t>HOSPITAL OUTPATIENT SPECIALITY</t>
  </si>
  <si>
    <t>CLINICS HEALTH DEPT</t>
  </si>
  <si>
    <t>CLINICS FREE STANDING</t>
  </si>
  <si>
    <t>CLINICS RURAL HEALTH</t>
  </si>
  <si>
    <t>LABORATORY AND RADIOLOGY</t>
  </si>
  <si>
    <t>FAMILY PLANNING STERILIZATION</t>
  </si>
  <si>
    <t>HEALTH CHECK HEALTH DEPT</t>
  </si>
  <si>
    <t>PERSONAL CARE SERVICES</t>
  </si>
  <si>
    <t>HOSPITAL INPT  LONG TERM CARE</t>
  </si>
  <si>
    <t>HOSPITAL EMERGENCY ROOM</t>
  </si>
  <si>
    <t>NF HEAD LEVEL OF CARE</t>
  </si>
  <si>
    <t>NF VENT LEVEL OF CARE</t>
  </si>
  <si>
    <t>CAP DISABLED</t>
  </si>
  <si>
    <t>CAP MENTALLY RETARDED</t>
  </si>
  <si>
    <t>CAP CHILDREN</t>
  </si>
  <si>
    <t>LOCAL EDUCATION AGENCIES  FSO</t>
  </si>
  <si>
    <t>GROUP HEALTH PLANS</t>
  </si>
  <si>
    <t>DURABLE MEDICAL EQUIPMENT</t>
  </si>
  <si>
    <t>PRACTITIONER NOT PHYSICIAN</t>
  </si>
  <si>
    <t>CLINICS FQHC CORE &amp; AMBULATORY</t>
  </si>
  <si>
    <t>AMBULATORY SURGERY CENTER</t>
  </si>
  <si>
    <t>COUNTY TRANSPORTATION</t>
  </si>
  <si>
    <t xml:space="preserve">PART B MQBE BUYIN </t>
  </si>
  <si>
    <t>TOTAL REQUIREMENTS</t>
  </si>
  <si>
    <r>
      <t>MEDICAID</t>
    </r>
    <r>
      <rPr>
        <b/>
        <sz val="10"/>
        <color indexed="61"/>
        <rFont val="Arial"/>
        <family val="2"/>
      </rPr>
      <t xml:space="preserve"> ADMINISTRATIVE </t>
    </r>
    <r>
      <rPr>
        <b/>
        <sz val="10"/>
        <color indexed="12"/>
        <rFont val="Arial"/>
        <family val="2"/>
      </rPr>
      <t>EXPENDITURES</t>
    </r>
  </si>
  <si>
    <t>FEDERAL SHARE</t>
  </si>
  <si>
    <t>COUNTY SHARE</t>
  </si>
  <si>
    <t xml:space="preserve">(THESE ARE THE RATES THAT RESULT FROM THE BLENDING OF DIFFERENT MATCH RATES FOR </t>
  </si>
  <si>
    <t>NORMAL PROGRAM AID CATEGORIES AND THOSE WITH SPECIAL OR ENHANCED FMAP)</t>
  </si>
  <si>
    <t xml:space="preserve">COUNTY </t>
  </si>
  <si>
    <t>STATE SHARE</t>
  </si>
  <si>
    <t xml:space="preserve">  1. Alamance</t>
  </si>
  <si>
    <t xml:space="preserve">  2. Alexander</t>
  </si>
  <si>
    <t xml:space="preserve">  3. Alleghany</t>
  </si>
  <si>
    <t xml:space="preserve">  4. Anson</t>
  </si>
  <si>
    <t xml:space="preserve">  5. Ashe</t>
  </si>
  <si>
    <t xml:space="preserve">  6. Avery</t>
  </si>
  <si>
    <t xml:space="preserve">  7. Beaufort</t>
  </si>
  <si>
    <t xml:space="preserve">  8. Bertie</t>
  </si>
  <si>
    <t xml:space="preserve">  9. Bladen</t>
  </si>
  <si>
    <t xml:space="preserve"> 10. Brunswick</t>
  </si>
  <si>
    <t xml:space="preserve"> 11. Buncombe</t>
  </si>
  <si>
    <t xml:space="preserve"> 12. Burke</t>
  </si>
  <si>
    <t xml:space="preserve"> 13. Cabarrus</t>
  </si>
  <si>
    <t xml:space="preserve"> 14. Caldwell</t>
  </si>
  <si>
    <t xml:space="preserve"> 15. Camden</t>
  </si>
  <si>
    <t xml:space="preserve"> 16. Carteret</t>
  </si>
  <si>
    <t xml:space="preserve"> 17. Caswell</t>
  </si>
  <si>
    <t xml:space="preserve"> 18. Catawba</t>
  </si>
  <si>
    <t xml:space="preserve"> 19. Chatham</t>
  </si>
  <si>
    <t xml:space="preserve"> 20. Cherokee</t>
  </si>
  <si>
    <t xml:space="preserve"> 21. Chowan</t>
  </si>
  <si>
    <t xml:space="preserve"> 22. Clay</t>
  </si>
  <si>
    <t xml:space="preserve"> 23. Cleveland</t>
  </si>
  <si>
    <t xml:space="preserve"> 24. Columbus</t>
  </si>
  <si>
    <t xml:space="preserve"> 25. Craven</t>
  </si>
  <si>
    <t xml:space="preserve"> 26. Cumberland</t>
  </si>
  <si>
    <t xml:space="preserve"> 27. Currituck</t>
  </si>
  <si>
    <t xml:space="preserve"> 28. Dare</t>
  </si>
  <si>
    <t xml:space="preserve"> 29. Davidson</t>
  </si>
  <si>
    <t xml:space="preserve"> 30. Davie</t>
  </si>
  <si>
    <t xml:space="preserve"> 31. Duplin</t>
  </si>
  <si>
    <t xml:space="preserve"> 32. Durham</t>
  </si>
  <si>
    <t xml:space="preserve"> 33. Edgecombe</t>
  </si>
  <si>
    <t xml:space="preserve"> 34. Forsyth</t>
  </si>
  <si>
    <t xml:space="preserve"> 35. Franklin</t>
  </si>
  <si>
    <t xml:space="preserve"> 36. Gaston</t>
  </si>
  <si>
    <t xml:space="preserve"> 37. Gates</t>
  </si>
  <si>
    <t xml:space="preserve"> 38. Graham</t>
  </si>
  <si>
    <t xml:space="preserve"> 39. Granville</t>
  </si>
  <si>
    <t xml:space="preserve"> 40. Greene</t>
  </si>
  <si>
    <t xml:space="preserve"> 41. Guilford</t>
  </si>
  <si>
    <t xml:space="preserve"> 42. Halifax</t>
  </si>
  <si>
    <t xml:space="preserve"> 43. Harnett</t>
  </si>
  <si>
    <t xml:space="preserve"> 44. Haywood</t>
  </si>
  <si>
    <t xml:space="preserve"> 45. Henderson</t>
  </si>
  <si>
    <t xml:space="preserve"> 46. Hertford</t>
  </si>
  <si>
    <t xml:space="preserve"> 47. Hoke</t>
  </si>
  <si>
    <t xml:space="preserve"> 48. Hyde</t>
  </si>
  <si>
    <t xml:space="preserve"> 49. Iredell</t>
  </si>
  <si>
    <t xml:space="preserve"> 50. Jackson</t>
  </si>
  <si>
    <t xml:space="preserve"> 51. Johnston</t>
  </si>
  <si>
    <t xml:space="preserve"> 52. Jones</t>
  </si>
  <si>
    <t xml:space="preserve"> 53. Lee</t>
  </si>
  <si>
    <t xml:space="preserve"> 54. Lenoir</t>
  </si>
  <si>
    <t xml:space="preserve"> 55. Lincoln</t>
  </si>
  <si>
    <t xml:space="preserve"> 56. Macon</t>
  </si>
  <si>
    <t xml:space="preserve"> 57. Madison</t>
  </si>
  <si>
    <t xml:space="preserve"> 58. Martin</t>
  </si>
  <si>
    <t xml:space="preserve"> 59. McDowell</t>
  </si>
  <si>
    <t xml:space="preserve"> 60. Mecklenburg</t>
  </si>
  <si>
    <t xml:space="preserve"> 61. Mitchell</t>
  </si>
  <si>
    <t xml:space="preserve"> 62. Montgomery</t>
  </si>
  <si>
    <t xml:space="preserve"> 63. Moore</t>
  </si>
  <si>
    <t xml:space="preserve"> 64. Nash</t>
  </si>
  <si>
    <t xml:space="preserve"> 65. New Hanover</t>
  </si>
  <si>
    <t xml:space="preserve"> 66. Northampton</t>
  </si>
  <si>
    <t xml:space="preserve"> 67. Onslow</t>
  </si>
  <si>
    <t xml:space="preserve"> 68. Orange</t>
  </si>
  <si>
    <t xml:space="preserve"> 69. Pamlico</t>
  </si>
  <si>
    <t xml:space="preserve"> 70. Pasquotank</t>
  </si>
  <si>
    <t xml:space="preserve"> 71. Pender</t>
  </si>
  <si>
    <t xml:space="preserve"> 72. Perquimans</t>
  </si>
  <si>
    <t xml:space="preserve"> 73. Person</t>
  </si>
  <si>
    <t xml:space="preserve"> 74. Pitt</t>
  </si>
  <si>
    <t xml:space="preserve"> 75. Polk</t>
  </si>
  <si>
    <t xml:space="preserve"> 76. Randolph</t>
  </si>
  <si>
    <t xml:space="preserve"> 77. Richmond</t>
  </si>
  <si>
    <t xml:space="preserve"> 78. Robeson</t>
  </si>
  <si>
    <t xml:space="preserve"> 79. Rockingham</t>
  </si>
  <si>
    <t xml:space="preserve"> 80. Rowan</t>
  </si>
  <si>
    <t xml:space="preserve"> 81. Rutherford</t>
  </si>
  <si>
    <t xml:space="preserve"> 82. Sampson</t>
  </si>
  <si>
    <t xml:space="preserve"> 83. Scotland</t>
  </si>
  <si>
    <t xml:space="preserve"> 84. Stanly</t>
  </si>
  <si>
    <t xml:space="preserve"> 85. Stokes</t>
  </si>
  <si>
    <t xml:space="preserve"> 86. Surry</t>
  </si>
  <si>
    <t xml:space="preserve"> 87. Swain</t>
  </si>
  <si>
    <t xml:space="preserve"> 88. Transylvania</t>
  </si>
  <si>
    <t xml:space="preserve"> 89. Tyrrell</t>
  </si>
  <si>
    <t xml:space="preserve"> 90. Union</t>
  </si>
  <si>
    <t xml:space="preserve"> 91. Vance</t>
  </si>
  <si>
    <t xml:space="preserve"> 92. Wake</t>
  </si>
  <si>
    <t xml:space="preserve"> 93. Warren</t>
  </si>
  <si>
    <t xml:space="preserve"> 94. Washington</t>
  </si>
  <si>
    <t xml:space="preserve"> 95. Watauga</t>
  </si>
  <si>
    <t xml:space="preserve"> 96. Wayne</t>
  </si>
  <si>
    <t xml:space="preserve"> 97. Wilkes</t>
  </si>
  <si>
    <t xml:space="preserve"> 98. Wilson</t>
  </si>
  <si>
    <t xml:space="preserve"> 99. Yadkin</t>
  </si>
  <si>
    <t>100. Yancey</t>
  </si>
  <si>
    <t>ENHANCED FEDERAL
FP RATE</t>
  </si>
  <si>
    <t>REGULAR FEDERAL
FP RATE</t>
  </si>
  <si>
    <t>SFY 2013 COUNTY ADMINISTERED TRANSPORTATION</t>
  </si>
  <si>
    <t>Administrative $ From Monthly County Transportation Files</t>
  </si>
  <si>
    <t>5361CM085</t>
  </si>
  <si>
    <t>CARE MGMT PHYS CCNC NTWRK</t>
  </si>
  <si>
    <t>5361CM086</t>
  </si>
  <si>
    <t>5361CM087</t>
  </si>
  <si>
    <t>5361CM088</t>
  </si>
  <si>
    <t>5361PP070</t>
  </si>
  <si>
    <t>5361PP071</t>
  </si>
  <si>
    <t>5361PP072</t>
  </si>
  <si>
    <t>5361PP073</t>
  </si>
  <si>
    <t>5361PP074</t>
  </si>
  <si>
    <t>5361PP075</t>
  </si>
  <si>
    <t>5361PP076</t>
  </si>
  <si>
    <t>5361PP077</t>
  </si>
  <si>
    <t>Requirements</t>
  </si>
  <si>
    <t>CARE MGMT PHYSICIAN PMH</t>
  </si>
  <si>
    <t>CARE MGMT PHY PRG CASE MT</t>
  </si>
  <si>
    <t>CARE MGMT PHYS CHILD SV CRD</t>
  </si>
  <si>
    <t>PRV PYMTS - PH CAI&amp;CCNC PCP</t>
  </si>
  <si>
    <t>PR PT-PH CCNC ACD PCP MGT</t>
  </si>
  <si>
    <t>PR PMTS-CLIN HD PRIM CARE</t>
  </si>
  <si>
    <t>PP-CL HD CCNC ACD PCP MGT</t>
  </si>
  <si>
    <t>PR P-CLIN RH CAI&amp;CCNC PCP</t>
  </si>
  <si>
    <t>PP-CL RH CCNC ACD PCP MGT</t>
  </si>
  <si>
    <t>PR PMTS-FQHC CAI&amp;CCNC PCP</t>
  </si>
  <si>
    <t>PP-FQHC CCNC ACD PCP MGT</t>
  </si>
  <si>
    <t>State Share</t>
  </si>
  <si>
    <t>Fed Receipts</t>
  </si>
  <si>
    <t>PROJECTED COST FOR SFY 2016</t>
  </si>
  <si>
    <t>YEAR TO DATE DECEMBER 31, 2014</t>
  </si>
  <si>
    <t>SFY 2017 FINANCIAL PARTICIPATION RATES</t>
  </si>
  <si>
    <t>SFY 2017</t>
  </si>
  <si>
    <t>Federal Percentages Averaged From Fund 1310/1311 Certified Budget (BD307 SFY2016-17)</t>
  </si>
  <si>
    <t>DEPARTMENT OF HEALTH AND HUMAN SERVICES DIVISION OF HEALTH BENEFITS</t>
  </si>
  <si>
    <t xml:space="preserve">COUNTIES SFY 2020 PROJECTED PORTION OF MEDICAID PROGRAM SERVICES EXPENDITURES </t>
  </si>
  <si>
    <t>COUNTY PERCENTAGE OF TOTAL SFY 2018 CLAIMS EXPENDITURES</t>
  </si>
  <si>
    <t>COUNTY PROJECTED EXPENDITURES ON MEDICAID'S WSI SFY 2020 PROJECTED BUDGET</t>
  </si>
  <si>
    <t>Medicaid WSI Projected Budget</t>
  </si>
  <si>
    <t>Percentages by county calculated by DHB Budget from info received from DHB Business Information Office on SFY2018 claim dollars.</t>
  </si>
  <si>
    <t>SFY 2020 PROJECTED MEDICAID PROGRAM SERVICES EXPENDITURES (BC 14445, FUND 1310 &amp; 1311)</t>
  </si>
  <si>
    <t>SFY 2020 REQUIREMENTS</t>
  </si>
  <si>
    <t>SFY 2020 FEDERAL SHARE</t>
  </si>
  <si>
    <t>SFY 2020 STATE SHARE</t>
  </si>
  <si>
    <t>SFY 2020 COUNTY SHARE</t>
  </si>
  <si>
    <t>Funds 1310/1311 -- SFY 2020 WSI (CERT) Budget Tie-Out (as of 12/xx/2018):</t>
  </si>
  <si>
    <t>Fund 1310/1311 (without Contractual)</t>
  </si>
  <si>
    <t>5361CM</t>
  </si>
  <si>
    <t>CARE MGMT PHYS</t>
  </si>
  <si>
    <t>5361PP</t>
  </si>
  <si>
    <t>PROVIDER PAYMENTS - CARE MGMT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</si>
</sst>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&quot;$&quot;* #,##0_);_(&quot;$&quot;* \(#,##0\);_(&quot;$&quot;* &quot;-&quot;??_);_(@_)"/>
    <numFmt numFmtId="167" formatCode="0.00000000"/>
    <numFmt numFmtId="168" formatCode="0.0000000"/>
    <numFmt numFmtId="169" formatCode="#,##0.000000_);\(#,##0.000000\)"/>
    <numFmt numFmtId="170" formatCode="#,##0.0000_);\(#,##0.0000\)"/>
    <numFmt numFmtId="171" formatCode="[$-409]mmm\-yy;@"/>
    <numFmt numFmtId="172" formatCode="[$-409]mmmm\-yy;@"/>
    <numFmt numFmtId="173" formatCode="#,##0.00000_);\(#,##0.00000\)"/>
    <numFmt numFmtId="174" formatCode="0.00000000000"/>
    <numFmt numFmtId="175" formatCode=";;;"/>
  </numFmts>
  <fonts count="19" x14ac:knownFonts="1">
    <font>
      <sz val="10"/>
      <name val="System"/>
    </font>
    <font>
      <i/>
      <sz val="10"/>
      <name val="System"/>
      <family val="2"/>
    </font>
    <font>
      <sz val="10"/>
      <name val="Arial"/>
      <family val="2"/>
    </font>
    <font>
      <sz val="12"/>
      <name val="Helv"/>
    </font>
    <font>
      <b/>
      <sz val="14"/>
      <name val="Helv"/>
    </font>
    <font>
      <sz val="24"/>
      <color indexed="13"/>
      <name val="Helv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sz val="10"/>
      <color indexed="20"/>
      <name val="System"/>
      <family val="2"/>
    </font>
    <font>
      <b/>
      <sz val="9"/>
      <color indexed="20"/>
      <name val="Arial"/>
      <family val="2"/>
    </font>
    <font>
      <sz val="8"/>
      <color indexed="20"/>
      <name val="Arial"/>
      <family val="2"/>
    </font>
    <font>
      <sz val="9"/>
      <color indexed="2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10"/>
      <color rgb="FF8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2"/>
      </patternFill>
    </fill>
  </fills>
  <borders count="6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1"/>
    <xf numFmtId="0" fontId="4" fillId="2" borderId="1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1"/>
    <xf numFmtId="0" fontId="5" fillId="3" borderId="0"/>
    <xf numFmtId="0" fontId="4" fillId="0" borderId="2"/>
    <xf numFmtId="0" fontId="4" fillId="0" borderId="1"/>
  </cellStyleXfs>
  <cellXfs count="209">
    <xf numFmtId="0" fontId="0" fillId="0" borderId="0" xfId="0"/>
    <xf numFmtId="0" fontId="7" fillId="0" borderId="3" xfId="0" applyFont="1" applyBorder="1"/>
    <xf numFmtId="0" fontId="6" fillId="0" borderId="0" xfId="0" applyFont="1"/>
    <xf numFmtId="0" fontId="7" fillId="0" borderId="4" xfId="0" applyFont="1" applyBorder="1"/>
    <xf numFmtId="0" fontId="7" fillId="0" borderId="5" xfId="0" applyFont="1" applyBorder="1"/>
    <xf numFmtId="37" fontId="6" fillId="0" borderId="0" xfId="0" applyNumberFormat="1" applyFont="1"/>
    <xf numFmtId="0" fontId="9" fillId="0" borderId="0" xfId="0" applyFont="1"/>
    <xf numFmtId="1" fontId="7" fillId="0" borderId="7" xfId="17" applyNumberFormat="1" applyFont="1" applyBorder="1" applyAlignment="1">
      <alignment horizontal="center"/>
    </xf>
    <xf numFmtId="1" fontId="7" fillId="0" borderId="9" xfId="17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164" fontId="9" fillId="0" borderId="0" xfId="1" applyNumberFormat="1" applyFont="1" applyBorder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11" xfId="0" applyFont="1" applyBorder="1"/>
    <xf numFmtId="0" fontId="11" fillId="0" borderId="12" xfId="0" applyFont="1" applyBorder="1" applyAlignment="1">
      <alignment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Fill="1"/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 wrapText="1"/>
    </xf>
    <xf numFmtId="10" fontId="10" fillId="0" borderId="9" xfId="0" applyNumberFormat="1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 wrapText="1"/>
    </xf>
    <xf numFmtId="42" fontId="9" fillId="0" borderId="0" xfId="1" applyNumberFormat="1" applyFont="1" applyFill="1" applyBorder="1"/>
    <xf numFmtId="42" fontId="9" fillId="0" borderId="0" xfId="0" applyNumberFormat="1" applyFont="1" applyFill="1" applyBorder="1"/>
    <xf numFmtId="164" fontId="9" fillId="0" borderId="0" xfId="1" applyNumberFormat="1" applyFont="1" applyFill="1" applyBorder="1"/>
    <xf numFmtId="0" fontId="11" fillId="0" borderId="12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Continuous" wrapText="1"/>
    </xf>
    <xf numFmtId="10" fontId="10" fillId="0" borderId="9" xfId="0" applyNumberFormat="1" applyFont="1" applyFill="1" applyBorder="1" applyAlignment="1">
      <alignment wrapText="1"/>
    </xf>
    <xf numFmtId="0" fontId="12" fillId="0" borderId="0" xfId="0" applyFont="1" applyFill="1"/>
    <xf numFmtId="37" fontId="10" fillId="0" borderId="0" xfId="0" applyNumberFormat="1" applyFont="1" applyFill="1"/>
    <xf numFmtId="37" fontId="15" fillId="0" borderId="0" xfId="0" applyNumberFormat="1" applyFont="1" applyFill="1"/>
    <xf numFmtId="169" fontId="10" fillId="0" borderId="0" xfId="0" applyNumberFormat="1" applyFont="1"/>
    <xf numFmtId="164" fontId="7" fillId="0" borderId="15" xfId="1" applyNumberFormat="1" applyFont="1" applyFill="1" applyBorder="1" applyAlignment="1">
      <alignment horizontal="center" wrapText="1"/>
    </xf>
    <xf numFmtId="42" fontId="9" fillId="0" borderId="17" xfId="0" applyNumberFormat="1" applyFont="1" applyFill="1" applyBorder="1"/>
    <xf numFmtId="0" fontId="0" fillId="0" borderId="0" xfId="0" applyAlignment="1"/>
    <xf numFmtId="164" fontId="7" fillId="0" borderId="6" xfId="1" applyNumberFormat="1" applyFont="1" applyFill="1" applyBorder="1" applyAlignment="1">
      <alignment horizontal="center" wrapText="1"/>
    </xf>
    <xf numFmtId="164" fontId="7" fillId="0" borderId="7" xfId="1" applyNumberFormat="1" applyFont="1" applyFill="1" applyBorder="1" applyAlignment="1">
      <alignment horizontal="center" wrapText="1"/>
    </xf>
    <xf numFmtId="164" fontId="7" fillId="0" borderId="18" xfId="1" applyNumberFormat="1" applyFont="1" applyFill="1" applyBorder="1" applyAlignment="1">
      <alignment horizontal="center" wrapText="1"/>
    </xf>
    <xf numFmtId="42" fontId="9" fillId="0" borderId="10" xfId="1" applyNumberFormat="1" applyFont="1" applyFill="1" applyBorder="1" applyAlignment="1">
      <alignment horizontal="center"/>
    </xf>
    <xf numFmtId="42" fontId="9" fillId="0" borderId="19" xfId="1" applyNumberFormat="1" applyFont="1" applyFill="1" applyBorder="1" applyAlignment="1">
      <alignment horizontal="center"/>
    </xf>
    <xf numFmtId="42" fontId="9" fillId="0" borderId="17" xfId="1" applyNumberFormat="1" applyFont="1" applyFill="1" applyBorder="1" applyAlignment="1">
      <alignment horizontal="center"/>
    </xf>
    <xf numFmtId="0" fontId="11" fillId="0" borderId="20" xfId="0" applyFont="1" applyFill="1" applyBorder="1"/>
    <xf numFmtId="0" fontId="13" fillId="0" borderId="21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wrapText="1"/>
    </xf>
    <xf numFmtId="0" fontId="11" fillId="0" borderId="22" xfId="0" applyFont="1" applyFill="1" applyBorder="1" applyAlignment="1">
      <alignment horizontal="center"/>
    </xf>
    <xf numFmtId="10" fontId="10" fillId="0" borderId="23" xfId="0" applyNumberFormat="1" applyFont="1" applyFill="1" applyBorder="1" applyAlignment="1">
      <alignment horizontal="center"/>
    </xf>
    <xf numFmtId="0" fontId="9" fillId="0" borderId="24" xfId="0" applyFont="1" applyBorder="1" applyAlignment="1">
      <alignment horizontal="center"/>
    </xf>
    <xf numFmtId="42" fontId="9" fillId="0" borderId="25" xfId="1" applyNumberFormat="1" applyFont="1" applyFill="1" applyBorder="1" applyAlignment="1">
      <alignment horizontal="center"/>
    </xf>
    <xf numFmtId="42" fontId="9" fillId="0" borderId="26" xfId="1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Continuous" wrapText="1"/>
    </xf>
    <xf numFmtId="171" fontId="7" fillId="0" borderId="6" xfId="0" applyNumberFormat="1" applyFont="1" applyFill="1" applyBorder="1" applyAlignment="1">
      <alignment horizontal="center"/>
    </xf>
    <xf numFmtId="0" fontId="7" fillId="0" borderId="27" xfId="0" applyFont="1" applyBorder="1"/>
    <xf numFmtId="0" fontId="7" fillId="0" borderId="27" xfId="0" applyFont="1" applyFill="1" applyBorder="1" applyAlignment="1">
      <alignment horizontal="center"/>
    </xf>
    <xf numFmtId="0" fontId="6" fillId="0" borderId="27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/>
    <xf numFmtId="0" fontId="7" fillId="0" borderId="30" xfId="0" applyFont="1" applyBorder="1"/>
    <xf numFmtId="167" fontId="10" fillId="0" borderId="0" xfId="0" applyNumberFormat="1" applyFont="1"/>
    <xf numFmtId="168" fontId="10" fillId="0" borderId="0" xfId="0" applyNumberFormat="1" applyFont="1"/>
    <xf numFmtId="172" fontId="7" fillId="0" borderId="7" xfId="0" applyNumberFormat="1" applyFont="1" applyFill="1" applyBorder="1" applyAlignment="1">
      <alignment horizontal="center"/>
    </xf>
    <xf numFmtId="0" fontId="11" fillId="0" borderId="10" xfId="15" applyFont="1" applyBorder="1" applyAlignment="1">
      <alignment horizontal="center"/>
    </xf>
    <xf numFmtId="0" fontId="11" fillId="0" borderId="31" xfId="15" applyFont="1" applyBorder="1"/>
    <xf numFmtId="0" fontId="11" fillId="0" borderId="10" xfId="15" applyFont="1" applyFill="1" applyBorder="1" applyAlignment="1">
      <alignment horizontal="center"/>
    </xf>
    <xf numFmtId="0" fontId="11" fillId="0" borderId="31" xfId="15" applyFont="1" applyFill="1" applyBorder="1"/>
    <xf numFmtId="0" fontId="11" fillId="0" borderId="24" xfId="15" applyFont="1" applyBorder="1" applyAlignment="1">
      <alignment horizontal="center"/>
    </xf>
    <xf numFmtId="0" fontId="11" fillId="0" borderId="32" xfId="15" applyFont="1" applyBorder="1"/>
    <xf numFmtId="0" fontId="11" fillId="0" borderId="17" xfId="15" applyFont="1" applyBorder="1"/>
    <xf numFmtId="170" fontId="10" fillId="0" borderId="10" xfId="15" applyNumberFormat="1" applyFont="1" applyBorder="1" applyAlignment="1">
      <alignment horizontal="center"/>
    </xf>
    <xf numFmtId="170" fontId="10" fillId="0" borderId="19" xfId="15" applyNumberFormat="1" applyFont="1" applyBorder="1" applyAlignment="1">
      <alignment horizontal="center"/>
    </xf>
    <xf numFmtId="170" fontId="10" fillId="0" borderId="17" xfId="15" applyNumberFormat="1" applyFont="1" applyBorder="1" applyAlignment="1">
      <alignment horizontal="center"/>
    </xf>
    <xf numFmtId="0" fontId="11" fillId="0" borderId="33" xfId="0" applyFont="1" applyBorder="1"/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wrapText="1"/>
    </xf>
    <xf numFmtId="2" fontId="10" fillId="0" borderId="36" xfId="0" applyNumberFormat="1" applyFont="1" applyFill="1" applyBorder="1"/>
    <xf numFmtId="49" fontId="11" fillId="0" borderId="37" xfId="14" applyNumberFormat="1" applyFont="1" applyFill="1" applyBorder="1" applyAlignment="1">
      <alignment horizontal="center"/>
    </xf>
    <xf numFmtId="49" fontId="11" fillId="0" borderId="37" xfId="14" quotePrefix="1" applyNumberFormat="1" applyFont="1" applyFill="1" applyBorder="1" applyAlignment="1">
      <alignment horizontal="center"/>
    </xf>
    <xf numFmtId="2" fontId="10" fillId="0" borderId="38" xfId="0" applyNumberFormat="1" applyFont="1" applyFill="1" applyBorder="1"/>
    <xf numFmtId="0" fontId="7" fillId="0" borderId="10" xfId="0" applyFont="1" applyBorder="1" applyAlignment="1">
      <alignment horizontal="center"/>
    </xf>
    <xf numFmtId="0" fontId="7" fillId="0" borderId="19" xfId="0" applyFont="1" applyBorder="1"/>
    <xf numFmtId="0" fontId="7" fillId="0" borderId="10" xfId="0" applyFont="1" applyFill="1" applyBorder="1" applyAlignment="1">
      <alignment horizontal="center"/>
    </xf>
    <xf numFmtId="0" fontId="7" fillId="0" borderId="19" xfId="0" applyFont="1" applyFill="1" applyBorder="1"/>
    <xf numFmtId="0" fontId="7" fillId="0" borderId="6" xfId="0" applyFont="1" applyBorder="1" applyAlignment="1"/>
    <xf numFmtId="42" fontId="9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165" fontId="10" fillId="0" borderId="19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41" xfId="0" applyFont="1" applyFill="1" applyBorder="1" applyAlignment="1">
      <alignment horizontal="center" wrapText="1"/>
    </xf>
    <xf numFmtId="165" fontId="6" fillId="0" borderId="42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42" fontId="6" fillId="0" borderId="9" xfId="0" applyNumberFormat="1" applyFont="1" applyBorder="1"/>
    <xf numFmtId="42" fontId="6" fillId="0" borderId="44" xfId="0" applyNumberFormat="1" applyFont="1" applyBorder="1"/>
    <xf numFmtId="42" fontId="6" fillId="0" borderId="45" xfId="0" applyNumberFormat="1" applyFont="1" applyBorder="1"/>
    <xf numFmtId="42" fontId="6" fillId="0" borderId="46" xfId="0" applyNumberFormat="1" applyFont="1" applyBorder="1"/>
    <xf numFmtId="0" fontId="7" fillId="0" borderId="28" xfId="0" applyFont="1" applyBorder="1" applyAlignment="1">
      <alignment wrapText="1"/>
    </xf>
    <xf numFmtId="0" fontId="6" fillId="0" borderId="20" xfId="0" applyFont="1" applyBorder="1"/>
    <xf numFmtId="0" fontId="6" fillId="0" borderId="47" xfId="0" applyFont="1" applyBorder="1"/>
    <xf numFmtId="0" fontId="6" fillId="0" borderId="43" xfId="0" applyFont="1" applyBorder="1"/>
    <xf numFmtId="0" fontId="6" fillId="0" borderId="21" xfId="0" applyFont="1" applyBorder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0" fontId="0" fillId="0" borderId="0" xfId="0" applyBorder="1" applyAlignment="1"/>
    <xf numFmtId="0" fontId="7" fillId="0" borderId="28" xfId="16" applyFont="1" applyBorder="1" applyAlignment="1">
      <alignment horizontal="center"/>
    </xf>
    <xf numFmtId="0" fontId="7" fillId="0" borderId="28" xfId="16" applyFont="1" applyBorder="1" applyAlignment="1">
      <alignment horizontal="center" wrapText="1"/>
    </xf>
    <xf numFmtId="166" fontId="7" fillId="0" borderId="28" xfId="2" applyNumberFormat="1" applyFont="1" applyBorder="1" applyAlignment="1">
      <alignment horizontal="center" wrapText="1"/>
    </xf>
    <xf numFmtId="0" fontId="7" fillId="0" borderId="0" xfId="16" applyFont="1"/>
    <xf numFmtId="166" fontId="7" fillId="0" borderId="0" xfId="2" applyNumberFormat="1" applyFont="1"/>
    <xf numFmtId="0" fontId="7" fillId="0" borderId="3" xfId="16" applyFont="1" applyBorder="1"/>
    <xf numFmtId="166" fontId="7" fillId="0" borderId="27" xfId="2" applyNumberFormat="1" applyFont="1" applyBorder="1"/>
    <xf numFmtId="42" fontId="7" fillId="0" borderId="27" xfId="16" applyNumberFormat="1" applyFont="1" applyBorder="1"/>
    <xf numFmtId="42" fontId="7" fillId="0" borderId="20" xfId="16" applyNumberFormat="1" applyFont="1" applyBorder="1"/>
    <xf numFmtId="0" fontId="7" fillId="0" borderId="4" xfId="16" applyFont="1" applyBorder="1"/>
    <xf numFmtId="166" fontId="7" fillId="0" borderId="0" xfId="2" applyNumberFormat="1" applyFont="1" applyBorder="1"/>
    <xf numFmtId="166" fontId="7" fillId="0" borderId="0" xfId="16" applyNumberFormat="1" applyFont="1" applyBorder="1"/>
    <xf numFmtId="42" fontId="7" fillId="0" borderId="0" xfId="16" applyNumberFormat="1" applyFont="1" applyBorder="1"/>
    <xf numFmtId="42" fontId="7" fillId="0" borderId="47" xfId="16" applyNumberFormat="1" applyFont="1" applyBorder="1"/>
    <xf numFmtId="0" fontId="7" fillId="0" borderId="0" xfId="16" applyFont="1" applyBorder="1"/>
    <xf numFmtId="0" fontId="7" fillId="0" borderId="47" xfId="16" applyFont="1" applyBorder="1"/>
    <xf numFmtId="0" fontId="7" fillId="0" borderId="48" xfId="16" applyFont="1" applyBorder="1"/>
    <xf numFmtId="0" fontId="7" fillId="0" borderId="43" xfId="16" applyFont="1" applyBorder="1"/>
    <xf numFmtId="166" fontId="7" fillId="0" borderId="21" xfId="16" applyNumberFormat="1" applyFont="1" applyBorder="1"/>
    <xf numFmtId="10" fontId="7" fillId="0" borderId="27" xfId="16" applyNumberFormat="1" applyFont="1" applyBorder="1" applyAlignment="1">
      <alignment horizontal="center"/>
    </xf>
    <xf numFmtId="10" fontId="7" fillId="0" borderId="0" xfId="16" applyNumberFormat="1" applyFont="1" applyBorder="1" applyAlignment="1">
      <alignment horizontal="center"/>
    </xf>
    <xf numFmtId="170" fontId="10" fillId="0" borderId="0" xfId="0" applyNumberFormat="1" applyFont="1"/>
    <xf numFmtId="42" fontId="6" fillId="0" borderId="49" xfId="0" applyNumberFormat="1" applyFont="1" applyBorder="1"/>
    <xf numFmtId="42" fontId="6" fillId="0" borderId="39" xfId="0" applyNumberFormat="1" applyFont="1" applyBorder="1"/>
    <xf numFmtId="165" fontId="6" fillId="0" borderId="50" xfId="0" applyNumberFormat="1" applyFont="1" applyBorder="1" applyAlignment="1">
      <alignment horizontal="center"/>
    </xf>
    <xf numFmtId="42" fontId="6" fillId="0" borderId="51" xfId="0" applyNumberFormat="1" applyFont="1" applyBorder="1"/>
    <xf numFmtId="42" fontId="6" fillId="0" borderId="19" xfId="0" applyNumberFormat="1" applyFont="1" applyBorder="1"/>
    <xf numFmtId="165" fontId="6" fillId="0" borderId="19" xfId="0" applyNumberFormat="1" applyFont="1" applyBorder="1" applyAlignment="1">
      <alignment horizontal="center"/>
    </xf>
    <xf numFmtId="166" fontId="7" fillId="0" borderId="43" xfId="16" applyNumberFormat="1" applyFont="1" applyFill="1" applyBorder="1"/>
    <xf numFmtId="42" fontId="6" fillId="0" borderId="0" xfId="0" applyNumberFormat="1" applyFont="1"/>
    <xf numFmtId="44" fontId="6" fillId="0" borderId="0" xfId="0" applyNumberFormat="1" applyFont="1"/>
    <xf numFmtId="42" fontId="7" fillId="0" borderId="0" xfId="0" applyNumberFormat="1" applyFont="1" applyBorder="1"/>
    <xf numFmtId="0" fontId="7" fillId="0" borderId="52" xfId="0" applyFont="1" applyBorder="1"/>
    <xf numFmtId="173" fontId="10" fillId="0" borderId="10" xfId="15" applyNumberFormat="1" applyFont="1" applyBorder="1" applyAlignment="1">
      <alignment horizontal="center"/>
    </xf>
    <xf numFmtId="172" fontId="7" fillId="0" borderId="18" xfId="0" applyNumberFormat="1" applyFont="1" applyFill="1" applyBorder="1" applyAlignment="1">
      <alignment horizontal="center"/>
    </xf>
    <xf numFmtId="172" fontId="7" fillId="0" borderId="6" xfId="0" applyNumberFormat="1" applyFont="1" applyFill="1" applyBorder="1" applyAlignment="1">
      <alignment horizontal="center"/>
    </xf>
    <xf numFmtId="42" fontId="6" fillId="0" borderId="54" xfId="0" applyNumberFormat="1" applyFont="1" applyBorder="1"/>
    <xf numFmtId="165" fontId="6" fillId="0" borderId="31" xfId="0" applyNumberFormat="1" applyFont="1" applyBorder="1" applyAlignment="1">
      <alignment horizontal="center"/>
    </xf>
    <xf numFmtId="42" fontId="6" fillId="0" borderId="55" xfId="0" applyNumberFormat="1" applyFont="1" applyBorder="1"/>
    <xf numFmtId="42" fontId="6" fillId="0" borderId="53" xfId="0" applyNumberFormat="1" applyFont="1" applyBorder="1"/>
    <xf numFmtId="165" fontId="6" fillId="0" borderId="32" xfId="0" applyNumberFormat="1" applyFont="1" applyBorder="1" applyAlignment="1">
      <alignment horizontal="center"/>
    </xf>
    <xf numFmtId="42" fontId="6" fillId="0" borderId="56" xfId="0" applyNumberFormat="1" applyFont="1" applyBorder="1"/>
    <xf numFmtId="42" fontId="6" fillId="0" borderId="40" xfId="0" applyNumberFormat="1" applyFont="1" applyBorder="1"/>
    <xf numFmtId="42" fontId="6" fillId="0" borderId="57" xfId="0" applyNumberFormat="1" applyFont="1" applyBorder="1"/>
    <xf numFmtId="42" fontId="6" fillId="0" borderId="58" xfId="0" applyNumberFormat="1" applyFont="1" applyBorder="1"/>
    <xf numFmtId="42" fontId="9" fillId="0" borderId="18" xfId="1" applyNumberFormat="1" applyFont="1" applyFill="1" applyBorder="1"/>
    <xf numFmtId="37" fontId="7" fillId="0" borderId="35" xfId="18" applyNumberFormat="1" applyFont="1" applyFill="1" applyBorder="1" applyAlignment="1">
      <alignment horizontal="center" wrapText="1"/>
    </xf>
    <xf numFmtId="9" fontId="7" fillId="0" borderId="9" xfId="18" applyFont="1" applyFill="1" applyBorder="1" applyAlignment="1">
      <alignment horizontal="center" wrapText="1"/>
    </xf>
    <xf numFmtId="0" fontId="9" fillId="0" borderId="59" xfId="0" applyFont="1" applyBorder="1"/>
    <xf numFmtId="1" fontId="7" fillId="0" borderId="8" xfId="17" applyNumberFormat="1" applyFont="1" applyBorder="1" applyAlignment="1">
      <alignment horizontal="center" wrapText="1"/>
    </xf>
    <xf numFmtId="1" fontId="7" fillId="0" borderId="60" xfId="17" applyNumberFormat="1" applyFont="1" applyBorder="1" applyAlignment="1">
      <alignment horizontal="center"/>
    </xf>
    <xf numFmtId="1" fontId="7" fillId="0" borderId="8" xfId="17" applyNumberFormat="1" applyFont="1" applyBorder="1" applyAlignment="1">
      <alignment horizontal="center"/>
    </xf>
    <xf numFmtId="0" fontId="7" fillId="0" borderId="61" xfId="0" applyFont="1" applyBorder="1" applyAlignment="1">
      <alignment horizontal="center" wrapText="1"/>
    </xf>
    <xf numFmtId="1" fontId="7" fillId="0" borderId="6" xfId="17" applyNumberFormat="1" applyFont="1" applyBorder="1" applyAlignment="1">
      <alignment horizontal="center" wrapText="1"/>
    </xf>
    <xf numFmtId="166" fontId="6" fillId="0" borderId="49" xfId="0" applyNumberFormat="1" applyFont="1" applyFill="1" applyBorder="1"/>
    <xf numFmtId="166" fontId="6" fillId="0" borderId="19" xfId="0" applyNumberFormat="1" applyFont="1" applyFill="1" applyBorder="1"/>
    <xf numFmtId="0" fontId="7" fillId="0" borderId="0" xfId="0" applyFont="1"/>
    <xf numFmtId="42" fontId="9" fillId="0" borderId="0" xfId="0" applyNumberFormat="1" applyFont="1"/>
    <xf numFmtId="174" fontId="7" fillId="0" borderId="0" xfId="16" applyNumberFormat="1" applyFont="1"/>
    <xf numFmtId="0" fontId="9" fillId="0" borderId="39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62" xfId="0" applyFont="1" applyBorder="1"/>
    <xf numFmtId="42" fontId="6" fillId="0" borderId="43" xfId="0" applyNumberFormat="1" applyFont="1" applyBorder="1"/>
    <xf numFmtId="42" fontId="9" fillId="0" borderId="62" xfId="1" applyNumberFormat="1" applyFont="1" applyFill="1" applyBorder="1" applyAlignment="1">
      <alignment horizontal="center"/>
    </xf>
    <xf numFmtId="42" fontId="9" fillId="0" borderId="47" xfId="1" applyNumberFormat="1" applyFont="1" applyFill="1" applyBorder="1" applyAlignment="1">
      <alignment horizontal="center"/>
    </xf>
    <xf numFmtId="42" fontId="6" fillId="0" borderId="0" xfId="0" applyNumberFormat="1" applyFont="1" applyBorder="1"/>
    <xf numFmtId="0" fontId="17" fillId="0" borderId="0" xfId="0" applyFont="1" applyBorder="1" applyAlignment="1">
      <alignment horizontal="center"/>
    </xf>
    <xf numFmtId="49" fontId="11" fillId="0" borderId="0" xfId="14" applyNumberFormat="1" applyFont="1" applyFill="1" applyBorder="1" applyAlignment="1">
      <alignment horizontal="center"/>
    </xf>
    <xf numFmtId="0" fontId="11" fillId="0" borderId="0" xfId="15" applyFont="1" applyBorder="1" applyAlignment="1">
      <alignment horizontal="center"/>
    </xf>
    <xf numFmtId="0" fontId="11" fillId="0" borderId="0" xfId="15" applyFont="1" applyBorder="1"/>
    <xf numFmtId="170" fontId="10" fillId="0" borderId="0" xfId="15" applyNumberFormat="1" applyFont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18" fillId="0" borderId="10" xfId="0" applyFont="1" applyFill="1" applyBorder="1" applyAlignment="1">
      <alignment horizontal="center"/>
    </xf>
    <xf numFmtId="0" fontId="18" fillId="0" borderId="19" xfId="0" applyFont="1" applyFill="1" applyBorder="1"/>
    <xf numFmtId="0" fontId="6" fillId="0" borderId="10" xfId="0" quotePrefix="1" applyFont="1" applyBorder="1" applyAlignment="1">
      <alignment horizontal="center"/>
    </xf>
    <xf numFmtId="42" fontId="9" fillId="0" borderId="63" xfId="1" applyNumberFormat="1" applyFont="1" applyFill="1" applyBorder="1" applyAlignment="1">
      <alignment horizontal="center"/>
    </xf>
    <xf numFmtId="37" fontId="7" fillId="0" borderId="23" xfId="18" applyNumberFormat="1" applyFont="1" applyFill="1" applyBorder="1" applyAlignment="1">
      <alignment horizontal="center" wrapText="1"/>
    </xf>
    <xf numFmtId="42" fontId="9" fillId="0" borderId="28" xfId="1" applyNumberFormat="1" applyFont="1" applyFill="1" applyBorder="1" applyAlignment="1">
      <alignment horizontal="center"/>
    </xf>
    <xf numFmtId="0" fontId="9" fillId="0" borderId="38" xfId="0" applyFont="1" applyBorder="1" applyAlignment="1">
      <alignment horizontal="center"/>
    </xf>
    <xf numFmtId="42" fontId="7" fillId="0" borderId="43" xfId="0" applyNumberFormat="1" applyFont="1" applyBorder="1"/>
    <xf numFmtId="42" fontId="9" fillId="0" borderId="64" xfId="1" applyNumberFormat="1" applyFont="1" applyFill="1" applyBorder="1" applyAlignment="1">
      <alignment horizontal="center"/>
    </xf>
    <xf numFmtId="42" fontId="7" fillId="0" borderId="18" xfId="0" applyNumberFormat="1" applyFont="1" applyBorder="1"/>
    <xf numFmtId="42" fontId="7" fillId="0" borderId="7" xfId="0" applyNumberFormat="1" applyFont="1" applyBorder="1"/>
    <xf numFmtId="42" fontId="9" fillId="0" borderId="0" xfId="0" applyNumberFormat="1" applyFont="1" applyBorder="1"/>
    <xf numFmtId="42" fontId="6" fillId="0" borderId="10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0" fillId="0" borderId="0" xfId="0" applyAlignment="1"/>
    <xf numFmtId="0" fontId="7" fillId="0" borderId="43" xfId="0" applyFont="1" applyBorder="1" applyAlignment="1">
      <alignment horizontal="center" wrapText="1"/>
    </xf>
    <xf numFmtId="0" fontId="0" fillId="0" borderId="43" xfId="0" applyBorder="1" applyAlignment="1"/>
    <xf numFmtId="169" fontId="14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9" fontId="14" fillId="0" borderId="43" xfId="0" applyNumberFormat="1" applyFont="1" applyBorder="1" applyAlignment="1">
      <alignment horizontal="center"/>
    </xf>
    <xf numFmtId="0" fontId="0" fillId="0" borderId="0" xfId="0" applyBorder="1" applyAlignment="1"/>
    <xf numFmtId="0" fontId="7" fillId="0" borderId="0" xfId="16" applyFont="1" applyAlignment="1">
      <alignment horizontal="left" wrapText="1"/>
    </xf>
    <xf numFmtId="175" fontId="6" fillId="0" borderId="0" xfId="18" applyNumberFormat="1" applyFont="1" applyBorder="1"/>
  </cellXfs>
  <cellStyles count="24">
    <cellStyle name="Comma" xfId="1" builtinId="3"/>
    <cellStyle name="Currency" xfId="2" builtinId="4"/>
    <cellStyle name="Custom - Style8" xfId="3" xr:uid="{00000000-0005-0000-0000-000002000000}"/>
    <cellStyle name="Data   - Style2" xfId="4" xr:uid="{00000000-0005-0000-0000-000003000000}"/>
    <cellStyle name="Labels - Style3" xfId="5" xr:uid="{00000000-0005-0000-0000-000004000000}"/>
    <cellStyle name="Normal" xfId="0" builtinId="0"/>
    <cellStyle name="Normal - Style1" xfId="6" xr:uid="{00000000-0005-0000-0000-000006000000}"/>
    <cellStyle name="Normal - Style2" xfId="7" xr:uid="{00000000-0005-0000-0000-000007000000}"/>
    <cellStyle name="Normal - Style3" xfId="8" xr:uid="{00000000-0005-0000-0000-000008000000}"/>
    <cellStyle name="Normal - Style4" xfId="9" xr:uid="{00000000-0005-0000-0000-000009000000}"/>
    <cellStyle name="Normal - Style5" xfId="10" xr:uid="{00000000-0005-0000-0000-00000A000000}"/>
    <cellStyle name="Normal - Style6" xfId="11" xr:uid="{00000000-0005-0000-0000-00000B000000}"/>
    <cellStyle name="Normal - Style7" xfId="12" xr:uid="{00000000-0005-0000-0000-00000C000000}"/>
    <cellStyle name="Normal - Style8" xfId="13" xr:uid="{00000000-0005-0000-0000-00000D000000}"/>
    <cellStyle name="Normal_New PERDATA Format" xfId="14" xr:uid="{00000000-0005-0000-0000-00000E000000}"/>
    <cellStyle name="Normal_SFY 2009 BLENDED SHARES" xfId="15" xr:uid="{00000000-0005-0000-0000-00000F000000}"/>
    <cellStyle name="Normal_SFY+2010+GOVERNOR+BUDGET+COUNTY+ESTIMATES(1)" xfId="16" xr:uid="{00000000-0005-0000-0000-000010000000}"/>
    <cellStyle name="Normal_Sheet1" xfId="17" xr:uid="{00000000-0005-0000-0000-000011000000}"/>
    <cellStyle name="Percent" xfId="18" builtinId="5"/>
    <cellStyle name="Reset  - Style7" xfId="19" xr:uid="{00000000-0005-0000-0000-000013000000}"/>
    <cellStyle name="Table  - Style6" xfId="20" xr:uid="{00000000-0005-0000-0000-000014000000}"/>
    <cellStyle name="Title  - Style1" xfId="21" xr:uid="{00000000-0005-0000-0000-000015000000}"/>
    <cellStyle name="TotCol - Style5" xfId="22" xr:uid="{00000000-0005-0000-0000-000016000000}"/>
    <cellStyle name="TotRow - Style4" xfId="23" xr:uid="{00000000-0005-0000-0000-00001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800080"/>
      <color rgb="FF624B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485775</xdr:colOff>
          <xdr:row>3</xdr:row>
          <xdr:rowOff>123825</xdr:rowOff>
        </xdr:from>
        <xdr:to>
          <xdr:col>7</xdr:col>
          <xdr:colOff>123825</xdr:colOff>
          <xdr:row>15</xdr:row>
          <xdr:rowOff>28575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BBFILE\XL5FILES\1997-98.BUD\TRAC9798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ELIG"/>
      <sheetName val="AVE_ELIG_COST"/>
      <sheetName val="ALL ELIG_98-99 (2)"/>
      <sheetName val="SUMMARY"/>
      <sheetName val="TRACK SNF"/>
      <sheetName val="TRACK ICF"/>
      <sheetName val="TRACK ICF-MR,NS"/>
      <sheetName val="NLTC"/>
      <sheetName val="ALL ELIG_97-98"/>
      <sheetName val="AGED_97-98"/>
      <sheetName val="BLIND_97-98"/>
      <sheetName val="DISABLED_97-98"/>
      <sheetName val="AFDC&lt;21_97-98"/>
      <sheetName val="AFDC&gt;21_97-98"/>
      <sheetName val="AFDC_97-98"/>
      <sheetName val="OTHERCHILD_97-98"/>
      <sheetName val="MPW_97-98"/>
      <sheetName val="MIC_97-98"/>
      <sheetName val="MQBQ_97-98"/>
      <sheetName val="MQBB_97-98"/>
      <sheetName val="ALL ELIG_98-99"/>
      <sheetName val="AGED_98-99"/>
      <sheetName val="BLIND_98-99"/>
      <sheetName val="DISABLED_98-99"/>
      <sheetName val="AFDC&lt;21_98-99"/>
      <sheetName val="AFDC&gt;21_98-99"/>
      <sheetName val="AFDC_98-99"/>
      <sheetName val="OTHERCHILD_98-99"/>
      <sheetName val="MPW_98-99"/>
      <sheetName val="MIC_98-99"/>
      <sheetName val="MQBQ_98-99"/>
      <sheetName val="MQBB_98-99"/>
      <sheetName val="INTENSITY"/>
      <sheetName val="INFLATION"/>
      <sheetName val="ELIGIBLES"/>
      <sheetName val="SHARES"/>
      <sheetName val="ADJUSTMENTS"/>
      <sheetName val="FFP RATE CHANGE"/>
      <sheetName val="FFP_96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D18"/>
  <sheetViews>
    <sheetView topLeftCell="C1" workbookViewId="0">
      <selection activeCell="F21" sqref="F21"/>
    </sheetView>
  </sheetViews>
  <sheetFormatPr defaultRowHeight="12.75" x14ac:dyDescent="0.2"/>
  <sheetData>
    <row r="18" spans="4:4" x14ac:dyDescent="0.2">
      <c r="D18" t="s">
        <v>260</v>
      </c>
    </row>
  </sheetData>
  <phoneticPr fontId="0" type="noConversion"/>
  <printOptions horizontalCentered="1"/>
  <pageMargins left="1" right="1" top="1" bottom="1" header="0.5" footer="0.5"/>
  <pageSetup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dvAspect="DVASPECT_ICON" shapeId="10244" r:id="rId4">
          <objectPr defaultSize="0" autoPict="0" r:id="rId5">
            <anchor moveWithCells="1">
              <from>
                <xdr:col>2</xdr:col>
                <xdr:colOff>485775</xdr:colOff>
                <xdr:row>3</xdr:row>
                <xdr:rowOff>123825</xdr:rowOff>
              </from>
              <to>
                <xdr:col>7</xdr:col>
                <xdr:colOff>123825</xdr:colOff>
                <xdr:row>15</xdr:row>
                <xdr:rowOff>28575</xdr:rowOff>
              </to>
            </anchor>
          </objectPr>
        </oleObject>
      </mc:Choice>
      <mc:Fallback>
        <oleObject progId="Document" dvAspect="DVASPECT_ICON" shapeId="1024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</sheetPr>
  <dimension ref="A1:BM65"/>
  <sheetViews>
    <sheetView showGridLines="0" tabSelected="1" workbookViewId="0">
      <pane xSplit="3" ySplit="4" topLeftCell="D5" activePane="bottomRight" state="frozen"/>
      <selection activeCell="B107" sqref="B107"/>
      <selection pane="topRight" activeCell="B107" sqref="B107"/>
      <selection pane="bottomLeft" activeCell="B107" sqref="B107"/>
      <selection pane="bottomRight" activeCell="A60" sqref="A60"/>
    </sheetView>
  </sheetViews>
  <sheetFormatPr defaultColWidth="9" defaultRowHeight="12.75" x14ac:dyDescent="0.2"/>
  <cols>
    <col min="1" max="1" width="9" style="6" customWidth="1"/>
    <col min="2" max="2" width="12.25" style="11" customWidth="1"/>
    <col min="3" max="3" width="36.625" style="11" customWidth="1"/>
    <col min="4" max="4" width="16.625" style="11" customWidth="1"/>
    <col min="5" max="5" width="16.125" style="11" customWidth="1"/>
    <col min="6" max="6" width="14.75" style="12" customWidth="1"/>
    <col min="7" max="7" width="14" style="29" customWidth="1"/>
    <col min="8" max="8" width="15.75" style="29" hidden="1" customWidth="1"/>
    <col min="9" max="16384" width="9" style="6"/>
  </cols>
  <sheetData>
    <row r="1" spans="1:65" ht="14.1" customHeight="1" x14ac:dyDescent="0.2">
      <c r="A1" s="199" t="s">
        <v>462</v>
      </c>
      <c r="B1" s="200"/>
      <c r="C1" s="200"/>
      <c r="D1" s="200"/>
      <c r="E1" s="200"/>
      <c r="F1" s="200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</row>
    <row r="2" spans="1:65" ht="14.1" customHeight="1" thickBot="1" x14ac:dyDescent="0.25">
      <c r="A2" s="201" t="s">
        <v>468</v>
      </c>
      <c r="B2" s="202"/>
      <c r="C2" s="202"/>
      <c r="D2" s="202"/>
      <c r="E2" s="202"/>
      <c r="F2" s="202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</row>
    <row r="3" spans="1:65" ht="49.9" customHeight="1" thickBot="1" x14ac:dyDescent="0.25">
      <c r="A3" s="165" t="s">
        <v>256</v>
      </c>
      <c r="B3" s="166" t="s">
        <v>255</v>
      </c>
      <c r="C3" s="7" t="s">
        <v>244</v>
      </c>
      <c r="D3" s="37" t="s">
        <v>469</v>
      </c>
      <c r="E3" s="40" t="s">
        <v>470</v>
      </c>
      <c r="F3" s="41" t="s">
        <v>471</v>
      </c>
      <c r="G3" s="41" t="s">
        <v>472</v>
      </c>
      <c r="H3" s="42" t="s">
        <v>259</v>
      </c>
    </row>
    <row r="4" spans="1:65" ht="14.1" customHeight="1" x14ac:dyDescent="0.2">
      <c r="A4" s="161"/>
      <c r="B4" s="162"/>
      <c r="C4" s="8"/>
      <c r="D4" s="163"/>
      <c r="E4" s="164"/>
      <c r="F4" s="160"/>
      <c r="G4" s="159"/>
      <c r="H4" s="190"/>
    </row>
    <row r="5" spans="1:65" ht="14.1" customHeight="1" x14ac:dyDescent="0.2">
      <c r="A5" s="9" t="s">
        <v>1</v>
      </c>
      <c r="B5" s="86">
        <v>536101</v>
      </c>
      <c r="C5" s="87" t="s">
        <v>288</v>
      </c>
      <c r="D5" s="91">
        <f>594376182+7631471+299019534</f>
        <v>901027187</v>
      </c>
      <c r="E5" s="43">
        <v>612445290</v>
      </c>
      <c r="F5" s="44">
        <f>D5-E5</f>
        <v>288581897</v>
      </c>
      <c r="G5" s="44">
        <v>0</v>
      </c>
      <c r="H5" s="45">
        <f>D5-E5-F5-G5</f>
        <v>0</v>
      </c>
      <c r="I5" s="170"/>
    </row>
    <row r="6" spans="1:65" ht="14.1" customHeight="1" x14ac:dyDescent="0.2">
      <c r="A6" s="9" t="s">
        <v>3</v>
      </c>
      <c r="B6" s="86">
        <v>536102</v>
      </c>
      <c r="C6" s="87" t="s">
        <v>289</v>
      </c>
      <c r="D6" s="91">
        <f>13356409+6435644</f>
        <v>19792053</v>
      </c>
      <c r="E6" s="43">
        <v>13453034</v>
      </c>
      <c r="F6" s="44">
        <f t="shared" ref="F6:F55" si="0">D6-E6</f>
        <v>6339019</v>
      </c>
      <c r="G6" s="44">
        <v>0</v>
      </c>
      <c r="H6" s="45">
        <f t="shared" ref="H6:H42" si="1">D6-E6-F6-G6</f>
        <v>0</v>
      </c>
      <c r="I6" s="170"/>
    </row>
    <row r="7" spans="1:65" ht="14.1" customHeight="1" x14ac:dyDescent="0.2">
      <c r="A7" s="9" t="s">
        <v>9</v>
      </c>
      <c r="B7" s="86">
        <v>536105</v>
      </c>
      <c r="C7" s="87" t="s">
        <v>290</v>
      </c>
      <c r="D7" s="91">
        <v>232569</v>
      </c>
      <c r="E7" s="43">
        <v>158082</v>
      </c>
      <c r="F7" s="44">
        <f t="shared" si="0"/>
        <v>74487</v>
      </c>
      <c r="G7" s="44">
        <v>0</v>
      </c>
      <c r="H7" s="45">
        <f t="shared" si="1"/>
        <v>0</v>
      </c>
      <c r="I7" s="170"/>
    </row>
    <row r="8" spans="1:65" ht="14.1" customHeight="1" x14ac:dyDescent="0.2">
      <c r="A8" s="9" t="s">
        <v>19</v>
      </c>
      <c r="B8" s="86">
        <v>536109</v>
      </c>
      <c r="C8" s="87" t="s">
        <v>291</v>
      </c>
      <c r="D8" s="91">
        <f>1290509532</f>
        <v>1290509532</v>
      </c>
      <c r="E8" s="43">
        <v>877183837</v>
      </c>
      <c r="F8" s="44">
        <f t="shared" si="0"/>
        <v>413325695</v>
      </c>
      <c r="G8" s="44">
        <v>0</v>
      </c>
      <c r="H8" s="45">
        <f t="shared" si="1"/>
        <v>0</v>
      </c>
      <c r="I8" s="170"/>
    </row>
    <row r="9" spans="1:65" ht="14.1" customHeight="1" x14ac:dyDescent="0.2">
      <c r="A9" s="9" t="s">
        <v>21</v>
      </c>
      <c r="B9" s="86">
        <v>536110</v>
      </c>
      <c r="C9" s="87" t="s">
        <v>292</v>
      </c>
      <c r="D9" s="91">
        <f>229279</f>
        <v>229279</v>
      </c>
      <c r="E9" s="43">
        <v>155845</v>
      </c>
      <c r="F9" s="44">
        <f t="shared" si="0"/>
        <v>73434</v>
      </c>
      <c r="G9" s="44">
        <v>0</v>
      </c>
      <c r="H9" s="45">
        <f t="shared" si="1"/>
        <v>0</v>
      </c>
      <c r="I9" s="170"/>
    </row>
    <row r="10" spans="1:65" ht="14.1" customHeight="1" x14ac:dyDescent="0.2">
      <c r="A10" s="9" t="s">
        <v>27</v>
      </c>
      <c r="B10" s="86">
        <v>536113</v>
      </c>
      <c r="C10" s="87" t="s">
        <v>293</v>
      </c>
      <c r="D10" s="91">
        <f>1946077</f>
        <v>1946077</v>
      </c>
      <c r="E10" s="43">
        <v>1322785</v>
      </c>
      <c r="F10" s="44">
        <f t="shared" si="0"/>
        <v>623292</v>
      </c>
      <c r="G10" s="44">
        <v>0</v>
      </c>
      <c r="H10" s="45">
        <f t="shared" si="1"/>
        <v>0</v>
      </c>
      <c r="I10" s="170"/>
    </row>
    <row r="11" spans="1:65" ht="14.1" customHeight="1" x14ac:dyDescent="0.2">
      <c r="A11" s="9" t="s">
        <v>31</v>
      </c>
      <c r="B11" s="86">
        <v>536115</v>
      </c>
      <c r="C11" s="87" t="s">
        <v>32</v>
      </c>
      <c r="D11" s="91">
        <f>1002088937+5310594+55485634+48077339</f>
        <v>1110962504</v>
      </c>
      <c r="E11" s="43">
        <v>755142312</v>
      </c>
      <c r="F11" s="44">
        <f t="shared" si="0"/>
        <v>355820192</v>
      </c>
      <c r="G11" s="44">
        <v>0</v>
      </c>
      <c r="H11" s="45">
        <f t="shared" si="1"/>
        <v>0</v>
      </c>
      <c r="I11" s="170"/>
    </row>
    <row r="12" spans="1:65" ht="14.1" customHeight="1" x14ac:dyDescent="0.2">
      <c r="A12" s="9" t="s">
        <v>33</v>
      </c>
      <c r="B12" s="88">
        <v>536116</v>
      </c>
      <c r="C12" s="89" t="s">
        <v>34</v>
      </c>
      <c r="D12" s="38">
        <f>387567607</f>
        <v>387567607</v>
      </c>
      <c r="E12" s="43">
        <v>263437063</v>
      </c>
      <c r="F12" s="44">
        <f t="shared" si="0"/>
        <v>124130544</v>
      </c>
      <c r="G12" s="44">
        <v>0</v>
      </c>
      <c r="H12" s="45">
        <f t="shared" si="1"/>
        <v>0</v>
      </c>
      <c r="I12" s="170"/>
    </row>
    <row r="13" spans="1:65" ht="14.1" customHeight="1" x14ac:dyDescent="0.2">
      <c r="A13" s="9" t="s">
        <v>35</v>
      </c>
      <c r="B13" s="86">
        <v>536117</v>
      </c>
      <c r="C13" s="87" t="s">
        <v>36</v>
      </c>
      <c r="D13" s="91">
        <f>7664372</f>
        <v>7664372</v>
      </c>
      <c r="E13" s="43">
        <v>5209619</v>
      </c>
      <c r="F13" s="44">
        <f t="shared" si="0"/>
        <v>2454753</v>
      </c>
      <c r="G13" s="44">
        <v>0</v>
      </c>
      <c r="H13" s="45">
        <f t="shared" si="1"/>
        <v>0</v>
      </c>
      <c r="I13" s="170"/>
    </row>
    <row r="14" spans="1:65" ht="14.1" customHeight="1" x14ac:dyDescent="0.2">
      <c r="A14" s="9" t="s">
        <v>37</v>
      </c>
      <c r="B14" s="86">
        <v>536118</v>
      </c>
      <c r="C14" s="87" t="s">
        <v>38</v>
      </c>
      <c r="D14" s="91">
        <f>1067973</f>
        <v>1067973</v>
      </c>
      <c r="E14" s="43">
        <v>725922</v>
      </c>
      <c r="F14" s="44">
        <f t="shared" si="0"/>
        <v>342051</v>
      </c>
      <c r="G14" s="44">
        <v>0</v>
      </c>
      <c r="H14" s="45">
        <f t="shared" si="1"/>
        <v>0</v>
      </c>
      <c r="I14" s="170"/>
    </row>
    <row r="15" spans="1:65" ht="14.1" customHeight="1" x14ac:dyDescent="0.2">
      <c r="A15" s="9" t="s">
        <v>39</v>
      </c>
      <c r="B15" s="86">
        <v>536119</v>
      </c>
      <c r="C15" s="87" t="s">
        <v>40</v>
      </c>
      <c r="D15" s="91">
        <f>18971444</f>
        <v>18971444</v>
      </c>
      <c r="E15" s="43">
        <v>12895251</v>
      </c>
      <c r="F15" s="44">
        <f t="shared" si="0"/>
        <v>6076193</v>
      </c>
      <c r="G15" s="44">
        <v>0</v>
      </c>
      <c r="H15" s="45">
        <f t="shared" si="1"/>
        <v>0</v>
      </c>
      <c r="I15" s="170"/>
    </row>
    <row r="16" spans="1:65" ht="14.1" customHeight="1" x14ac:dyDescent="0.2">
      <c r="A16" s="9" t="s">
        <v>41</v>
      </c>
      <c r="B16" s="86">
        <v>536120</v>
      </c>
      <c r="C16" s="87" t="s">
        <v>42</v>
      </c>
      <c r="D16" s="91">
        <f>4338838</f>
        <v>4338838</v>
      </c>
      <c r="E16" s="43">
        <v>2949191</v>
      </c>
      <c r="F16" s="44">
        <f t="shared" si="0"/>
        <v>1389647</v>
      </c>
      <c r="G16" s="44">
        <v>0</v>
      </c>
      <c r="H16" s="45">
        <f t="shared" si="1"/>
        <v>0</v>
      </c>
      <c r="I16" s="170"/>
    </row>
    <row r="17" spans="1:9" ht="14.1" customHeight="1" x14ac:dyDescent="0.2">
      <c r="A17" s="9" t="s">
        <v>43</v>
      </c>
      <c r="B17" s="86">
        <v>536121</v>
      </c>
      <c r="C17" s="87" t="s">
        <v>294</v>
      </c>
      <c r="D17" s="91">
        <f>318284601+24855270+224384642</f>
        <v>567524513</v>
      </c>
      <c r="E17" s="43">
        <v>385757189</v>
      </c>
      <c r="F17" s="44">
        <f t="shared" si="0"/>
        <v>181767324</v>
      </c>
      <c r="G17" s="44">
        <v>0</v>
      </c>
      <c r="H17" s="45">
        <f t="shared" si="1"/>
        <v>0</v>
      </c>
      <c r="I17" s="170"/>
    </row>
    <row r="18" spans="1:9" ht="14.1" customHeight="1" x14ac:dyDescent="0.2">
      <c r="A18" s="9" t="s">
        <v>45</v>
      </c>
      <c r="B18" s="86">
        <v>536122</v>
      </c>
      <c r="C18" s="87" t="s">
        <v>295</v>
      </c>
      <c r="D18" s="91">
        <f>2235927+2487284</f>
        <v>4723211</v>
      </c>
      <c r="E18" s="43">
        <v>3210456</v>
      </c>
      <c r="F18" s="44">
        <f t="shared" si="0"/>
        <v>1512755</v>
      </c>
      <c r="G18" s="44">
        <v>0</v>
      </c>
      <c r="H18" s="45">
        <f t="shared" si="1"/>
        <v>0</v>
      </c>
      <c r="I18" s="170"/>
    </row>
    <row r="19" spans="1:9" ht="14.1" customHeight="1" x14ac:dyDescent="0.2">
      <c r="A19" s="9" t="s">
        <v>48</v>
      </c>
      <c r="B19" s="86">
        <v>536124</v>
      </c>
      <c r="C19" s="87" t="s">
        <v>296</v>
      </c>
      <c r="D19" s="91">
        <f>36604770+2405615</f>
        <v>39010385</v>
      </c>
      <c r="E19" s="43">
        <v>26516100</v>
      </c>
      <c r="F19" s="44">
        <f t="shared" si="0"/>
        <v>12494285</v>
      </c>
      <c r="G19" s="44">
        <v>0</v>
      </c>
      <c r="H19" s="45">
        <f t="shared" si="1"/>
        <v>0</v>
      </c>
      <c r="I19" s="170"/>
    </row>
    <row r="20" spans="1:9" ht="14.1" customHeight="1" x14ac:dyDescent="0.2">
      <c r="A20" s="9" t="s">
        <v>50</v>
      </c>
      <c r="B20" s="86">
        <v>536125</v>
      </c>
      <c r="C20" s="87" t="s">
        <v>297</v>
      </c>
      <c r="D20" s="91">
        <f>41330838+15702955</f>
        <v>57033793</v>
      </c>
      <c r="E20" s="43">
        <v>38766952</v>
      </c>
      <c r="F20" s="44">
        <f t="shared" si="0"/>
        <v>18266841</v>
      </c>
      <c r="G20" s="44">
        <v>0</v>
      </c>
      <c r="H20" s="45">
        <f t="shared" si="1"/>
        <v>0</v>
      </c>
      <c r="I20" s="170"/>
    </row>
    <row r="21" spans="1:9" ht="14.1" customHeight="1" x14ac:dyDescent="0.2">
      <c r="A21" s="9" t="s">
        <v>52</v>
      </c>
      <c r="B21" s="86">
        <v>536126</v>
      </c>
      <c r="C21" s="87" t="s">
        <v>298</v>
      </c>
      <c r="D21" s="91">
        <f>16020268+24264</f>
        <v>16044532</v>
      </c>
      <c r="E21" s="43">
        <v>10905773</v>
      </c>
      <c r="F21" s="44">
        <f t="shared" si="0"/>
        <v>5138759</v>
      </c>
      <c r="G21" s="44">
        <v>0</v>
      </c>
      <c r="H21" s="45">
        <f t="shared" si="1"/>
        <v>0</v>
      </c>
      <c r="I21" s="170"/>
    </row>
    <row r="22" spans="1:9" ht="14.1" customHeight="1" x14ac:dyDescent="0.2">
      <c r="A22" s="9" t="s">
        <v>55</v>
      </c>
      <c r="B22" s="86">
        <v>536128</v>
      </c>
      <c r="C22" s="87" t="s">
        <v>299</v>
      </c>
      <c r="D22" s="91">
        <f>144767079</f>
        <v>144767079</v>
      </c>
      <c r="E22" s="43">
        <v>98400933</v>
      </c>
      <c r="F22" s="44">
        <f t="shared" si="0"/>
        <v>46366146</v>
      </c>
      <c r="G22" s="44">
        <v>0</v>
      </c>
      <c r="H22" s="45">
        <f t="shared" si="1"/>
        <v>0</v>
      </c>
      <c r="I22" s="170"/>
    </row>
    <row r="23" spans="1:9" ht="14.1" customHeight="1" x14ac:dyDescent="0.2">
      <c r="A23" s="9" t="s">
        <v>57</v>
      </c>
      <c r="B23" s="86">
        <v>536129</v>
      </c>
      <c r="C23" s="87" t="s">
        <v>58</v>
      </c>
      <c r="D23" s="91">
        <f>36110288+77564846</f>
        <v>113675134</v>
      </c>
      <c r="E23" s="43">
        <v>77267147</v>
      </c>
      <c r="F23" s="44">
        <f t="shared" si="0"/>
        <v>36407987</v>
      </c>
      <c r="G23" s="44">
        <v>0</v>
      </c>
      <c r="H23" s="45">
        <f t="shared" si="1"/>
        <v>0</v>
      </c>
      <c r="I23" s="170"/>
    </row>
    <row r="24" spans="1:9" ht="14.1" customHeight="1" x14ac:dyDescent="0.2">
      <c r="A24" s="9" t="s">
        <v>59</v>
      </c>
      <c r="B24" s="86">
        <v>536130</v>
      </c>
      <c r="C24" s="87" t="s">
        <v>60</v>
      </c>
      <c r="D24" s="91">
        <f>476636333+1694073312+11958100</f>
        <v>2182667745</v>
      </c>
      <c r="E24" s="43">
        <v>1483600717</v>
      </c>
      <c r="F24" s="44">
        <f t="shared" si="0"/>
        <v>699067028</v>
      </c>
      <c r="G24" s="44">
        <v>0</v>
      </c>
      <c r="H24" s="45">
        <f t="shared" si="1"/>
        <v>0</v>
      </c>
      <c r="I24" s="170"/>
    </row>
    <row r="25" spans="1:9" ht="14.1" customHeight="1" x14ac:dyDescent="0.2">
      <c r="A25" s="9" t="s">
        <v>61</v>
      </c>
      <c r="B25" s="86">
        <v>536132</v>
      </c>
      <c r="C25" s="87" t="s">
        <v>300</v>
      </c>
      <c r="D25" s="91">
        <f>1335634+5718483</f>
        <v>7054117</v>
      </c>
      <c r="E25" s="198">
        <v>6348705</v>
      </c>
      <c r="F25" s="44">
        <f t="shared" si="0"/>
        <v>705412</v>
      </c>
      <c r="G25" s="44">
        <v>0</v>
      </c>
      <c r="H25" s="45">
        <f t="shared" si="1"/>
        <v>0</v>
      </c>
      <c r="I25" s="170"/>
    </row>
    <row r="26" spans="1:9" ht="14.1" customHeight="1" x14ac:dyDescent="0.2">
      <c r="A26" s="9" t="s">
        <v>73</v>
      </c>
      <c r="B26" s="86">
        <v>536138</v>
      </c>
      <c r="C26" s="87" t="s">
        <v>262</v>
      </c>
      <c r="D26" s="91">
        <f>2005726</f>
        <v>2005726</v>
      </c>
      <c r="E26" s="43">
        <v>1363330</v>
      </c>
      <c r="F26" s="44">
        <f t="shared" si="0"/>
        <v>642396</v>
      </c>
      <c r="G26" s="44">
        <v>0</v>
      </c>
      <c r="H26" s="45">
        <f t="shared" si="1"/>
        <v>0</v>
      </c>
      <c r="I26" s="170"/>
    </row>
    <row r="27" spans="1:9" ht="14.1" customHeight="1" x14ac:dyDescent="0.2">
      <c r="A27" s="9" t="s">
        <v>74</v>
      </c>
      <c r="B27" s="86">
        <v>536139</v>
      </c>
      <c r="C27" s="87" t="s">
        <v>301</v>
      </c>
      <c r="D27" s="91">
        <f>99831059</f>
        <v>99831059</v>
      </c>
      <c r="E27" s="43">
        <v>67857067</v>
      </c>
      <c r="F27" s="44">
        <f t="shared" si="0"/>
        <v>31973992</v>
      </c>
      <c r="G27" s="44">
        <v>0</v>
      </c>
      <c r="H27" s="45">
        <f t="shared" si="1"/>
        <v>0</v>
      </c>
      <c r="I27" s="170"/>
    </row>
    <row r="28" spans="1:9" ht="14.1" customHeight="1" x14ac:dyDescent="0.2">
      <c r="A28" s="9" t="s">
        <v>248</v>
      </c>
      <c r="B28" s="86">
        <v>536140</v>
      </c>
      <c r="C28" s="87" t="s">
        <v>76</v>
      </c>
      <c r="D28" s="91">
        <f>132474078</f>
        <v>132474078</v>
      </c>
      <c r="E28" s="198">
        <v>0</v>
      </c>
      <c r="F28" s="44">
        <f t="shared" si="0"/>
        <v>132474078</v>
      </c>
      <c r="G28" s="44">
        <v>0</v>
      </c>
      <c r="H28" s="45">
        <f t="shared" si="1"/>
        <v>0</v>
      </c>
      <c r="I28" s="170"/>
    </row>
    <row r="29" spans="1:9" ht="14.1" customHeight="1" x14ac:dyDescent="0.2">
      <c r="A29" s="9" t="s">
        <v>0</v>
      </c>
      <c r="B29" s="86">
        <v>536142</v>
      </c>
      <c r="C29" s="87" t="s">
        <v>78</v>
      </c>
      <c r="D29" s="91">
        <v>28652398</v>
      </c>
      <c r="E29" s="43">
        <v>19475579</v>
      </c>
      <c r="F29" s="44">
        <f t="shared" si="0"/>
        <v>9176819</v>
      </c>
      <c r="G29" s="44">
        <v>0</v>
      </c>
      <c r="H29" s="45">
        <f t="shared" si="1"/>
        <v>0</v>
      </c>
      <c r="I29" s="170"/>
    </row>
    <row r="30" spans="1:9" ht="14.1" customHeight="1" x14ac:dyDescent="0.2">
      <c r="A30" s="9" t="s">
        <v>79</v>
      </c>
      <c r="B30" s="86">
        <v>536143</v>
      </c>
      <c r="C30" s="87" t="s">
        <v>80</v>
      </c>
      <c r="D30" s="91">
        <v>928176</v>
      </c>
      <c r="E30" s="43">
        <v>630899</v>
      </c>
      <c r="F30" s="44">
        <f t="shared" si="0"/>
        <v>297277</v>
      </c>
      <c r="G30" s="44">
        <v>0</v>
      </c>
      <c r="H30" s="45">
        <f t="shared" si="1"/>
        <v>0</v>
      </c>
      <c r="I30" s="170"/>
    </row>
    <row r="31" spans="1:9" ht="14.1" customHeight="1" x14ac:dyDescent="0.2">
      <c r="A31" s="9" t="s">
        <v>81</v>
      </c>
      <c r="B31" s="86">
        <v>536144</v>
      </c>
      <c r="C31" s="87" t="s">
        <v>302</v>
      </c>
      <c r="D31" s="91">
        <v>524917938</v>
      </c>
      <c r="E31" s="43">
        <v>356796691</v>
      </c>
      <c r="F31" s="44">
        <f t="shared" si="0"/>
        <v>168121247</v>
      </c>
      <c r="G31" s="44">
        <v>0</v>
      </c>
      <c r="H31" s="45">
        <f t="shared" si="1"/>
        <v>0</v>
      </c>
      <c r="I31" s="170"/>
    </row>
    <row r="32" spans="1:9" ht="14.1" customHeight="1" x14ac:dyDescent="0.2">
      <c r="A32" s="9" t="s">
        <v>90</v>
      </c>
      <c r="B32" s="86">
        <v>536152</v>
      </c>
      <c r="C32" s="87" t="s">
        <v>303</v>
      </c>
      <c r="D32" s="91">
        <v>7411305</v>
      </c>
      <c r="E32" s="43">
        <v>5037605</v>
      </c>
      <c r="F32" s="44">
        <f t="shared" si="0"/>
        <v>2373700</v>
      </c>
      <c r="G32" s="44">
        <v>0</v>
      </c>
      <c r="H32" s="45">
        <f t="shared" si="1"/>
        <v>0</v>
      </c>
      <c r="I32" s="170"/>
    </row>
    <row r="33" spans="1:9" ht="14.1" customHeight="1" x14ac:dyDescent="0.2">
      <c r="A33" s="9" t="s">
        <v>91</v>
      </c>
      <c r="B33" s="86">
        <v>536153</v>
      </c>
      <c r="C33" s="87" t="s">
        <v>92</v>
      </c>
      <c r="D33" s="91">
        <v>24625</v>
      </c>
      <c r="E33" s="43">
        <v>16738</v>
      </c>
      <c r="F33" s="44">
        <f t="shared" si="0"/>
        <v>7887</v>
      </c>
      <c r="G33" s="44">
        <v>0</v>
      </c>
      <c r="H33" s="45">
        <f t="shared" si="1"/>
        <v>0</v>
      </c>
      <c r="I33" s="170"/>
    </row>
    <row r="34" spans="1:9" ht="14.1" customHeight="1" x14ac:dyDescent="0.2">
      <c r="A34" s="9" t="s">
        <v>93</v>
      </c>
      <c r="B34" s="86">
        <v>536154</v>
      </c>
      <c r="C34" s="87" t="s">
        <v>304</v>
      </c>
      <c r="D34" s="91">
        <f>204167520+196063926</f>
        <v>400231446</v>
      </c>
      <c r="E34" s="43">
        <v>272044915</v>
      </c>
      <c r="F34" s="44">
        <f t="shared" si="0"/>
        <v>128186531</v>
      </c>
      <c r="G34" s="44">
        <v>0</v>
      </c>
      <c r="H34" s="45">
        <f t="shared" si="1"/>
        <v>0</v>
      </c>
      <c r="I34" s="170"/>
    </row>
    <row r="35" spans="1:9" ht="14.1" customHeight="1" x14ac:dyDescent="0.2">
      <c r="A35" s="9" t="s">
        <v>95</v>
      </c>
      <c r="B35" s="86">
        <v>536155</v>
      </c>
      <c r="C35" s="87" t="s">
        <v>305</v>
      </c>
      <c r="D35" s="91">
        <f>1005956</f>
        <v>1005956</v>
      </c>
      <c r="E35" s="43">
        <v>683767</v>
      </c>
      <c r="F35" s="44">
        <f t="shared" si="0"/>
        <v>322189</v>
      </c>
      <c r="G35" s="44">
        <v>0</v>
      </c>
      <c r="H35" s="45">
        <f t="shared" si="1"/>
        <v>0</v>
      </c>
      <c r="I35" s="170"/>
    </row>
    <row r="36" spans="1:9" ht="14.1" customHeight="1" x14ac:dyDescent="0.2">
      <c r="A36" s="9" t="s">
        <v>98</v>
      </c>
      <c r="B36" s="86">
        <v>536157</v>
      </c>
      <c r="C36" s="87" t="s">
        <v>306</v>
      </c>
      <c r="D36" s="91">
        <v>6611093</v>
      </c>
      <c r="E36" s="43">
        <v>4493685</v>
      </c>
      <c r="F36" s="44">
        <f t="shared" si="0"/>
        <v>2117408</v>
      </c>
      <c r="G36" s="44">
        <v>0</v>
      </c>
      <c r="H36" s="45">
        <f t="shared" si="1"/>
        <v>0</v>
      </c>
      <c r="I36" s="170"/>
    </row>
    <row r="37" spans="1:9" ht="14.1" customHeight="1" x14ac:dyDescent="0.2">
      <c r="A37" s="9" t="s">
        <v>101</v>
      </c>
      <c r="B37" s="86">
        <v>536159</v>
      </c>
      <c r="C37" s="87" t="s">
        <v>307</v>
      </c>
      <c r="D37" s="91">
        <f>253758366</f>
        <v>253758366</v>
      </c>
      <c r="E37" s="43">
        <v>172484380</v>
      </c>
      <c r="F37" s="44">
        <f t="shared" si="0"/>
        <v>81273986</v>
      </c>
      <c r="G37" s="44">
        <v>0</v>
      </c>
      <c r="H37" s="45">
        <f t="shared" si="1"/>
        <v>0</v>
      </c>
      <c r="I37" s="170"/>
    </row>
    <row r="38" spans="1:9" ht="14.1" customHeight="1" x14ac:dyDescent="0.2">
      <c r="A38" s="9" t="s">
        <v>103</v>
      </c>
      <c r="B38" s="86">
        <v>536160</v>
      </c>
      <c r="C38" s="87" t="s">
        <v>308</v>
      </c>
      <c r="D38" s="91">
        <v>123127</v>
      </c>
      <c r="E38" s="43">
        <v>83692</v>
      </c>
      <c r="F38" s="44">
        <f t="shared" si="0"/>
        <v>39435</v>
      </c>
      <c r="G38" s="44">
        <v>0</v>
      </c>
      <c r="H38" s="45">
        <f t="shared" si="1"/>
        <v>0</v>
      </c>
      <c r="I38" s="170"/>
    </row>
    <row r="39" spans="1:9" ht="14.1" customHeight="1" x14ac:dyDescent="0.2">
      <c r="A39" s="9" t="s">
        <v>105</v>
      </c>
      <c r="B39" s="86">
        <v>536161</v>
      </c>
      <c r="C39" s="87" t="s">
        <v>309</v>
      </c>
      <c r="D39" s="91">
        <v>147522483</v>
      </c>
      <c r="E39" s="43">
        <v>100273833</v>
      </c>
      <c r="F39" s="44">
        <f t="shared" si="0"/>
        <v>47248650</v>
      </c>
      <c r="G39" s="44">
        <v>0</v>
      </c>
      <c r="H39" s="45">
        <f t="shared" si="1"/>
        <v>0</v>
      </c>
      <c r="I39" s="170"/>
    </row>
    <row r="40" spans="1:9" ht="14.1" customHeight="1" x14ac:dyDescent="0.2">
      <c r="A40" s="9" t="s">
        <v>109</v>
      </c>
      <c r="B40" s="86">
        <v>536163</v>
      </c>
      <c r="C40" s="87" t="s">
        <v>310</v>
      </c>
      <c r="D40" s="91">
        <v>20320137</v>
      </c>
      <c r="E40" s="43">
        <v>13811983</v>
      </c>
      <c r="F40" s="44">
        <f t="shared" si="0"/>
        <v>6508154</v>
      </c>
      <c r="G40" s="44">
        <v>0</v>
      </c>
      <c r="H40" s="45">
        <f t="shared" si="1"/>
        <v>0</v>
      </c>
      <c r="I40" s="170"/>
    </row>
    <row r="41" spans="1:9" ht="14.1" customHeight="1" x14ac:dyDescent="0.2">
      <c r="A41" s="9"/>
      <c r="B41" s="86">
        <v>536164</v>
      </c>
      <c r="C41" s="87" t="s">
        <v>311</v>
      </c>
      <c r="D41" s="91">
        <v>0</v>
      </c>
      <c r="E41" s="43">
        <v>0</v>
      </c>
      <c r="F41" s="44">
        <f t="shared" si="0"/>
        <v>0</v>
      </c>
      <c r="G41" s="44">
        <v>0</v>
      </c>
      <c r="H41" s="45">
        <f t="shared" si="1"/>
        <v>0</v>
      </c>
      <c r="I41" s="170"/>
    </row>
    <row r="42" spans="1:9" ht="14.1" customHeight="1" x14ac:dyDescent="0.2">
      <c r="A42" s="9" t="s">
        <v>110</v>
      </c>
      <c r="B42" s="86">
        <v>536165</v>
      </c>
      <c r="C42" s="87" t="s">
        <v>312</v>
      </c>
      <c r="D42" s="91">
        <v>213355149</v>
      </c>
      <c r="E42" s="43">
        <v>145021547</v>
      </c>
      <c r="F42" s="44">
        <f t="shared" si="0"/>
        <v>68333602</v>
      </c>
      <c r="G42" s="44">
        <v>0</v>
      </c>
      <c r="H42" s="45">
        <f t="shared" si="1"/>
        <v>0</v>
      </c>
      <c r="I42" s="170"/>
    </row>
    <row r="43" spans="1:9" ht="14.1" customHeight="1" x14ac:dyDescent="0.2">
      <c r="A43" s="9" t="s">
        <v>115</v>
      </c>
      <c r="B43" s="88">
        <v>536169</v>
      </c>
      <c r="C43" s="89" t="s">
        <v>313</v>
      </c>
      <c r="D43" s="38">
        <f>12655122+10870157+105866683+3130410</f>
        <v>132522372</v>
      </c>
      <c r="E43" s="43">
        <v>90077973</v>
      </c>
      <c r="F43" s="44">
        <f t="shared" si="0"/>
        <v>42444399</v>
      </c>
      <c r="G43" s="44">
        <v>0</v>
      </c>
      <c r="H43" s="45">
        <f t="shared" ref="H43:H55" si="2">D43-E43-F43-G43</f>
        <v>0</v>
      </c>
      <c r="I43" s="170"/>
    </row>
    <row r="44" spans="1:9" ht="14.1" customHeight="1" x14ac:dyDescent="0.2">
      <c r="A44" s="9" t="s">
        <v>116</v>
      </c>
      <c r="B44" s="86">
        <v>536170</v>
      </c>
      <c r="C44" s="87" t="s">
        <v>117</v>
      </c>
      <c r="D44" s="91">
        <f>78538575+18590202+2888491592+129643635</f>
        <v>3115264004</v>
      </c>
      <c r="E44" s="43">
        <f>2117504105+9</f>
        <v>2117504114</v>
      </c>
      <c r="F44" s="44">
        <f t="shared" si="0"/>
        <v>997759890</v>
      </c>
      <c r="G44" s="44">
        <v>0</v>
      </c>
      <c r="H44" s="45">
        <f t="shared" si="2"/>
        <v>0</v>
      </c>
      <c r="I44" s="170"/>
    </row>
    <row r="45" spans="1:9" ht="14.1" customHeight="1" x14ac:dyDescent="0.2">
      <c r="A45" s="9" t="s">
        <v>118</v>
      </c>
      <c r="B45" s="86">
        <v>536171</v>
      </c>
      <c r="C45" s="87" t="s">
        <v>119</v>
      </c>
      <c r="D45" s="91">
        <v>8114888</v>
      </c>
      <c r="E45" s="43">
        <v>5515843</v>
      </c>
      <c r="F45" s="44">
        <f t="shared" si="0"/>
        <v>2599045</v>
      </c>
      <c r="G45" s="44">
        <v>0</v>
      </c>
      <c r="H45" s="45">
        <f t="shared" si="2"/>
        <v>0</v>
      </c>
      <c r="I45" s="170"/>
    </row>
    <row r="46" spans="1:9" ht="14.1" customHeight="1" x14ac:dyDescent="0.2">
      <c r="A46" s="9" t="s">
        <v>120</v>
      </c>
      <c r="B46" s="86">
        <v>536172</v>
      </c>
      <c r="C46" s="87" t="s">
        <v>121</v>
      </c>
      <c r="D46" s="91">
        <v>73013046</v>
      </c>
      <c r="E46" s="43">
        <v>49628354</v>
      </c>
      <c r="F46" s="44">
        <f t="shared" si="0"/>
        <v>23384692</v>
      </c>
      <c r="G46" s="44">
        <v>0</v>
      </c>
      <c r="H46" s="45">
        <f t="shared" si="2"/>
        <v>0</v>
      </c>
      <c r="I46" s="170"/>
    </row>
    <row r="47" spans="1:9" ht="14.1" customHeight="1" x14ac:dyDescent="0.2">
      <c r="A47" s="9" t="s">
        <v>250</v>
      </c>
      <c r="B47" s="86">
        <v>536173</v>
      </c>
      <c r="C47" s="87" t="s">
        <v>122</v>
      </c>
      <c r="D47" s="91">
        <v>47344227</v>
      </c>
      <c r="E47" s="43">
        <v>32180770</v>
      </c>
      <c r="F47" s="44">
        <f t="shared" si="0"/>
        <v>15163457</v>
      </c>
      <c r="G47" s="44">
        <v>0</v>
      </c>
      <c r="H47" s="45">
        <f t="shared" si="2"/>
        <v>0</v>
      </c>
      <c r="I47" s="170"/>
    </row>
    <row r="48" spans="1:9" ht="14.1" customHeight="1" x14ac:dyDescent="0.2">
      <c r="A48" s="9" t="s">
        <v>252</v>
      </c>
      <c r="B48" s="86">
        <v>536175</v>
      </c>
      <c r="C48" s="87" t="s">
        <v>124</v>
      </c>
      <c r="D48" s="91">
        <v>406875408</v>
      </c>
      <c r="E48" s="43">
        <v>276560942</v>
      </c>
      <c r="F48" s="44">
        <f t="shared" si="0"/>
        <v>130314466</v>
      </c>
      <c r="G48" s="44">
        <v>0</v>
      </c>
      <c r="H48" s="45">
        <f t="shared" si="2"/>
        <v>0</v>
      </c>
      <c r="I48" s="170"/>
    </row>
    <row r="49" spans="1:9" ht="14.1" customHeight="1" x14ac:dyDescent="0.2">
      <c r="A49" s="188" t="s">
        <v>127</v>
      </c>
      <c r="B49" s="86">
        <v>536177</v>
      </c>
      <c r="C49" s="87" t="s">
        <v>314</v>
      </c>
      <c r="D49" s="91">
        <f>42753393+151567</f>
        <v>42904960</v>
      </c>
      <c r="E49" s="43">
        <v>29163316</v>
      </c>
      <c r="F49" s="44">
        <f t="shared" si="0"/>
        <v>13741644</v>
      </c>
      <c r="G49" s="44">
        <v>0</v>
      </c>
      <c r="H49" s="45">
        <f t="shared" si="2"/>
        <v>0</v>
      </c>
      <c r="I49" s="170"/>
    </row>
    <row r="50" spans="1:9" ht="14.1" customHeight="1" x14ac:dyDescent="0.2">
      <c r="A50" s="9" t="s">
        <v>139</v>
      </c>
      <c r="B50" s="86">
        <v>536187</v>
      </c>
      <c r="C50" s="87" t="s">
        <v>315</v>
      </c>
      <c r="D50" s="91">
        <v>16311155</v>
      </c>
      <c r="E50" s="43">
        <v>11087002</v>
      </c>
      <c r="F50" s="44">
        <f t="shared" si="0"/>
        <v>5224153</v>
      </c>
      <c r="G50" s="44">
        <v>0</v>
      </c>
      <c r="H50" s="45">
        <f t="shared" si="2"/>
        <v>0</v>
      </c>
      <c r="I50" s="170"/>
    </row>
    <row r="51" spans="1:9" ht="14.1" customHeight="1" x14ac:dyDescent="0.2">
      <c r="A51" s="9"/>
      <c r="B51" s="86">
        <v>536188</v>
      </c>
      <c r="C51" s="87" t="s">
        <v>316</v>
      </c>
      <c r="D51" s="91">
        <v>75320378</v>
      </c>
      <c r="E51" s="43">
        <v>51196691</v>
      </c>
      <c r="F51" s="44">
        <f t="shared" si="0"/>
        <v>24123687</v>
      </c>
      <c r="G51" s="44">
        <v>0</v>
      </c>
      <c r="H51" s="45">
        <f t="shared" si="2"/>
        <v>0</v>
      </c>
      <c r="I51" s="170"/>
    </row>
    <row r="52" spans="1:9" ht="14.1" customHeight="1" x14ac:dyDescent="0.2">
      <c r="A52" s="51" t="s">
        <v>142</v>
      </c>
      <c r="B52" s="86">
        <v>536190</v>
      </c>
      <c r="C52" s="87" t="s">
        <v>285</v>
      </c>
      <c r="D52" s="91">
        <v>327276605</v>
      </c>
      <c r="E52" s="198">
        <v>0</v>
      </c>
      <c r="F52" s="44">
        <f t="shared" si="0"/>
        <v>327276605</v>
      </c>
      <c r="G52" s="52">
        <v>0</v>
      </c>
      <c r="H52" s="53">
        <f t="shared" si="2"/>
        <v>0</v>
      </c>
      <c r="I52" s="170"/>
    </row>
    <row r="53" spans="1:9" ht="14.1" customHeight="1" x14ac:dyDescent="0.2">
      <c r="A53" s="51"/>
      <c r="B53" s="86">
        <v>536195</v>
      </c>
      <c r="C53" s="87" t="s">
        <v>317</v>
      </c>
      <c r="D53" s="91">
        <v>40729802</v>
      </c>
      <c r="E53" s="198">
        <v>40729802</v>
      </c>
      <c r="F53" s="44">
        <f t="shared" si="0"/>
        <v>0</v>
      </c>
      <c r="G53" s="52">
        <v>0</v>
      </c>
      <c r="H53" s="53">
        <f t="shared" si="2"/>
        <v>0</v>
      </c>
      <c r="I53" s="170"/>
    </row>
    <row r="54" spans="1:9" ht="14.1" customHeight="1" x14ac:dyDescent="0.2">
      <c r="A54" s="51" t="s">
        <v>31</v>
      </c>
      <c r="B54" s="86" t="s">
        <v>475</v>
      </c>
      <c r="C54" s="87" t="s">
        <v>476</v>
      </c>
      <c r="D54" s="91">
        <v>157550898</v>
      </c>
      <c r="E54" s="43">
        <v>107090337</v>
      </c>
      <c r="F54" s="44">
        <f t="shared" si="0"/>
        <v>50460561</v>
      </c>
      <c r="G54" s="52">
        <v>0</v>
      </c>
      <c r="H54" s="53">
        <f t="shared" si="2"/>
        <v>0</v>
      </c>
      <c r="I54" s="170"/>
    </row>
    <row r="55" spans="1:9" ht="14.1" customHeight="1" x14ac:dyDescent="0.2">
      <c r="A55" s="192" t="s">
        <v>31</v>
      </c>
      <c r="B55" s="86" t="s">
        <v>477</v>
      </c>
      <c r="C55" s="87" t="s">
        <v>478</v>
      </c>
      <c r="D55" s="91">
        <v>56645252</v>
      </c>
      <c r="E55" s="43">
        <v>38502854</v>
      </c>
      <c r="F55" s="44">
        <f t="shared" si="0"/>
        <v>18142398</v>
      </c>
      <c r="G55" s="52">
        <v>0</v>
      </c>
      <c r="H55" s="53">
        <f t="shared" si="2"/>
        <v>0</v>
      </c>
      <c r="I55" s="170"/>
    </row>
    <row r="56" spans="1:9" s="11" customFormat="1" ht="14.1" customHeight="1" thickBot="1" x14ac:dyDescent="0.25">
      <c r="A56" s="172"/>
      <c r="B56" s="173"/>
      <c r="C56" s="174"/>
      <c r="D56" s="175"/>
      <c r="E56" s="194"/>
      <c r="F56" s="176"/>
      <c r="G56" s="189"/>
      <c r="H56" s="177"/>
      <c r="I56" s="170"/>
    </row>
    <row r="57" spans="1:9" ht="14.1" customHeight="1" thickBot="1" x14ac:dyDescent="0.25">
      <c r="A57" s="10"/>
      <c r="B57" s="90" t="s">
        <v>318</v>
      </c>
      <c r="C57" s="145"/>
      <c r="D57" s="195">
        <f>SUM(D5:D55)</f>
        <v>13215856001</v>
      </c>
      <c r="E57" s="193">
        <f>SUM(E5:E55)</f>
        <v>8685165912</v>
      </c>
      <c r="F57" s="196">
        <f>SUM(F5:F55)</f>
        <v>4530690089</v>
      </c>
      <c r="G57" s="158">
        <f>SUM(G5:G55)</f>
        <v>0</v>
      </c>
      <c r="H57" s="191">
        <f>SUM(H5:H55)</f>
        <v>0</v>
      </c>
      <c r="I57" s="170"/>
    </row>
    <row r="58" spans="1:9" s="11" customFormat="1" ht="14.1" customHeight="1" x14ac:dyDescent="0.2">
      <c r="B58" s="60"/>
      <c r="C58" s="59"/>
      <c r="D58" s="144"/>
      <c r="E58" s="27"/>
      <c r="F58" s="27"/>
      <c r="G58" s="27"/>
    </row>
    <row r="59" spans="1:9" s="11" customFormat="1" ht="14.1" customHeight="1" x14ac:dyDescent="0.2">
      <c r="A59" s="61"/>
      <c r="B59" s="60"/>
      <c r="C59" s="59"/>
      <c r="D59" s="28"/>
      <c r="E59" s="28"/>
      <c r="F59" s="28"/>
      <c r="G59" s="28"/>
    </row>
    <row r="60" spans="1:9" x14ac:dyDescent="0.2">
      <c r="A60" s="2" t="s">
        <v>473</v>
      </c>
      <c r="D60" s="179" t="s">
        <v>443</v>
      </c>
      <c r="E60" s="179" t="s">
        <v>456</v>
      </c>
      <c r="F60" s="179" t="s">
        <v>455</v>
      </c>
    </row>
    <row r="61" spans="1:9" x14ac:dyDescent="0.2">
      <c r="C61" s="61" t="s">
        <v>474</v>
      </c>
      <c r="D61" s="178">
        <v>13215856001</v>
      </c>
      <c r="E61" s="178">
        <f>8685165912</f>
        <v>8685165912</v>
      </c>
      <c r="F61" s="178">
        <f>D61-E61</f>
        <v>4530690089</v>
      </c>
    </row>
    <row r="62" spans="1:9" x14ac:dyDescent="0.2">
      <c r="E62" s="208">
        <f>E61/D61</f>
        <v>0.65717770467102721</v>
      </c>
    </row>
    <row r="64" spans="1:9" x14ac:dyDescent="0.2">
      <c r="D64" s="197"/>
    </row>
    <row r="65" spans="4:5" x14ac:dyDescent="0.2">
      <c r="D65" s="197"/>
      <c r="E65" s="197"/>
    </row>
  </sheetData>
  <mergeCells count="2">
    <mergeCell ref="A1:F1"/>
    <mergeCell ref="A2:F2"/>
  </mergeCells>
  <phoneticPr fontId="0" type="noConversion"/>
  <printOptions horizontalCentered="1"/>
  <pageMargins left="0.25" right="0.25" top="1" bottom="0.75" header="0.5" footer="0.5"/>
  <pageSetup scale="70" fitToHeight="2" orientation="portrait" r:id="rId1"/>
  <headerFooter alignWithMargins="0">
    <oddHeader>&amp;L&amp;"Arial,Regular"&amp;9DEPARTMENT OF HEALTH AND HUMAN SERVICES
DIVISION OF MEDICAL ASSISTANCE
BUDGET MANAGEMENT</oddHeader>
    <oddFooter>&amp;L&amp;"Arial,Regular"&amp;8&amp;F  &amp;A&amp;C&amp;"Arial,Regular"&amp;9Page &amp;P of &amp;N&amp;R&amp;"Arial,Regular"&amp;8&amp;D  &amp;T  rhc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</sheetPr>
  <dimension ref="A1:L107"/>
  <sheetViews>
    <sheetView showGridLines="0" workbookViewId="0">
      <pane xSplit="1" ySplit="4" topLeftCell="B5" activePane="bottomRight" state="frozen"/>
      <selection activeCell="B107" sqref="B107"/>
      <selection pane="topRight" activeCell="B107" sqref="B107"/>
      <selection pane="bottomLeft" activeCell="B107" sqref="B107"/>
      <selection pane="bottomRight" activeCell="C14" sqref="C14"/>
    </sheetView>
  </sheetViews>
  <sheetFormatPr defaultColWidth="7.875" defaultRowHeight="12.75" x14ac:dyDescent="0.2"/>
  <cols>
    <col min="1" max="3" width="12.5" style="2" customWidth="1"/>
    <col min="4" max="4" width="14.5" style="2" customWidth="1"/>
    <col min="5" max="7" width="12.5" style="2" customWidth="1"/>
    <col min="8" max="8" width="12.875" style="2" customWidth="1"/>
    <col min="9" max="9" width="14.125" style="2" customWidth="1"/>
    <col min="10" max="10" width="12" style="2" customWidth="1"/>
    <col min="11" max="11" width="10.875" style="2" bestFit="1" customWidth="1"/>
    <col min="12" max="12" width="11" style="2" customWidth="1"/>
    <col min="13" max="16384" width="7.875" style="2"/>
  </cols>
  <sheetData>
    <row r="1" spans="1:12" x14ac:dyDescent="0.2">
      <c r="A1" s="1"/>
      <c r="B1" s="56"/>
      <c r="C1" s="56"/>
      <c r="D1" s="57" t="s">
        <v>428</v>
      </c>
      <c r="E1" s="56"/>
      <c r="F1" s="56"/>
      <c r="G1" s="56"/>
      <c r="H1" s="58"/>
      <c r="I1" s="98"/>
      <c r="J1" s="58"/>
      <c r="K1" s="58"/>
      <c r="L1" s="106"/>
    </row>
    <row r="2" spans="1:12" x14ac:dyDescent="0.2">
      <c r="A2" s="3"/>
      <c r="B2" s="59"/>
      <c r="C2" s="59"/>
      <c r="D2" s="60" t="s">
        <v>319</v>
      </c>
      <c r="E2" s="59"/>
      <c r="F2" s="59"/>
      <c r="G2" s="59"/>
      <c r="H2" s="61"/>
      <c r="I2" s="60"/>
      <c r="J2" s="61"/>
      <c r="K2" s="61"/>
      <c r="L2" s="107"/>
    </row>
    <row r="3" spans="1:12" ht="13.5" thickBot="1" x14ac:dyDescent="0.25">
      <c r="A3" s="3"/>
      <c r="B3" s="59"/>
      <c r="C3" s="59"/>
      <c r="D3" s="60" t="s">
        <v>458</v>
      </c>
      <c r="E3" s="59"/>
      <c r="F3" s="59"/>
      <c r="G3" s="59"/>
      <c r="H3" s="108"/>
      <c r="I3" s="99"/>
      <c r="J3" s="108"/>
      <c r="K3" s="108"/>
      <c r="L3" s="109"/>
    </row>
    <row r="4" spans="1:12" ht="44.45" customHeight="1" thickBot="1" x14ac:dyDescent="0.25">
      <c r="A4" s="63" t="s">
        <v>247</v>
      </c>
      <c r="B4" s="147">
        <v>41821</v>
      </c>
      <c r="C4" s="68">
        <v>41852</v>
      </c>
      <c r="D4" s="68">
        <v>41883</v>
      </c>
      <c r="E4" s="68">
        <v>41913</v>
      </c>
      <c r="F4" s="68">
        <v>41944</v>
      </c>
      <c r="G4" s="148">
        <v>41974</v>
      </c>
      <c r="H4" s="55" t="s">
        <v>286</v>
      </c>
      <c r="I4" s="62" t="s">
        <v>287</v>
      </c>
      <c r="J4" s="100" t="s">
        <v>457</v>
      </c>
      <c r="K4" s="105" t="s">
        <v>320</v>
      </c>
      <c r="L4" s="105" t="s">
        <v>321</v>
      </c>
    </row>
    <row r="5" spans="1:12" ht="14.1" customHeight="1" x14ac:dyDescent="0.2">
      <c r="A5" s="4" t="s">
        <v>144</v>
      </c>
      <c r="B5" s="167"/>
      <c r="C5" s="167"/>
      <c r="D5" s="167"/>
      <c r="E5" s="167"/>
      <c r="F5" s="167"/>
      <c r="G5" s="167"/>
      <c r="H5" s="149">
        <f t="shared" ref="H5:H68" si="0">SUM(B5:G5)</f>
        <v>0</v>
      </c>
      <c r="I5" s="150" t="e">
        <f t="shared" ref="I5:I68" si="1">H5/H$105</f>
        <v>#DIV/0!</v>
      </c>
      <c r="J5" s="101">
        <f>H5/6*12</f>
        <v>0</v>
      </c>
      <c r="K5" s="151">
        <f>J5*0.5</f>
        <v>0</v>
      </c>
      <c r="L5" s="135">
        <f>J5-K5</f>
        <v>0</v>
      </c>
    </row>
    <row r="6" spans="1:12" ht="14.1" customHeight="1" x14ac:dyDescent="0.2">
      <c r="A6" s="4" t="s">
        <v>145</v>
      </c>
      <c r="B6" s="168"/>
      <c r="C6" s="168"/>
      <c r="D6" s="168"/>
      <c r="E6" s="168"/>
      <c r="F6" s="168"/>
      <c r="G6" s="168"/>
      <c r="H6" s="149">
        <f t="shared" si="0"/>
        <v>0</v>
      </c>
      <c r="I6" s="150" t="e">
        <f t="shared" si="1"/>
        <v>#DIV/0!</v>
      </c>
      <c r="J6" s="139">
        <f t="shared" ref="J6:J69" si="2">H6/6*12</f>
        <v>0</v>
      </c>
      <c r="K6" s="151">
        <f t="shared" ref="K6:K69" si="3">J6*0.5</f>
        <v>0</v>
      </c>
      <c r="L6" s="135">
        <f t="shared" ref="L6:L69" si="4">J6-K6</f>
        <v>0</v>
      </c>
    </row>
    <row r="7" spans="1:12" ht="14.1" customHeight="1" x14ac:dyDescent="0.2">
      <c r="A7" s="4" t="s">
        <v>146</v>
      </c>
      <c r="B7" s="168"/>
      <c r="C7" s="168"/>
      <c r="D7" s="168"/>
      <c r="E7" s="168"/>
      <c r="F7" s="168"/>
      <c r="G7" s="168"/>
      <c r="H7" s="152">
        <f t="shared" si="0"/>
        <v>0</v>
      </c>
      <c r="I7" s="153" t="e">
        <f t="shared" si="1"/>
        <v>#DIV/0!</v>
      </c>
      <c r="J7" s="139">
        <f t="shared" si="2"/>
        <v>0</v>
      </c>
      <c r="K7" s="154">
        <f t="shared" si="3"/>
        <v>0</v>
      </c>
      <c r="L7" s="155">
        <f t="shared" si="4"/>
        <v>0</v>
      </c>
    </row>
    <row r="8" spans="1:12" ht="14.1" customHeight="1" x14ac:dyDescent="0.2">
      <c r="A8" s="4" t="s">
        <v>147</v>
      </c>
      <c r="B8" s="168"/>
      <c r="C8" s="168"/>
      <c r="D8" s="168"/>
      <c r="E8" s="168"/>
      <c r="F8" s="168"/>
      <c r="G8" s="168"/>
      <c r="H8" s="149">
        <f t="shared" si="0"/>
        <v>0</v>
      </c>
      <c r="I8" s="140" t="e">
        <f t="shared" si="1"/>
        <v>#DIV/0!</v>
      </c>
      <c r="J8" s="139">
        <f t="shared" si="2"/>
        <v>0</v>
      </c>
      <c r="K8" s="139">
        <f t="shared" si="3"/>
        <v>0</v>
      </c>
      <c r="L8" s="139">
        <f t="shared" si="4"/>
        <v>0</v>
      </c>
    </row>
    <row r="9" spans="1:12" ht="14.1" customHeight="1" x14ac:dyDescent="0.2">
      <c r="A9" s="4" t="s">
        <v>148</v>
      </c>
      <c r="B9" s="168"/>
      <c r="C9" s="168"/>
      <c r="D9" s="168"/>
      <c r="E9" s="168"/>
      <c r="F9" s="168"/>
      <c r="G9" s="168"/>
      <c r="H9" s="149">
        <f t="shared" si="0"/>
        <v>0</v>
      </c>
      <c r="I9" s="140" t="e">
        <f t="shared" si="1"/>
        <v>#DIV/0!</v>
      </c>
      <c r="J9" s="139">
        <f t="shared" si="2"/>
        <v>0</v>
      </c>
      <c r="K9" s="139">
        <f t="shared" si="3"/>
        <v>0</v>
      </c>
      <c r="L9" s="139">
        <f t="shared" si="4"/>
        <v>0</v>
      </c>
    </row>
    <row r="10" spans="1:12" ht="14.1" customHeight="1" x14ac:dyDescent="0.2">
      <c r="A10" s="4" t="s">
        <v>149</v>
      </c>
      <c r="B10" s="168"/>
      <c r="C10" s="168"/>
      <c r="D10" s="168"/>
      <c r="E10" s="168"/>
      <c r="F10" s="168"/>
      <c r="G10" s="168"/>
      <c r="H10" s="149">
        <f t="shared" si="0"/>
        <v>0</v>
      </c>
      <c r="I10" s="140" t="e">
        <f t="shared" si="1"/>
        <v>#DIV/0!</v>
      </c>
      <c r="J10" s="139">
        <f t="shared" si="2"/>
        <v>0</v>
      </c>
      <c r="K10" s="139">
        <f t="shared" si="3"/>
        <v>0</v>
      </c>
      <c r="L10" s="139">
        <f t="shared" si="4"/>
        <v>0</v>
      </c>
    </row>
    <row r="11" spans="1:12" ht="14.1" customHeight="1" x14ac:dyDescent="0.2">
      <c r="A11" s="4" t="s">
        <v>150</v>
      </c>
      <c r="B11" s="168"/>
      <c r="C11" s="168"/>
      <c r="D11" s="168"/>
      <c r="E11" s="168"/>
      <c r="F11" s="168"/>
      <c r="G11" s="168"/>
      <c r="H11" s="149">
        <f t="shared" si="0"/>
        <v>0</v>
      </c>
      <c r="I11" s="140" t="e">
        <f t="shared" si="1"/>
        <v>#DIV/0!</v>
      </c>
      <c r="J11" s="139">
        <f t="shared" si="2"/>
        <v>0</v>
      </c>
      <c r="K11" s="139">
        <f t="shared" si="3"/>
        <v>0</v>
      </c>
      <c r="L11" s="139">
        <f t="shared" si="4"/>
        <v>0</v>
      </c>
    </row>
    <row r="12" spans="1:12" ht="14.1" customHeight="1" x14ac:dyDescent="0.2">
      <c r="A12" s="4" t="s">
        <v>151</v>
      </c>
      <c r="B12" s="168"/>
      <c r="C12" s="168"/>
      <c r="D12" s="168"/>
      <c r="E12" s="168"/>
      <c r="F12" s="168"/>
      <c r="G12" s="168"/>
      <c r="H12" s="149">
        <f t="shared" si="0"/>
        <v>0</v>
      </c>
      <c r="I12" s="140" t="e">
        <f t="shared" si="1"/>
        <v>#DIV/0!</v>
      </c>
      <c r="J12" s="139">
        <f t="shared" si="2"/>
        <v>0</v>
      </c>
      <c r="K12" s="139">
        <f t="shared" si="3"/>
        <v>0</v>
      </c>
      <c r="L12" s="139">
        <f t="shared" si="4"/>
        <v>0</v>
      </c>
    </row>
    <row r="13" spans="1:12" ht="14.1" customHeight="1" x14ac:dyDescent="0.2">
      <c r="A13" s="4" t="s">
        <v>152</v>
      </c>
      <c r="B13" s="168"/>
      <c r="C13" s="168"/>
      <c r="D13" s="168"/>
      <c r="E13" s="168"/>
      <c r="F13" s="168"/>
      <c r="G13" s="168"/>
      <c r="H13" s="149">
        <f t="shared" si="0"/>
        <v>0</v>
      </c>
      <c r="I13" s="140" t="e">
        <f t="shared" si="1"/>
        <v>#DIV/0!</v>
      </c>
      <c r="J13" s="139">
        <f t="shared" si="2"/>
        <v>0</v>
      </c>
      <c r="K13" s="139">
        <f t="shared" si="3"/>
        <v>0</v>
      </c>
      <c r="L13" s="139">
        <f t="shared" si="4"/>
        <v>0</v>
      </c>
    </row>
    <row r="14" spans="1:12" ht="14.1" customHeight="1" x14ac:dyDescent="0.2">
      <c r="A14" s="4" t="s">
        <v>153</v>
      </c>
      <c r="B14" s="168"/>
      <c r="C14" s="168"/>
      <c r="D14" s="168"/>
      <c r="E14" s="168"/>
      <c r="F14" s="168"/>
      <c r="G14" s="168"/>
      <c r="H14" s="149">
        <f t="shared" si="0"/>
        <v>0</v>
      </c>
      <c r="I14" s="140" t="e">
        <f t="shared" si="1"/>
        <v>#DIV/0!</v>
      </c>
      <c r="J14" s="139">
        <f t="shared" si="2"/>
        <v>0</v>
      </c>
      <c r="K14" s="139">
        <f t="shared" si="3"/>
        <v>0</v>
      </c>
      <c r="L14" s="139">
        <f t="shared" si="4"/>
        <v>0</v>
      </c>
    </row>
    <row r="15" spans="1:12" ht="14.1" customHeight="1" x14ac:dyDescent="0.2">
      <c r="A15" s="4" t="s">
        <v>154</v>
      </c>
      <c r="B15" s="168"/>
      <c r="C15" s="168"/>
      <c r="D15" s="168"/>
      <c r="E15" s="168"/>
      <c r="F15" s="168"/>
      <c r="G15" s="168"/>
      <c r="H15" s="149">
        <f t="shared" si="0"/>
        <v>0</v>
      </c>
      <c r="I15" s="140" t="e">
        <f t="shared" si="1"/>
        <v>#DIV/0!</v>
      </c>
      <c r="J15" s="139">
        <f t="shared" si="2"/>
        <v>0</v>
      </c>
      <c r="K15" s="139">
        <f t="shared" si="3"/>
        <v>0</v>
      </c>
      <c r="L15" s="139">
        <f t="shared" si="4"/>
        <v>0</v>
      </c>
    </row>
    <row r="16" spans="1:12" ht="14.1" customHeight="1" x14ac:dyDescent="0.2">
      <c r="A16" s="4" t="s">
        <v>155</v>
      </c>
      <c r="B16" s="168"/>
      <c r="C16" s="168"/>
      <c r="D16" s="168"/>
      <c r="E16" s="168"/>
      <c r="F16" s="168"/>
      <c r="G16" s="168"/>
      <c r="H16" s="149">
        <f t="shared" si="0"/>
        <v>0</v>
      </c>
      <c r="I16" s="140" t="e">
        <f t="shared" si="1"/>
        <v>#DIV/0!</v>
      </c>
      <c r="J16" s="139">
        <f t="shared" si="2"/>
        <v>0</v>
      </c>
      <c r="K16" s="139">
        <f t="shared" si="3"/>
        <v>0</v>
      </c>
      <c r="L16" s="139">
        <f t="shared" si="4"/>
        <v>0</v>
      </c>
    </row>
    <row r="17" spans="1:12" ht="14.1" customHeight="1" x14ac:dyDescent="0.2">
      <c r="A17" s="4" t="s">
        <v>156</v>
      </c>
      <c r="B17" s="168"/>
      <c r="C17" s="168"/>
      <c r="D17" s="168"/>
      <c r="E17" s="168"/>
      <c r="F17" s="168"/>
      <c r="G17" s="168"/>
      <c r="H17" s="149">
        <f t="shared" si="0"/>
        <v>0</v>
      </c>
      <c r="I17" s="140" t="e">
        <f t="shared" si="1"/>
        <v>#DIV/0!</v>
      </c>
      <c r="J17" s="139">
        <f t="shared" si="2"/>
        <v>0</v>
      </c>
      <c r="K17" s="139">
        <f t="shared" si="3"/>
        <v>0</v>
      </c>
      <c r="L17" s="139">
        <f t="shared" si="4"/>
        <v>0</v>
      </c>
    </row>
    <row r="18" spans="1:12" ht="14.1" customHeight="1" x14ac:dyDescent="0.2">
      <c r="A18" s="4" t="s">
        <v>157</v>
      </c>
      <c r="B18" s="168"/>
      <c r="C18" s="168"/>
      <c r="D18" s="168"/>
      <c r="E18" s="168"/>
      <c r="F18" s="168"/>
      <c r="G18" s="168"/>
      <c r="H18" s="149">
        <f t="shared" si="0"/>
        <v>0</v>
      </c>
      <c r="I18" s="140" t="e">
        <f t="shared" si="1"/>
        <v>#DIV/0!</v>
      </c>
      <c r="J18" s="139">
        <f t="shared" si="2"/>
        <v>0</v>
      </c>
      <c r="K18" s="139">
        <f t="shared" si="3"/>
        <v>0</v>
      </c>
      <c r="L18" s="139">
        <f t="shared" si="4"/>
        <v>0</v>
      </c>
    </row>
    <row r="19" spans="1:12" ht="14.1" customHeight="1" x14ac:dyDescent="0.2">
      <c r="A19" s="4" t="s">
        <v>158</v>
      </c>
      <c r="B19" s="168"/>
      <c r="C19" s="168"/>
      <c r="D19" s="168"/>
      <c r="E19" s="168"/>
      <c r="F19" s="168"/>
      <c r="G19" s="168"/>
      <c r="H19" s="149">
        <f t="shared" si="0"/>
        <v>0</v>
      </c>
      <c r="I19" s="140" t="e">
        <f t="shared" si="1"/>
        <v>#DIV/0!</v>
      </c>
      <c r="J19" s="139">
        <f t="shared" si="2"/>
        <v>0</v>
      </c>
      <c r="K19" s="139">
        <f t="shared" si="3"/>
        <v>0</v>
      </c>
      <c r="L19" s="139">
        <f t="shared" si="4"/>
        <v>0</v>
      </c>
    </row>
    <row r="20" spans="1:12" ht="14.1" customHeight="1" x14ac:dyDescent="0.2">
      <c r="A20" s="4" t="s">
        <v>159</v>
      </c>
      <c r="B20" s="168"/>
      <c r="C20" s="168"/>
      <c r="D20" s="168"/>
      <c r="E20" s="168"/>
      <c r="F20" s="168"/>
      <c r="G20" s="168"/>
      <c r="H20" s="149">
        <f t="shared" si="0"/>
        <v>0</v>
      </c>
      <c r="I20" s="140" t="e">
        <f t="shared" si="1"/>
        <v>#DIV/0!</v>
      </c>
      <c r="J20" s="139">
        <f t="shared" si="2"/>
        <v>0</v>
      </c>
      <c r="K20" s="139">
        <f t="shared" si="3"/>
        <v>0</v>
      </c>
      <c r="L20" s="139">
        <f t="shared" si="4"/>
        <v>0</v>
      </c>
    </row>
    <row r="21" spans="1:12" ht="14.1" customHeight="1" x14ac:dyDescent="0.2">
      <c r="A21" s="4" t="s">
        <v>160</v>
      </c>
      <c r="B21" s="168"/>
      <c r="C21" s="168"/>
      <c r="D21" s="168"/>
      <c r="E21" s="168"/>
      <c r="F21" s="168"/>
      <c r="G21" s="168"/>
      <c r="H21" s="149">
        <f t="shared" si="0"/>
        <v>0</v>
      </c>
      <c r="I21" s="140" t="e">
        <f t="shared" si="1"/>
        <v>#DIV/0!</v>
      </c>
      <c r="J21" s="139">
        <f t="shared" si="2"/>
        <v>0</v>
      </c>
      <c r="K21" s="139">
        <f t="shared" si="3"/>
        <v>0</v>
      </c>
      <c r="L21" s="139">
        <f t="shared" si="4"/>
        <v>0</v>
      </c>
    </row>
    <row r="22" spans="1:12" ht="14.1" customHeight="1" x14ac:dyDescent="0.2">
      <c r="A22" s="4" t="s">
        <v>161</v>
      </c>
      <c r="B22" s="168"/>
      <c r="C22" s="168"/>
      <c r="D22" s="168"/>
      <c r="E22" s="168"/>
      <c r="F22" s="168"/>
      <c r="G22" s="168"/>
      <c r="H22" s="139">
        <f t="shared" si="0"/>
        <v>0</v>
      </c>
      <c r="I22" s="140" t="e">
        <f t="shared" si="1"/>
        <v>#DIV/0!</v>
      </c>
      <c r="J22" s="139">
        <f t="shared" si="2"/>
        <v>0</v>
      </c>
      <c r="K22" s="139">
        <f t="shared" si="3"/>
        <v>0</v>
      </c>
      <c r="L22" s="139">
        <f t="shared" si="4"/>
        <v>0</v>
      </c>
    </row>
    <row r="23" spans="1:12" ht="14.1" customHeight="1" x14ac:dyDescent="0.2">
      <c r="A23" s="4" t="s">
        <v>162</v>
      </c>
      <c r="B23" s="168"/>
      <c r="C23" s="168"/>
      <c r="D23" s="168"/>
      <c r="E23" s="168"/>
      <c r="F23" s="168"/>
      <c r="G23" s="168"/>
      <c r="H23" s="139">
        <f t="shared" si="0"/>
        <v>0</v>
      </c>
      <c r="I23" s="140" t="e">
        <f t="shared" si="1"/>
        <v>#DIV/0!</v>
      </c>
      <c r="J23" s="139">
        <f t="shared" si="2"/>
        <v>0</v>
      </c>
      <c r="K23" s="139">
        <f t="shared" si="3"/>
        <v>0</v>
      </c>
      <c r="L23" s="139">
        <f t="shared" si="4"/>
        <v>0</v>
      </c>
    </row>
    <row r="24" spans="1:12" ht="14.1" customHeight="1" x14ac:dyDescent="0.2">
      <c r="A24" s="4" t="s">
        <v>163</v>
      </c>
      <c r="B24" s="168"/>
      <c r="C24" s="168"/>
      <c r="D24" s="168"/>
      <c r="E24" s="168"/>
      <c r="F24" s="168"/>
      <c r="G24" s="168"/>
      <c r="H24" s="139">
        <f t="shared" si="0"/>
        <v>0</v>
      </c>
      <c r="I24" s="140" t="e">
        <f t="shared" si="1"/>
        <v>#DIV/0!</v>
      </c>
      <c r="J24" s="139">
        <f t="shared" si="2"/>
        <v>0</v>
      </c>
      <c r="K24" s="139">
        <f t="shared" si="3"/>
        <v>0</v>
      </c>
      <c r="L24" s="139">
        <f t="shared" si="4"/>
        <v>0</v>
      </c>
    </row>
    <row r="25" spans="1:12" ht="14.1" customHeight="1" x14ac:dyDescent="0.2">
      <c r="A25" s="4" t="s">
        <v>164</v>
      </c>
      <c r="B25" s="168"/>
      <c r="C25" s="168"/>
      <c r="D25" s="168"/>
      <c r="E25" s="168"/>
      <c r="F25" s="168"/>
      <c r="G25" s="168"/>
      <c r="H25" s="139">
        <f t="shared" si="0"/>
        <v>0</v>
      </c>
      <c r="I25" s="140" t="e">
        <f t="shared" si="1"/>
        <v>#DIV/0!</v>
      </c>
      <c r="J25" s="139">
        <f t="shared" si="2"/>
        <v>0</v>
      </c>
      <c r="K25" s="139">
        <f t="shared" si="3"/>
        <v>0</v>
      </c>
      <c r="L25" s="139">
        <f t="shared" si="4"/>
        <v>0</v>
      </c>
    </row>
    <row r="26" spans="1:12" ht="14.1" customHeight="1" x14ac:dyDescent="0.2">
      <c r="A26" s="4" t="s">
        <v>165</v>
      </c>
      <c r="B26" s="168"/>
      <c r="C26" s="168"/>
      <c r="D26" s="168"/>
      <c r="E26" s="168"/>
      <c r="F26" s="168"/>
      <c r="G26" s="168"/>
      <c r="H26" s="139">
        <f t="shared" si="0"/>
        <v>0</v>
      </c>
      <c r="I26" s="140" t="e">
        <f t="shared" si="1"/>
        <v>#DIV/0!</v>
      </c>
      <c r="J26" s="139">
        <f t="shared" si="2"/>
        <v>0</v>
      </c>
      <c r="K26" s="139">
        <f t="shared" si="3"/>
        <v>0</v>
      </c>
      <c r="L26" s="139">
        <f t="shared" si="4"/>
        <v>0</v>
      </c>
    </row>
    <row r="27" spans="1:12" ht="14.1" customHeight="1" x14ac:dyDescent="0.2">
      <c r="A27" s="4" t="s">
        <v>166</v>
      </c>
      <c r="B27" s="168"/>
      <c r="C27" s="168"/>
      <c r="D27" s="168"/>
      <c r="E27" s="168"/>
      <c r="F27" s="168"/>
      <c r="G27" s="168"/>
      <c r="H27" s="139">
        <f t="shared" si="0"/>
        <v>0</v>
      </c>
      <c r="I27" s="140" t="e">
        <f t="shared" si="1"/>
        <v>#DIV/0!</v>
      </c>
      <c r="J27" s="139">
        <f t="shared" si="2"/>
        <v>0</v>
      </c>
      <c r="K27" s="139">
        <f t="shared" si="3"/>
        <v>0</v>
      </c>
      <c r="L27" s="139">
        <f t="shared" si="4"/>
        <v>0</v>
      </c>
    </row>
    <row r="28" spans="1:12" ht="14.1" customHeight="1" x14ac:dyDescent="0.2">
      <c r="A28" s="4" t="s">
        <v>167</v>
      </c>
      <c r="B28" s="168"/>
      <c r="C28" s="168"/>
      <c r="D28" s="168"/>
      <c r="E28" s="168"/>
      <c r="F28" s="168"/>
      <c r="G28" s="168"/>
      <c r="H28" s="139">
        <f t="shared" si="0"/>
        <v>0</v>
      </c>
      <c r="I28" s="140" t="e">
        <f t="shared" si="1"/>
        <v>#DIV/0!</v>
      </c>
      <c r="J28" s="139">
        <f t="shared" si="2"/>
        <v>0</v>
      </c>
      <c r="K28" s="139">
        <f t="shared" si="3"/>
        <v>0</v>
      </c>
      <c r="L28" s="139">
        <f t="shared" si="4"/>
        <v>0</v>
      </c>
    </row>
    <row r="29" spans="1:12" ht="14.1" customHeight="1" x14ac:dyDescent="0.2">
      <c r="A29" s="4" t="s">
        <v>168</v>
      </c>
      <c r="B29" s="168"/>
      <c r="C29" s="168"/>
      <c r="D29" s="168"/>
      <c r="E29" s="168"/>
      <c r="F29" s="168"/>
      <c r="G29" s="168"/>
      <c r="H29" s="139">
        <f t="shared" si="0"/>
        <v>0</v>
      </c>
      <c r="I29" s="140" t="e">
        <f t="shared" si="1"/>
        <v>#DIV/0!</v>
      </c>
      <c r="J29" s="139">
        <f t="shared" si="2"/>
        <v>0</v>
      </c>
      <c r="K29" s="139">
        <f t="shared" si="3"/>
        <v>0</v>
      </c>
      <c r="L29" s="139">
        <f t="shared" si="4"/>
        <v>0</v>
      </c>
    </row>
    <row r="30" spans="1:12" ht="14.1" customHeight="1" x14ac:dyDescent="0.2">
      <c r="A30" s="4" t="s">
        <v>169</v>
      </c>
      <c r="B30" s="168"/>
      <c r="C30" s="168"/>
      <c r="D30" s="168"/>
      <c r="E30" s="168"/>
      <c r="F30" s="168"/>
      <c r="G30" s="168"/>
      <c r="H30" s="139">
        <f t="shared" si="0"/>
        <v>0</v>
      </c>
      <c r="I30" s="140" t="e">
        <f t="shared" si="1"/>
        <v>#DIV/0!</v>
      </c>
      <c r="J30" s="139">
        <f t="shared" si="2"/>
        <v>0</v>
      </c>
      <c r="K30" s="139">
        <f t="shared" si="3"/>
        <v>0</v>
      </c>
      <c r="L30" s="139">
        <f t="shared" si="4"/>
        <v>0</v>
      </c>
    </row>
    <row r="31" spans="1:12" ht="14.1" customHeight="1" x14ac:dyDescent="0.2">
      <c r="A31" s="4" t="s">
        <v>170</v>
      </c>
      <c r="B31" s="168"/>
      <c r="C31" s="168"/>
      <c r="D31" s="168"/>
      <c r="E31" s="168"/>
      <c r="F31" s="168"/>
      <c r="G31" s="168"/>
      <c r="H31" s="139">
        <f t="shared" si="0"/>
        <v>0</v>
      </c>
      <c r="I31" s="140" t="e">
        <f t="shared" si="1"/>
        <v>#DIV/0!</v>
      </c>
      <c r="J31" s="139">
        <f t="shared" si="2"/>
        <v>0</v>
      </c>
      <c r="K31" s="139">
        <f t="shared" si="3"/>
        <v>0</v>
      </c>
      <c r="L31" s="139">
        <f t="shared" si="4"/>
        <v>0</v>
      </c>
    </row>
    <row r="32" spans="1:12" ht="14.1" customHeight="1" x14ac:dyDescent="0.2">
      <c r="A32" s="4" t="s">
        <v>171</v>
      </c>
      <c r="B32" s="168"/>
      <c r="C32" s="168"/>
      <c r="D32" s="168"/>
      <c r="E32" s="168"/>
      <c r="F32" s="168"/>
      <c r="G32" s="168"/>
      <c r="H32" s="139">
        <f t="shared" si="0"/>
        <v>0</v>
      </c>
      <c r="I32" s="140" t="e">
        <f t="shared" si="1"/>
        <v>#DIV/0!</v>
      </c>
      <c r="J32" s="139">
        <f t="shared" si="2"/>
        <v>0</v>
      </c>
      <c r="K32" s="139">
        <f t="shared" si="3"/>
        <v>0</v>
      </c>
      <c r="L32" s="139">
        <f t="shared" si="4"/>
        <v>0</v>
      </c>
    </row>
    <row r="33" spans="1:12" ht="14.1" customHeight="1" x14ac:dyDescent="0.2">
      <c r="A33" s="4" t="s">
        <v>172</v>
      </c>
      <c r="B33" s="168"/>
      <c r="C33" s="168"/>
      <c r="D33" s="168"/>
      <c r="E33" s="168"/>
      <c r="F33" s="168"/>
      <c r="G33" s="168"/>
      <c r="H33" s="139">
        <f t="shared" si="0"/>
        <v>0</v>
      </c>
      <c r="I33" s="140" t="e">
        <f t="shared" si="1"/>
        <v>#DIV/0!</v>
      </c>
      <c r="J33" s="139">
        <f t="shared" si="2"/>
        <v>0</v>
      </c>
      <c r="K33" s="139">
        <f t="shared" si="3"/>
        <v>0</v>
      </c>
      <c r="L33" s="139">
        <f t="shared" si="4"/>
        <v>0</v>
      </c>
    </row>
    <row r="34" spans="1:12" ht="14.1" customHeight="1" x14ac:dyDescent="0.2">
      <c r="A34" s="4" t="s">
        <v>173</v>
      </c>
      <c r="B34" s="168"/>
      <c r="C34" s="168"/>
      <c r="D34" s="168"/>
      <c r="E34" s="168"/>
      <c r="F34" s="168"/>
      <c r="G34" s="168"/>
      <c r="H34" s="139">
        <f t="shared" si="0"/>
        <v>0</v>
      </c>
      <c r="I34" s="140" t="e">
        <f t="shared" si="1"/>
        <v>#DIV/0!</v>
      </c>
      <c r="J34" s="139">
        <f t="shared" si="2"/>
        <v>0</v>
      </c>
      <c r="K34" s="139">
        <f t="shared" si="3"/>
        <v>0</v>
      </c>
      <c r="L34" s="139">
        <f t="shared" si="4"/>
        <v>0</v>
      </c>
    </row>
    <row r="35" spans="1:12" ht="14.1" customHeight="1" x14ac:dyDescent="0.2">
      <c r="A35" s="4" t="s">
        <v>174</v>
      </c>
      <c r="B35" s="168"/>
      <c r="C35" s="168"/>
      <c r="D35" s="168"/>
      <c r="E35" s="168"/>
      <c r="F35" s="168"/>
      <c r="G35" s="168"/>
      <c r="H35" s="139">
        <f t="shared" si="0"/>
        <v>0</v>
      </c>
      <c r="I35" s="140" t="e">
        <f t="shared" si="1"/>
        <v>#DIV/0!</v>
      </c>
      <c r="J35" s="139">
        <f t="shared" si="2"/>
        <v>0</v>
      </c>
      <c r="K35" s="139">
        <f t="shared" si="3"/>
        <v>0</v>
      </c>
      <c r="L35" s="139">
        <f t="shared" si="4"/>
        <v>0</v>
      </c>
    </row>
    <row r="36" spans="1:12" ht="14.1" customHeight="1" x14ac:dyDescent="0.2">
      <c r="A36" s="4" t="s">
        <v>175</v>
      </c>
      <c r="B36" s="168"/>
      <c r="C36" s="168"/>
      <c r="D36" s="168"/>
      <c r="E36" s="168"/>
      <c r="F36" s="168"/>
      <c r="G36" s="168"/>
      <c r="H36" s="139">
        <f t="shared" si="0"/>
        <v>0</v>
      </c>
      <c r="I36" s="140" t="e">
        <f t="shared" si="1"/>
        <v>#DIV/0!</v>
      </c>
      <c r="J36" s="139">
        <f t="shared" si="2"/>
        <v>0</v>
      </c>
      <c r="K36" s="139">
        <f t="shared" si="3"/>
        <v>0</v>
      </c>
      <c r="L36" s="139">
        <f t="shared" si="4"/>
        <v>0</v>
      </c>
    </row>
    <row r="37" spans="1:12" ht="14.1" customHeight="1" x14ac:dyDescent="0.2">
      <c r="A37" s="4" t="s">
        <v>176</v>
      </c>
      <c r="B37" s="168"/>
      <c r="C37" s="168"/>
      <c r="D37" s="168"/>
      <c r="E37" s="168"/>
      <c r="F37" s="168"/>
      <c r="G37" s="168"/>
      <c r="H37" s="139">
        <f t="shared" si="0"/>
        <v>0</v>
      </c>
      <c r="I37" s="140" t="e">
        <f t="shared" si="1"/>
        <v>#DIV/0!</v>
      </c>
      <c r="J37" s="139">
        <f t="shared" si="2"/>
        <v>0</v>
      </c>
      <c r="K37" s="139">
        <f t="shared" si="3"/>
        <v>0</v>
      </c>
      <c r="L37" s="139">
        <f t="shared" si="4"/>
        <v>0</v>
      </c>
    </row>
    <row r="38" spans="1:12" ht="14.1" customHeight="1" x14ac:dyDescent="0.2">
      <c r="A38" s="4" t="s">
        <v>177</v>
      </c>
      <c r="B38" s="168"/>
      <c r="C38" s="168"/>
      <c r="D38" s="168"/>
      <c r="E38" s="168"/>
      <c r="F38" s="168"/>
      <c r="G38" s="168"/>
      <c r="H38" s="139">
        <f t="shared" si="0"/>
        <v>0</v>
      </c>
      <c r="I38" s="140" t="e">
        <f t="shared" si="1"/>
        <v>#DIV/0!</v>
      </c>
      <c r="J38" s="139">
        <f t="shared" si="2"/>
        <v>0</v>
      </c>
      <c r="K38" s="139">
        <f t="shared" si="3"/>
        <v>0</v>
      </c>
      <c r="L38" s="139">
        <f t="shared" si="4"/>
        <v>0</v>
      </c>
    </row>
    <row r="39" spans="1:12" ht="14.1" customHeight="1" x14ac:dyDescent="0.2">
      <c r="A39" s="4" t="s">
        <v>178</v>
      </c>
      <c r="B39" s="168"/>
      <c r="C39" s="168"/>
      <c r="D39" s="168"/>
      <c r="E39" s="168"/>
      <c r="F39" s="168"/>
      <c r="G39" s="168"/>
      <c r="H39" s="139">
        <f t="shared" si="0"/>
        <v>0</v>
      </c>
      <c r="I39" s="140" t="e">
        <f t="shared" si="1"/>
        <v>#DIV/0!</v>
      </c>
      <c r="J39" s="139">
        <f t="shared" si="2"/>
        <v>0</v>
      </c>
      <c r="K39" s="139">
        <f t="shared" si="3"/>
        <v>0</v>
      </c>
      <c r="L39" s="139">
        <f t="shared" si="4"/>
        <v>0</v>
      </c>
    </row>
    <row r="40" spans="1:12" ht="14.1" customHeight="1" x14ac:dyDescent="0.2">
      <c r="A40" s="4" t="s">
        <v>179</v>
      </c>
      <c r="B40" s="168"/>
      <c r="C40" s="168"/>
      <c r="D40" s="168"/>
      <c r="E40" s="168"/>
      <c r="F40" s="168"/>
      <c r="G40" s="168"/>
      <c r="H40" s="139">
        <f t="shared" si="0"/>
        <v>0</v>
      </c>
      <c r="I40" s="140" t="e">
        <f t="shared" si="1"/>
        <v>#DIV/0!</v>
      </c>
      <c r="J40" s="139">
        <f t="shared" si="2"/>
        <v>0</v>
      </c>
      <c r="K40" s="139">
        <f t="shared" si="3"/>
        <v>0</v>
      </c>
      <c r="L40" s="139">
        <f t="shared" si="4"/>
        <v>0</v>
      </c>
    </row>
    <row r="41" spans="1:12" ht="14.1" customHeight="1" x14ac:dyDescent="0.2">
      <c r="A41" s="4" t="s">
        <v>180</v>
      </c>
      <c r="B41" s="168"/>
      <c r="C41" s="168"/>
      <c r="D41" s="168"/>
      <c r="E41" s="168"/>
      <c r="F41" s="168"/>
      <c r="G41" s="168"/>
      <c r="H41" s="139">
        <f t="shared" si="0"/>
        <v>0</v>
      </c>
      <c r="I41" s="140" t="e">
        <f t="shared" si="1"/>
        <v>#DIV/0!</v>
      </c>
      <c r="J41" s="139">
        <f t="shared" si="2"/>
        <v>0</v>
      </c>
      <c r="K41" s="139">
        <f t="shared" si="3"/>
        <v>0</v>
      </c>
      <c r="L41" s="139">
        <f t="shared" si="4"/>
        <v>0</v>
      </c>
    </row>
    <row r="42" spans="1:12" ht="14.1" customHeight="1" x14ac:dyDescent="0.2">
      <c r="A42" s="4" t="s">
        <v>181</v>
      </c>
      <c r="B42" s="168"/>
      <c r="C42" s="168"/>
      <c r="D42" s="168"/>
      <c r="E42" s="168"/>
      <c r="F42" s="168"/>
      <c r="G42" s="168"/>
      <c r="H42" s="139">
        <f t="shared" si="0"/>
        <v>0</v>
      </c>
      <c r="I42" s="140" t="e">
        <f t="shared" si="1"/>
        <v>#DIV/0!</v>
      </c>
      <c r="J42" s="139">
        <f t="shared" si="2"/>
        <v>0</v>
      </c>
      <c r="K42" s="139">
        <f t="shared" si="3"/>
        <v>0</v>
      </c>
      <c r="L42" s="139">
        <f t="shared" si="4"/>
        <v>0</v>
      </c>
    </row>
    <row r="43" spans="1:12" ht="14.1" customHeight="1" x14ac:dyDescent="0.2">
      <c r="A43" s="4" t="s">
        <v>182</v>
      </c>
      <c r="B43" s="168"/>
      <c r="C43" s="168"/>
      <c r="D43" s="168"/>
      <c r="E43" s="168"/>
      <c r="F43" s="168"/>
      <c r="G43" s="168"/>
      <c r="H43" s="139">
        <f t="shared" si="0"/>
        <v>0</v>
      </c>
      <c r="I43" s="140" t="e">
        <f t="shared" si="1"/>
        <v>#DIV/0!</v>
      </c>
      <c r="J43" s="139">
        <f t="shared" si="2"/>
        <v>0</v>
      </c>
      <c r="K43" s="139">
        <f t="shared" si="3"/>
        <v>0</v>
      </c>
      <c r="L43" s="139">
        <f t="shared" si="4"/>
        <v>0</v>
      </c>
    </row>
    <row r="44" spans="1:12" ht="14.1" customHeight="1" x14ac:dyDescent="0.2">
      <c r="A44" s="4" t="s">
        <v>183</v>
      </c>
      <c r="B44" s="168"/>
      <c r="C44" s="168"/>
      <c r="D44" s="168"/>
      <c r="E44" s="168"/>
      <c r="F44" s="168"/>
      <c r="G44" s="168"/>
      <c r="H44" s="139">
        <f t="shared" si="0"/>
        <v>0</v>
      </c>
      <c r="I44" s="140" t="e">
        <f t="shared" si="1"/>
        <v>#DIV/0!</v>
      </c>
      <c r="J44" s="139">
        <f t="shared" si="2"/>
        <v>0</v>
      </c>
      <c r="K44" s="139">
        <f t="shared" si="3"/>
        <v>0</v>
      </c>
      <c r="L44" s="139">
        <f t="shared" si="4"/>
        <v>0</v>
      </c>
    </row>
    <row r="45" spans="1:12" ht="14.1" customHeight="1" x14ac:dyDescent="0.2">
      <c r="A45" s="4" t="s">
        <v>184</v>
      </c>
      <c r="B45" s="168"/>
      <c r="C45" s="168"/>
      <c r="D45" s="168"/>
      <c r="E45" s="168"/>
      <c r="F45" s="168"/>
      <c r="G45" s="168"/>
      <c r="H45" s="139">
        <f t="shared" si="0"/>
        <v>0</v>
      </c>
      <c r="I45" s="140" t="e">
        <f t="shared" si="1"/>
        <v>#DIV/0!</v>
      </c>
      <c r="J45" s="139">
        <f t="shared" si="2"/>
        <v>0</v>
      </c>
      <c r="K45" s="139">
        <f t="shared" si="3"/>
        <v>0</v>
      </c>
      <c r="L45" s="139">
        <f t="shared" si="4"/>
        <v>0</v>
      </c>
    </row>
    <row r="46" spans="1:12" ht="14.1" customHeight="1" x14ac:dyDescent="0.2">
      <c r="A46" s="4" t="s">
        <v>185</v>
      </c>
      <c r="B46" s="168"/>
      <c r="C46" s="168"/>
      <c r="D46" s="168"/>
      <c r="E46" s="168"/>
      <c r="F46" s="168"/>
      <c r="G46" s="168"/>
      <c r="H46" s="139">
        <f t="shared" si="0"/>
        <v>0</v>
      </c>
      <c r="I46" s="140" t="e">
        <f t="shared" si="1"/>
        <v>#DIV/0!</v>
      </c>
      <c r="J46" s="139">
        <f t="shared" si="2"/>
        <v>0</v>
      </c>
      <c r="K46" s="139">
        <f t="shared" si="3"/>
        <v>0</v>
      </c>
      <c r="L46" s="139">
        <f t="shared" si="4"/>
        <v>0</v>
      </c>
    </row>
    <row r="47" spans="1:12" ht="14.1" customHeight="1" x14ac:dyDescent="0.2">
      <c r="A47" s="4" t="s">
        <v>186</v>
      </c>
      <c r="B47" s="168"/>
      <c r="C47" s="168"/>
      <c r="D47" s="168"/>
      <c r="E47" s="168"/>
      <c r="F47" s="168"/>
      <c r="G47" s="168"/>
      <c r="H47" s="139">
        <f t="shared" si="0"/>
        <v>0</v>
      </c>
      <c r="I47" s="140" t="e">
        <f t="shared" si="1"/>
        <v>#DIV/0!</v>
      </c>
      <c r="J47" s="139">
        <f t="shared" si="2"/>
        <v>0</v>
      </c>
      <c r="K47" s="139">
        <f t="shared" si="3"/>
        <v>0</v>
      </c>
      <c r="L47" s="139">
        <f t="shared" si="4"/>
        <v>0</v>
      </c>
    </row>
    <row r="48" spans="1:12" ht="14.1" customHeight="1" x14ac:dyDescent="0.2">
      <c r="A48" s="4" t="s">
        <v>187</v>
      </c>
      <c r="B48" s="168"/>
      <c r="C48" s="168"/>
      <c r="D48" s="168"/>
      <c r="E48" s="168"/>
      <c r="F48" s="168"/>
      <c r="G48" s="168"/>
      <c r="H48" s="139">
        <f t="shared" si="0"/>
        <v>0</v>
      </c>
      <c r="I48" s="140" t="e">
        <f t="shared" si="1"/>
        <v>#DIV/0!</v>
      </c>
      <c r="J48" s="139">
        <f t="shared" si="2"/>
        <v>0</v>
      </c>
      <c r="K48" s="139">
        <f t="shared" si="3"/>
        <v>0</v>
      </c>
      <c r="L48" s="139">
        <f t="shared" si="4"/>
        <v>0</v>
      </c>
    </row>
    <row r="49" spans="1:12" ht="14.1" customHeight="1" x14ac:dyDescent="0.2">
      <c r="A49" s="4" t="s">
        <v>188</v>
      </c>
      <c r="B49" s="168"/>
      <c r="C49" s="168"/>
      <c r="D49" s="168"/>
      <c r="E49" s="168"/>
      <c r="F49" s="168"/>
      <c r="G49" s="168"/>
      <c r="H49" s="139">
        <f t="shared" si="0"/>
        <v>0</v>
      </c>
      <c r="I49" s="140" t="e">
        <f t="shared" si="1"/>
        <v>#DIV/0!</v>
      </c>
      <c r="J49" s="139">
        <f t="shared" si="2"/>
        <v>0</v>
      </c>
      <c r="K49" s="139">
        <f t="shared" si="3"/>
        <v>0</v>
      </c>
      <c r="L49" s="139">
        <f t="shared" si="4"/>
        <v>0</v>
      </c>
    </row>
    <row r="50" spans="1:12" ht="14.1" customHeight="1" x14ac:dyDescent="0.2">
      <c r="A50" s="4" t="s">
        <v>189</v>
      </c>
      <c r="B50" s="168"/>
      <c r="C50" s="168"/>
      <c r="D50" s="168"/>
      <c r="E50" s="168"/>
      <c r="F50" s="168"/>
      <c r="G50" s="168"/>
      <c r="H50" s="139">
        <f t="shared" si="0"/>
        <v>0</v>
      </c>
      <c r="I50" s="140" t="e">
        <f t="shared" si="1"/>
        <v>#DIV/0!</v>
      </c>
      <c r="J50" s="139">
        <f t="shared" si="2"/>
        <v>0</v>
      </c>
      <c r="K50" s="139">
        <f t="shared" si="3"/>
        <v>0</v>
      </c>
      <c r="L50" s="139">
        <f t="shared" si="4"/>
        <v>0</v>
      </c>
    </row>
    <row r="51" spans="1:12" ht="14.1" customHeight="1" x14ac:dyDescent="0.2">
      <c r="A51" s="4" t="s">
        <v>190</v>
      </c>
      <c r="B51" s="168"/>
      <c r="C51" s="168"/>
      <c r="D51" s="168"/>
      <c r="E51" s="168"/>
      <c r="F51" s="168"/>
      <c r="G51" s="168"/>
      <c r="H51" s="139">
        <f t="shared" si="0"/>
        <v>0</v>
      </c>
      <c r="I51" s="140" t="e">
        <f t="shared" si="1"/>
        <v>#DIV/0!</v>
      </c>
      <c r="J51" s="139">
        <f t="shared" si="2"/>
        <v>0</v>
      </c>
      <c r="K51" s="139">
        <f t="shared" si="3"/>
        <v>0</v>
      </c>
      <c r="L51" s="139">
        <f t="shared" si="4"/>
        <v>0</v>
      </c>
    </row>
    <row r="52" spans="1:12" ht="14.1" customHeight="1" x14ac:dyDescent="0.2">
      <c r="A52" s="4" t="s">
        <v>191</v>
      </c>
      <c r="B52" s="168"/>
      <c r="C52" s="168"/>
      <c r="D52" s="168"/>
      <c r="E52" s="168"/>
      <c r="F52" s="168"/>
      <c r="G52" s="168"/>
      <c r="H52" s="139">
        <f t="shared" si="0"/>
        <v>0</v>
      </c>
      <c r="I52" s="140" t="e">
        <f t="shared" si="1"/>
        <v>#DIV/0!</v>
      </c>
      <c r="J52" s="139">
        <f t="shared" si="2"/>
        <v>0</v>
      </c>
      <c r="K52" s="139">
        <f t="shared" si="3"/>
        <v>0</v>
      </c>
      <c r="L52" s="139">
        <f t="shared" si="4"/>
        <v>0</v>
      </c>
    </row>
    <row r="53" spans="1:12" ht="14.1" customHeight="1" x14ac:dyDescent="0.2">
      <c r="A53" s="4" t="s">
        <v>192</v>
      </c>
      <c r="B53" s="168"/>
      <c r="C53" s="168"/>
      <c r="D53" s="168"/>
      <c r="E53" s="168"/>
      <c r="F53" s="168"/>
      <c r="G53" s="168"/>
      <c r="H53" s="139">
        <f t="shared" si="0"/>
        <v>0</v>
      </c>
      <c r="I53" s="140" t="e">
        <f t="shared" si="1"/>
        <v>#DIV/0!</v>
      </c>
      <c r="J53" s="139">
        <f t="shared" si="2"/>
        <v>0</v>
      </c>
      <c r="K53" s="139">
        <f t="shared" si="3"/>
        <v>0</v>
      </c>
      <c r="L53" s="139">
        <f t="shared" si="4"/>
        <v>0</v>
      </c>
    </row>
    <row r="54" spans="1:12" ht="14.1" customHeight="1" x14ac:dyDescent="0.2">
      <c r="A54" s="4" t="s">
        <v>193</v>
      </c>
      <c r="B54" s="168"/>
      <c r="C54" s="168"/>
      <c r="D54" s="168"/>
      <c r="E54" s="168"/>
      <c r="F54" s="168"/>
      <c r="G54" s="168"/>
      <c r="H54" s="139">
        <f t="shared" si="0"/>
        <v>0</v>
      </c>
      <c r="I54" s="140" t="e">
        <f t="shared" si="1"/>
        <v>#DIV/0!</v>
      </c>
      <c r="J54" s="139">
        <f t="shared" si="2"/>
        <v>0</v>
      </c>
      <c r="K54" s="139">
        <f t="shared" si="3"/>
        <v>0</v>
      </c>
      <c r="L54" s="139">
        <f t="shared" si="4"/>
        <v>0</v>
      </c>
    </row>
    <row r="55" spans="1:12" ht="14.1" customHeight="1" x14ac:dyDescent="0.2">
      <c r="A55" s="4" t="s">
        <v>194</v>
      </c>
      <c r="B55" s="168"/>
      <c r="C55" s="168"/>
      <c r="D55" s="168"/>
      <c r="E55" s="168"/>
      <c r="F55" s="168"/>
      <c r="G55" s="168"/>
      <c r="H55" s="139">
        <f t="shared" si="0"/>
        <v>0</v>
      </c>
      <c r="I55" s="140" t="e">
        <f t="shared" si="1"/>
        <v>#DIV/0!</v>
      </c>
      <c r="J55" s="139">
        <f t="shared" si="2"/>
        <v>0</v>
      </c>
      <c r="K55" s="139">
        <f t="shared" si="3"/>
        <v>0</v>
      </c>
      <c r="L55" s="139">
        <f t="shared" si="4"/>
        <v>0</v>
      </c>
    </row>
    <row r="56" spans="1:12" ht="14.1" customHeight="1" x14ac:dyDescent="0.2">
      <c r="A56" s="4" t="s">
        <v>195</v>
      </c>
      <c r="B56" s="168"/>
      <c r="C56" s="168"/>
      <c r="D56" s="168"/>
      <c r="E56" s="168"/>
      <c r="F56" s="168"/>
      <c r="G56" s="168"/>
      <c r="H56" s="139">
        <f t="shared" si="0"/>
        <v>0</v>
      </c>
      <c r="I56" s="140" t="e">
        <f t="shared" si="1"/>
        <v>#DIV/0!</v>
      </c>
      <c r="J56" s="139">
        <f t="shared" si="2"/>
        <v>0</v>
      </c>
      <c r="K56" s="139">
        <f t="shared" si="3"/>
        <v>0</v>
      </c>
      <c r="L56" s="139">
        <f t="shared" si="4"/>
        <v>0</v>
      </c>
    </row>
    <row r="57" spans="1:12" ht="14.1" customHeight="1" x14ac:dyDescent="0.2">
      <c r="A57" s="4" t="s">
        <v>196</v>
      </c>
      <c r="B57" s="168"/>
      <c r="C57" s="168"/>
      <c r="D57" s="168"/>
      <c r="E57" s="168"/>
      <c r="F57" s="168"/>
      <c r="G57" s="168"/>
      <c r="H57" s="139">
        <f t="shared" si="0"/>
        <v>0</v>
      </c>
      <c r="I57" s="140" t="e">
        <f t="shared" si="1"/>
        <v>#DIV/0!</v>
      </c>
      <c r="J57" s="139">
        <f t="shared" si="2"/>
        <v>0</v>
      </c>
      <c r="K57" s="139">
        <f t="shared" si="3"/>
        <v>0</v>
      </c>
      <c r="L57" s="139">
        <f t="shared" si="4"/>
        <v>0</v>
      </c>
    </row>
    <row r="58" spans="1:12" ht="14.1" customHeight="1" x14ac:dyDescent="0.2">
      <c r="A58" s="4" t="s">
        <v>197</v>
      </c>
      <c r="B58" s="168"/>
      <c r="C58" s="168"/>
      <c r="D58" s="168"/>
      <c r="E58" s="168"/>
      <c r="F58" s="168"/>
      <c r="G58" s="168"/>
      <c r="H58" s="139">
        <f t="shared" si="0"/>
        <v>0</v>
      </c>
      <c r="I58" s="140" t="e">
        <f t="shared" si="1"/>
        <v>#DIV/0!</v>
      </c>
      <c r="J58" s="139">
        <f t="shared" si="2"/>
        <v>0</v>
      </c>
      <c r="K58" s="139">
        <f t="shared" si="3"/>
        <v>0</v>
      </c>
      <c r="L58" s="139">
        <f t="shared" si="4"/>
        <v>0</v>
      </c>
    </row>
    <row r="59" spans="1:12" ht="14.1" customHeight="1" x14ac:dyDescent="0.2">
      <c r="A59" s="4" t="s">
        <v>198</v>
      </c>
      <c r="B59" s="168"/>
      <c r="C59" s="168"/>
      <c r="D59" s="168"/>
      <c r="E59" s="168"/>
      <c r="F59" s="168"/>
      <c r="G59" s="168"/>
      <c r="H59" s="139">
        <f t="shared" si="0"/>
        <v>0</v>
      </c>
      <c r="I59" s="140" t="e">
        <f t="shared" si="1"/>
        <v>#DIV/0!</v>
      </c>
      <c r="J59" s="139">
        <f t="shared" si="2"/>
        <v>0</v>
      </c>
      <c r="K59" s="139">
        <f t="shared" si="3"/>
        <v>0</v>
      </c>
      <c r="L59" s="139">
        <f t="shared" si="4"/>
        <v>0</v>
      </c>
    </row>
    <row r="60" spans="1:12" ht="14.1" customHeight="1" x14ac:dyDescent="0.2">
      <c r="A60" s="4" t="s">
        <v>199</v>
      </c>
      <c r="B60" s="168"/>
      <c r="C60" s="168"/>
      <c r="D60" s="168"/>
      <c r="E60" s="168"/>
      <c r="F60" s="168"/>
      <c r="G60" s="168"/>
      <c r="H60" s="139">
        <f t="shared" si="0"/>
        <v>0</v>
      </c>
      <c r="I60" s="140" t="e">
        <f t="shared" si="1"/>
        <v>#DIV/0!</v>
      </c>
      <c r="J60" s="139">
        <f t="shared" si="2"/>
        <v>0</v>
      </c>
      <c r="K60" s="139">
        <f t="shared" si="3"/>
        <v>0</v>
      </c>
      <c r="L60" s="139">
        <f t="shared" si="4"/>
        <v>0</v>
      </c>
    </row>
    <row r="61" spans="1:12" ht="14.1" customHeight="1" x14ac:dyDescent="0.2">
      <c r="A61" s="4" t="s">
        <v>200</v>
      </c>
      <c r="B61" s="168"/>
      <c r="C61" s="168"/>
      <c r="D61" s="168"/>
      <c r="E61" s="168"/>
      <c r="F61" s="168"/>
      <c r="G61" s="168"/>
      <c r="H61" s="139">
        <f t="shared" si="0"/>
        <v>0</v>
      </c>
      <c r="I61" s="140" t="e">
        <f t="shared" si="1"/>
        <v>#DIV/0!</v>
      </c>
      <c r="J61" s="139">
        <f t="shared" si="2"/>
        <v>0</v>
      </c>
      <c r="K61" s="139">
        <f t="shared" si="3"/>
        <v>0</v>
      </c>
      <c r="L61" s="139">
        <f t="shared" si="4"/>
        <v>0</v>
      </c>
    </row>
    <row r="62" spans="1:12" ht="14.1" customHeight="1" x14ac:dyDescent="0.2">
      <c r="A62" s="4" t="s">
        <v>201</v>
      </c>
      <c r="B62" s="168"/>
      <c r="C62" s="168"/>
      <c r="D62" s="168"/>
      <c r="E62" s="168"/>
      <c r="F62" s="168"/>
      <c r="G62" s="168"/>
      <c r="H62" s="139">
        <f t="shared" si="0"/>
        <v>0</v>
      </c>
      <c r="I62" s="140" t="e">
        <f t="shared" si="1"/>
        <v>#DIV/0!</v>
      </c>
      <c r="J62" s="139">
        <f t="shared" si="2"/>
        <v>0</v>
      </c>
      <c r="K62" s="139">
        <f t="shared" si="3"/>
        <v>0</v>
      </c>
      <c r="L62" s="139">
        <f t="shared" si="4"/>
        <v>0</v>
      </c>
    </row>
    <row r="63" spans="1:12" ht="14.1" customHeight="1" x14ac:dyDescent="0.2">
      <c r="A63" s="4" t="s">
        <v>202</v>
      </c>
      <c r="B63" s="168"/>
      <c r="C63" s="168"/>
      <c r="D63" s="168"/>
      <c r="E63" s="168"/>
      <c r="F63" s="168"/>
      <c r="G63" s="168"/>
      <c r="H63" s="139">
        <f t="shared" si="0"/>
        <v>0</v>
      </c>
      <c r="I63" s="140" t="e">
        <f t="shared" si="1"/>
        <v>#DIV/0!</v>
      </c>
      <c r="J63" s="139">
        <f t="shared" si="2"/>
        <v>0</v>
      </c>
      <c r="K63" s="139">
        <f t="shared" si="3"/>
        <v>0</v>
      </c>
      <c r="L63" s="139">
        <f t="shared" si="4"/>
        <v>0</v>
      </c>
    </row>
    <row r="64" spans="1:12" ht="14.1" customHeight="1" x14ac:dyDescent="0.2">
      <c r="A64" s="4" t="s">
        <v>203</v>
      </c>
      <c r="B64" s="168"/>
      <c r="C64" s="168"/>
      <c r="D64" s="168"/>
      <c r="E64" s="168"/>
      <c r="F64" s="168"/>
      <c r="G64" s="168"/>
      <c r="H64" s="139">
        <f t="shared" si="0"/>
        <v>0</v>
      </c>
      <c r="I64" s="140" t="e">
        <f t="shared" si="1"/>
        <v>#DIV/0!</v>
      </c>
      <c r="J64" s="139">
        <f t="shared" si="2"/>
        <v>0</v>
      </c>
      <c r="K64" s="139">
        <f t="shared" si="3"/>
        <v>0</v>
      </c>
      <c r="L64" s="139">
        <f t="shared" si="4"/>
        <v>0</v>
      </c>
    </row>
    <row r="65" spans="1:12" ht="14.1" customHeight="1" x14ac:dyDescent="0.2">
      <c r="A65" s="4" t="s">
        <v>204</v>
      </c>
      <c r="B65" s="168"/>
      <c r="C65" s="168"/>
      <c r="D65" s="168"/>
      <c r="E65" s="168"/>
      <c r="F65" s="168"/>
      <c r="G65" s="168"/>
      <c r="H65" s="139">
        <f t="shared" si="0"/>
        <v>0</v>
      </c>
      <c r="I65" s="140" t="e">
        <f t="shared" si="1"/>
        <v>#DIV/0!</v>
      </c>
      <c r="J65" s="139">
        <f t="shared" si="2"/>
        <v>0</v>
      </c>
      <c r="K65" s="139">
        <f t="shared" si="3"/>
        <v>0</v>
      </c>
      <c r="L65" s="139">
        <f t="shared" si="4"/>
        <v>0</v>
      </c>
    </row>
    <row r="66" spans="1:12" ht="14.1" customHeight="1" x14ac:dyDescent="0.2">
      <c r="A66" s="4" t="s">
        <v>205</v>
      </c>
      <c r="B66" s="168"/>
      <c r="C66" s="168"/>
      <c r="D66" s="168"/>
      <c r="E66" s="168"/>
      <c r="F66" s="168"/>
      <c r="G66" s="168"/>
      <c r="H66" s="139">
        <f t="shared" si="0"/>
        <v>0</v>
      </c>
      <c r="I66" s="140" t="e">
        <f t="shared" si="1"/>
        <v>#DIV/0!</v>
      </c>
      <c r="J66" s="139">
        <f t="shared" si="2"/>
        <v>0</v>
      </c>
      <c r="K66" s="139">
        <f t="shared" si="3"/>
        <v>0</v>
      </c>
      <c r="L66" s="139">
        <f t="shared" si="4"/>
        <v>0</v>
      </c>
    </row>
    <row r="67" spans="1:12" ht="14.1" customHeight="1" x14ac:dyDescent="0.2">
      <c r="A67" s="4" t="s">
        <v>206</v>
      </c>
      <c r="B67" s="168"/>
      <c r="C67" s="168"/>
      <c r="D67" s="168"/>
      <c r="E67" s="168"/>
      <c r="F67" s="168"/>
      <c r="G67" s="168"/>
      <c r="H67" s="139">
        <f t="shared" si="0"/>
        <v>0</v>
      </c>
      <c r="I67" s="140" t="e">
        <f t="shared" si="1"/>
        <v>#DIV/0!</v>
      </c>
      <c r="J67" s="139">
        <f t="shared" si="2"/>
        <v>0</v>
      </c>
      <c r="K67" s="139">
        <f t="shared" si="3"/>
        <v>0</v>
      </c>
      <c r="L67" s="139">
        <f t="shared" si="4"/>
        <v>0</v>
      </c>
    </row>
    <row r="68" spans="1:12" ht="14.1" customHeight="1" x14ac:dyDescent="0.2">
      <c r="A68" s="4" t="s">
        <v>207</v>
      </c>
      <c r="B68" s="168"/>
      <c r="C68" s="168"/>
      <c r="D68" s="168"/>
      <c r="E68" s="168"/>
      <c r="F68" s="168"/>
      <c r="G68" s="168"/>
      <c r="H68" s="139">
        <f t="shared" si="0"/>
        <v>0</v>
      </c>
      <c r="I68" s="140" t="e">
        <f t="shared" si="1"/>
        <v>#DIV/0!</v>
      </c>
      <c r="J68" s="139">
        <f t="shared" si="2"/>
        <v>0</v>
      </c>
      <c r="K68" s="139">
        <f t="shared" si="3"/>
        <v>0</v>
      </c>
      <c r="L68" s="139">
        <f t="shared" si="4"/>
        <v>0</v>
      </c>
    </row>
    <row r="69" spans="1:12" ht="14.1" customHeight="1" x14ac:dyDescent="0.2">
      <c r="A69" s="4" t="s">
        <v>208</v>
      </c>
      <c r="B69" s="168"/>
      <c r="C69" s="168"/>
      <c r="D69" s="168"/>
      <c r="E69" s="168"/>
      <c r="F69" s="168"/>
      <c r="G69" s="168"/>
      <c r="H69" s="139">
        <f t="shared" ref="H69:H100" si="5">SUM(B69:G69)</f>
        <v>0</v>
      </c>
      <c r="I69" s="140" t="e">
        <f t="shared" ref="I69:I100" si="6">H69/H$105</f>
        <v>#DIV/0!</v>
      </c>
      <c r="J69" s="139">
        <f t="shared" si="2"/>
        <v>0</v>
      </c>
      <c r="K69" s="139">
        <f t="shared" si="3"/>
        <v>0</v>
      </c>
      <c r="L69" s="139">
        <f t="shared" si="4"/>
        <v>0</v>
      </c>
    </row>
    <row r="70" spans="1:12" ht="14.1" customHeight="1" x14ac:dyDescent="0.2">
      <c r="A70" s="4" t="s">
        <v>209</v>
      </c>
      <c r="B70" s="168"/>
      <c r="C70" s="168"/>
      <c r="D70" s="168"/>
      <c r="E70" s="168"/>
      <c r="F70" s="168"/>
      <c r="G70" s="168"/>
      <c r="H70" s="139">
        <f t="shared" si="5"/>
        <v>0</v>
      </c>
      <c r="I70" s="140" t="e">
        <f t="shared" si="6"/>
        <v>#DIV/0!</v>
      </c>
      <c r="J70" s="139">
        <f t="shared" ref="J70:J104" si="7">H70/6*12</f>
        <v>0</v>
      </c>
      <c r="K70" s="139">
        <f t="shared" ref="K70:K104" si="8">J70*0.5</f>
        <v>0</v>
      </c>
      <c r="L70" s="139">
        <f t="shared" ref="L70:L104" si="9">J70-K70</f>
        <v>0</v>
      </c>
    </row>
    <row r="71" spans="1:12" ht="14.1" customHeight="1" x14ac:dyDescent="0.2">
      <c r="A71" s="4" t="s">
        <v>210</v>
      </c>
      <c r="B71" s="168"/>
      <c r="C71" s="168"/>
      <c r="D71" s="168"/>
      <c r="E71" s="168"/>
      <c r="F71" s="168"/>
      <c r="G71" s="168"/>
      <c r="H71" s="139">
        <f t="shared" si="5"/>
        <v>0</v>
      </c>
      <c r="I71" s="140" t="e">
        <f t="shared" si="6"/>
        <v>#DIV/0!</v>
      </c>
      <c r="J71" s="139">
        <f t="shared" si="7"/>
        <v>0</v>
      </c>
      <c r="K71" s="139">
        <f t="shared" si="8"/>
        <v>0</v>
      </c>
      <c r="L71" s="139">
        <f t="shared" si="9"/>
        <v>0</v>
      </c>
    </row>
    <row r="72" spans="1:12" ht="14.1" customHeight="1" x14ac:dyDescent="0.2">
      <c r="A72" s="4" t="s">
        <v>211</v>
      </c>
      <c r="B72" s="168"/>
      <c r="C72" s="168"/>
      <c r="D72" s="168"/>
      <c r="E72" s="168"/>
      <c r="F72" s="168"/>
      <c r="G72" s="168"/>
      <c r="H72" s="139">
        <f t="shared" si="5"/>
        <v>0</v>
      </c>
      <c r="I72" s="140" t="e">
        <f t="shared" si="6"/>
        <v>#DIV/0!</v>
      </c>
      <c r="J72" s="139">
        <f t="shared" si="7"/>
        <v>0</v>
      </c>
      <c r="K72" s="139">
        <f t="shared" si="8"/>
        <v>0</v>
      </c>
      <c r="L72" s="139">
        <f t="shared" si="9"/>
        <v>0</v>
      </c>
    </row>
    <row r="73" spans="1:12" ht="14.1" customHeight="1" x14ac:dyDescent="0.2">
      <c r="A73" s="4" t="s">
        <v>212</v>
      </c>
      <c r="B73" s="168"/>
      <c r="C73" s="168"/>
      <c r="D73" s="168"/>
      <c r="E73" s="168"/>
      <c r="F73" s="168"/>
      <c r="G73" s="168"/>
      <c r="H73" s="139">
        <f t="shared" si="5"/>
        <v>0</v>
      </c>
      <c r="I73" s="140" t="e">
        <f t="shared" si="6"/>
        <v>#DIV/0!</v>
      </c>
      <c r="J73" s="139">
        <f t="shared" si="7"/>
        <v>0</v>
      </c>
      <c r="K73" s="139">
        <f t="shared" si="8"/>
        <v>0</v>
      </c>
      <c r="L73" s="139">
        <f t="shared" si="9"/>
        <v>0</v>
      </c>
    </row>
    <row r="74" spans="1:12" ht="14.1" customHeight="1" x14ac:dyDescent="0.2">
      <c r="A74" s="4" t="s">
        <v>213</v>
      </c>
      <c r="B74" s="168"/>
      <c r="C74" s="168"/>
      <c r="D74" s="168"/>
      <c r="E74" s="168"/>
      <c r="F74" s="168"/>
      <c r="G74" s="168"/>
      <c r="H74" s="139">
        <f t="shared" si="5"/>
        <v>0</v>
      </c>
      <c r="I74" s="140" t="e">
        <f t="shared" si="6"/>
        <v>#DIV/0!</v>
      </c>
      <c r="J74" s="139">
        <f t="shared" si="7"/>
        <v>0</v>
      </c>
      <c r="K74" s="139">
        <f t="shared" si="8"/>
        <v>0</v>
      </c>
      <c r="L74" s="139">
        <f t="shared" si="9"/>
        <v>0</v>
      </c>
    </row>
    <row r="75" spans="1:12" ht="14.1" customHeight="1" x14ac:dyDescent="0.2">
      <c r="A75" s="4" t="s">
        <v>214</v>
      </c>
      <c r="B75" s="168"/>
      <c r="C75" s="168"/>
      <c r="D75" s="168"/>
      <c r="E75" s="168"/>
      <c r="F75" s="168"/>
      <c r="G75" s="168"/>
      <c r="H75" s="139">
        <f t="shared" si="5"/>
        <v>0</v>
      </c>
      <c r="I75" s="140" t="e">
        <f t="shared" si="6"/>
        <v>#DIV/0!</v>
      </c>
      <c r="J75" s="139">
        <f t="shared" si="7"/>
        <v>0</v>
      </c>
      <c r="K75" s="139">
        <f t="shared" si="8"/>
        <v>0</v>
      </c>
      <c r="L75" s="139">
        <f t="shared" si="9"/>
        <v>0</v>
      </c>
    </row>
    <row r="76" spans="1:12" ht="14.1" customHeight="1" x14ac:dyDescent="0.2">
      <c r="A76" s="4" t="s">
        <v>215</v>
      </c>
      <c r="B76" s="168"/>
      <c r="C76" s="168"/>
      <c r="D76" s="168"/>
      <c r="E76" s="168"/>
      <c r="F76" s="168"/>
      <c r="G76" s="168"/>
      <c r="H76" s="139">
        <f t="shared" si="5"/>
        <v>0</v>
      </c>
      <c r="I76" s="140" t="e">
        <f t="shared" si="6"/>
        <v>#DIV/0!</v>
      </c>
      <c r="J76" s="139">
        <f t="shared" si="7"/>
        <v>0</v>
      </c>
      <c r="K76" s="139">
        <f t="shared" si="8"/>
        <v>0</v>
      </c>
      <c r="L76" s="139">
        <f t="shared" si="9"/>
        <v>0</v>
      </c>
    </row>
    <row r="77" spans="1:12" ht="14.1" customHeight="1" x14ac:dyDescent="0.2">
      <c r="A77" s="4" t="s">
        <v>216</v>
      </c>
      <c r="B77" s="168"/>
      <c r="C77" s="168"/>
      <c r="D77" s="168"/>
      <c r="E77" s="168"/>
      <c r="F77" s="168"/>
      <c r="G77" s="168"/>
      <c r="H77" s="139">
        <f t="shared" si="5"/>
        <v>0</v>
      </c>
      <c r="I77" s="140" t="e">
        <f t="shared" si="6"/>
        <v>#DIV/0!</v>
      </c>
      <c r="J77" s="139">
        <f t="shared" si="7"/>
        <v>0</v>
      </c>
      <c r="K77" s="139">
        <f t="shared" si="8"/>
        <v>0</v>
      </c>
      <c r="L77" s="139">
        <f t="shared" si="9"/>
        <v>0</v>
      </c>
    </row>
    <row r="78" spans="1:12" ht="14.1" customHeight="1" x14ac:dyDescent="0.2">
      <c r="A78" s="4" t="s">
        <v>217</v>
      </c>
      <c r="B78" s="168"/>
      <c r="C78" s="168"/>
      <c r="D78" s="168"/>
      <c r="E78" s="168"/>
      <c r="F78" s="168"/>
      <c r="G78" s="168"/>
      <c r="H78" s="139">
        <f t="shared" si="5"/>
        <v>0</v>
      </c>
      <c r="I78" s="140" t="e">
        <f t="shared" si="6"/>
        <v>#DIV/0!</v>
      </c>
      <c r="J78" s="139">
        <f t="shared" si="7"/>
        <v>0</v>
      </c>
      <c r="K78" s="139">
        <f t="shared" si="8"/>
        <v>0</v>
      </c>
      <c r="L78" s="139">
        <f t="shared" si="9"/>
        <v>0</v>
      </c>
    </row>
    <row r="79" spans="1:12" ht="14.1" customHeight="1" x14ac:dyDescent="0.2">
      <c r="A79" s="4" t="s">
        <v>218</v>
      </c>
      <c r="B79" s="168"/>
      <c r="C79" s="168"/>
      <c r="D79" s="168"/>
      <c r="E79" s="168"/>
      <c r="F79" s="168"/>
      <c r="G79" s="168"/>
      <c r="H79" s="139">
        <f t="shared" si="5"/>
        <v>0</v>
      </c>
      <c r="I79" s="140" t="e">
        <f t="shared" si="6"/>
        <v>#DIV/0!</v>
      </c>
      <c r="J79" s="139">
        <f t="shared" si="7"/>
        <v>0</v>
      </c>
      <c r="K79" s="139">
        <f t="shared" si="8"/>
        <v>0</v>
      </c>
      <c r="L79" s="139">
        <f t="shared" si="9"/>
        <v>0</v>
      </c>
    </row>
    <row r="80" spans="1:12" ht="14.1" customHeight="1" x14ac:dyDescent="0.2">
      <c r="A80" s="4" t="s">
        <v>219</v>
      </c>
      <c r="B80" s="168"/>
      <c r="C80" s="168"/>
      <c r="D80" s="168"/>
      <c r="E80" s="168"/>
      <c r="F80" s="168"/>
      <c r="G80" s="168"/>
      <c r="H80" s="139">
        <f t="shared" si="5"/>
        <v>0</v>
      </c>
      <c r="I80" s="140" t="e">
        <f t="shared" si="6"/>
        <v>#DIV/0!</v>
      </c>
      <c r="J80" s="139">
        <f t="shared" si="7"/>
        <v>0</v>
      </c>
      <c r="K80" s="139">
        <f t="shared" si="8"/>
        <v>0</v>
      </c>
      <c r="L80" s="139">
        <f t="shared" si="9"/>
        <v>0</v>
      </c>
    </row>
    <row r="81" spans="1:12" ht="14.1" customHeight="1" x14ac:dyDescent="0.2">
      <c r="A81" s="4" t="s">
        <v>220</v>
      </c>
      <c r="B81" s="168"/>
      <c r="C81" s="168"/>
      <c r="D81" s="168"/>
      <c r="E81" s="168"/>
      <c r="F81" s="168"/>
      <c r="G81" s="168"/>
      <c r="H81" s="139">
        <f t="shared" si="5"/>
        <v>0</v>
      </c>
      <c r="I81" s="140" t="e">
        <f t="shared" si="6"/>
        <v>#DIV/0!</v>
      </c>
      <c r="J81" s="139">
        <f t="shared" si="7"/>
        <v>0</v>
      </c>
      <c r="K81" s="139">
        <f t="shared" si="8"/>
        <v>0</v>
      </c>
      <c r="L81" s="139">
        <f t="shared" si="9"/>
        <v>0</v>
      </c>
    </row>
    <row r="82" spans="1:12" ht="14.1" customHeight="1" x14ac:dyDescent="0.2">
      <c r="A82" s="4" t="s">
        <v>221</v>
      </c>
      <c r="B82" s="168"/>
      <c r="C82" s="168"/>
      <c r="D82" s="168"/>
      <c r="E82" s="168"/>
      <c r="F82" s="168"/>
      <c r="G82" s="168"/>
      <c r="H82" s="139">
        <f t="shared" si="5"/>
        <v>0</v>
      </c>
      <c r="I82" s="140" t="e">
        <f t="shared" si="6"/>
        <v>#DIV/0!</v>
      </c>
      <c r="J82" s="139">
        <f t="shared" si="7"/>
        <v>0</v>
      </c>
      <c r="K82" s="139">
        <f t="shared" si="8"/>
        <v>0</v>
      </c>
      <c r="L82" s="139">
        <f t="shared" si="9"/>
        <v>0</v>
      </c>
    </row>
    <row r="83" spans="1:12" ht="14.1" customHeight="1" x14ac:dyDescent="0.2">
      <c r="A83" s="4" t="s">
        <v>222</v>
      </c>
      <c r="B83" s="168"/>
      <c r="C83" s="168"/>
      <c r="D83" s="168"/>
      <c r="E83" s="168"/>
      <c r="F83" s="168"/>
      <c r="G83" s="168"/>
      <c r="H83" s="139">
        <f t="shared" si="5"/>
        <v>0</v>
      </c>
      <c r="I83" s="140" t="e">
        <f t="shared" si="6"/>
        <v>#DIV/0!</v>
      </c>
      <c r="J83" s="139">
        <f t="shared" si="7"/>
        <v>0</v>
      </c>
      <c r="K83" s="139">
        <f t="shared" si="8"/>
        <v>0</v>
      </c>
      <c r="L83" s="139">
        <f t="shared" si="9"/>
        <v>0</v>
      </c>
    </row>
    <row r="84" spans="1:12" ht="14.1" customHeight="1" x14ac:dyDescent="0.2">
      <c r="A84" s="4" t="s">
        <v>223</v>
      </c>
      <c r="B84" s="168"/>
      <c r="C84" s="168"/>
      <c r="D84" s="168"/>
      <c r="E84" s="168"/>
      <c r="F84" s="168"/>
      <c r="G84" s="168"/>
      <c r="H84" s="139">
        <f t="shared" si="5"/>
        <v>0</v>
      </c>
      <c r="I84" s="140" t="e">
        <f t="shared" si="6"/>
        <v>#DIV/0!</v>
      </c>
      <c r="J84" s="139">
        <f t="shared" si="7"/>
        <v>0</v>
      </c>
      <c r="K84" s="139">
        <f t="shared" si="8"/>
        <v>0</v>
      </c>
      <c r="L84" s="139">
        <f t="shared" si="9"/>
        <v>0</v>
      </c>
    </row>
    <row r="85" spans="1:12" ht="14.1" customHeight="1" x14ac:dyDescent="0.2">
      <c r="A85" s="4" t="s">
        <v>224</v>
      </c>
      <c r="B85" s="168"/>
      <c r="C85" s="168"/>
      <c r="D85" s="168"/>
      <c r="E85" s="168"/>
      <c r="F85" s="168"/>
      <c r="G85" s="168"/>
      <c r="H85" s="139">
        <f t="shared" si="5"/>
        <v>0</v>
      </c>
      <c r="I85" s="140" t="e">
        <f t="shared" si="6"/>
        <v>#DIV/0!</v>
      </c>
      <c r="J85" s="139">
        <f t="shared" si="7"/>
        <v>0</v>
      </c>
      <c r="K85" s="139">
        <f t="shared" si="8"/>
        <v>0</v>
      </c>
      <c r="L85" s="139">
        <f t="shared" si="9"/>
        <v>0</v>
      </c>
    </row>
    <row r="86" spans="1:12" ht="14.1" customHeight="1" x14ac:dyDescent="0.2">
      <c r="A86" s="4" t="s">
        <v>225</v>
      </c>
      <c r="B86" s="168"/>
      <c r="C86" s="168"/>
      <c r="D86" s="168"/>
      <c r="E86" s="168"/>
      <c r="F86" s="168"/>
      <c r="G86" s="168"/>
      <c r="H86" s="139">
        <f t="shared" si="5"/>
        <v>0</v>
      </c>
      <c r="I86" s="140" t="e">
        <f t="shared" si="6"/>
        <v>#DIV/0!</v>
      </c>
      <c r="J86" s="139">
        <f t="shared" si="7"/>
        <v>0</v>
      </c>
      <c r="K86" s="139">
        <f t="shared" si="8"/>
        <v>0</v>
      </c>
      <c r="L86" s="139">
        <f t="shared" si="9"/>
        <v>0</v>
      </c>
    </row>
    <row r="87" spans="1:12" ht="14.1" customHeight="1" x14ac:dyDescent="0.2">
      <c r="A87" s="4" t="s">
        <v>226</v>
      </c>
      <c r="B87" s="168"/>
      <c r="C87" s="168"/>
      <c r="D87" s="168"/>
      <c r="E87" s="168"/>
      <c r="F87" s="168"/>
      <c r="G87" s="168"/>
      <c r="H87" s="139">
        <f t="shared" si="5"/>
        <v>0</v>
      </c>
      <c r="I87" s="140" t="e">
        <f t="shared" si="6"/>
        <v>#DIV/0!</v>
      </c>
      <c r="J87" s="139">
        <f t="shared" si="7"/>
        <v>0</v>
      </c>
      <c r="K87" s="139">
        <f t="shared" si="8"/>
        <v>0</v>
      </c>
      <c r="L87" s="139">
        <f t="shared" si="9"/>
        <v>0</v>
      </c>
    </row>
    <row r="88" spans="1:12" ht="14.1" customHeight="1" x14ac:dyDescent="0.2">
      <c r="A88" s="4" t="s">
        <v>227</v>
      </c>
      <c r="B88" s="168"/>
      <c r="C88" s="168"/>
      <c r="D88" s="168"/>
      <c r="E88" s="168"/>
      <c r="F88" s="168"/>
      <c r="G88" s="168"/>
      <c r="H88" s="139">
        <f t="shared" si="5"/>
        <v>0</v>
      </c>
      <c r="I88" s="140" t="e">
        <f t="shared" si="6"/>
        <v>#DIV/0!</v>
      </c>
      <c r="J88" s="139">
        <f t="shared" si="7"/>
        <v>0</v>
      </c>
      <c r="K88" s="139">
        <f t="shared" si="8"/>
        <v>0</v>
      </c>
      <c r="L88" s="139">
        <f t="shared" si="9"/>
        <v>0</v>
      </c>
    </row>
    <row r="89" spans="1:12" ht="14.1" customHeight="1" x14ac:dyDescent="0.2">
      <c r="A89" s="4" t="s">
        <v>228</v>
      </c>
      <c r="B89" s="168"/>
      <c r="C89" s="168"/>
      <c r="D89" s="168"/>
      <c r="E89" s="168"/>
      <c r="F89" s="168"/>
      <c r="G89" s="168"/>
      <c r="H89" s="139">
        <f t="shared" si="5"/>
        <v>0</v>
      </c>
      <c r="I89" s="140" t="e">
        <f t="shared" si="6"/>
        <v>#DIV/0!</v>
      </c>
      <c r="J89" s="139">
        <f t="shared" si="7"/>
        <v>0</v>
      </c>
      <c r="K89" s="139">
        <f t="shared" si="8"/>
        <v>0</v>
      </c>
      <c r="L89" s="139">
        <f t="shared" si="9"/>
        <v>0</v>
      </c>
    </row>
    <row r="90" spans="1:12" ht="14.1" customHeight="1" x14ac:dyDescent="0.2">
      <c r="A90" s="4" t="s">
        <v>229</v>
      </c>
      <c r="B90" s="168"/>
      <c r="C90" s="168"/>
      <c r="D90" s="168"/>
      <c r="E90" s="168"/>
      <c r="F90" s="168"/>
      <c r="G90" s="168"/>
      <c r="H90" s="139">
        <f t="shared" si="5"/>
        <v>0</v>
      </c>
      <c r="I90" s="140" t="e">
        <f t="shared" si="6"/>
        <v>#DIV/0!</v>
      </c>
      <c r="J90" s="139">
        <f t="shared" si="7"/>
        <v>0</v>
      </c>
      <c r="K90" s="139">
        <f t="shared" si="8"/>
        <v>0</v>
      </c>
      <c r="L90" s="139">
        <f t="shared" si="9"/>
        <v>0</v>
      </c>
    </row>
    <row r="91" spans="1:12" ht="14.1" customHeight="1" x14ac:dyDescent="0.2">
      <c r="A91" s="4" t="s">
        <v>230</v>
      </c>
      <c r="B91" s="168"/>
      <c r="C91" s="168"/>
      <c r="D91" s="168"/>
      <c r="E91" s="168"/>
      <c r="F91" s="168"/>
      <c r="G91" s="168"/>
      <c r="H91" s="139">
        <f t="shared" si="5"/>
        <v>0</v>
      </c>
      <c r="I91" s="140" t="e">
        <f t="shared" si="6"/>
        <v>#DIV/0!</v>
      </c>
      <c r="J91" s="139">
        <f t="shared" si="7"/>
        <v>0</v>
      </c>
      <c r="K91" s="139">
        <f t="shared" si="8"/>
        <v>0</v>
      </c>
      <c r="L91" s="139">
        <f t="shared" si="9"/>
        <v>0</v>
      </c>
    </row>
    <row r="92" spans="1:12" ht="14.1" customHeight="1" x14ac:dyDescent="0.2">
      <c r="A92" s="4" t="s">
        <v>231</v>
      </c>
      <c r="B92" s="168"/>
      <c r="C92" s="168"/>
      <c r="D92" s="168"/>
      <c r="E92" s="168"/>
      <c r="F92" s="168"/>
      <c r="G92" s="168"/>
      <c r="H92" s="139">
        <f t="shared" si="5"/>
        <v>0</v>
      </c>
      <c r="I92" s="140" t="e">
        <f t="shared" si="6"/>
        <v>#DIV/0!</v>
      </c>
      <c r="J92" s="139">
        <f t="shared" si="7"/>
        <v>0</v>
      </c>
      <c r="K92" s="139">
        <f t="shared" si="8"/>
        <v>0</v>
      </c>
      <c r="L92" s="139">
        <f t="shared" si="9"/>
        <v>0</v>
      </c>
    </row>
    <row r="93" spans="1:12" ht="14.1" customHeight="1" x14ac:dyDescent="0.2">
      <c r="A93" s="4" t="s">
        <v>232</v>
      </c>
      <c r="B93" s="168"/>
      <c r="C93" s="168"/>
      <c r="D93" s="168"/>
      <c r="E93" s="168"/>
      <c r="F93" s="168"/>
      <c r="G93" s="168"/>
      <c r="H93" s="139">
        <f t="shared" si="5"/>
        <v>0</v>
      </c>
      <c r="I93" s="140" t="e">
        <f t="shared" si="6"/>
        <v>#DIV/0!</v>
      </c>
      <c r="J93" s="139">
        <f t="shared" si="7"/>
        <v>0</v>
      </c>
      <c r="K93" s="139">
        <f t="shared" si="8"/>
        <v>0</v>
      </c>
      <c r="L93" s="139">
        <f t="shared" si="9"/>
        <v>0</v>
      </c>
    </row>
    <row r="94" spans="1:12" ht="14.1" customHeight="1" x14ac:dyDescent="0.2">
      <c r="A94" s="4" t="s">
        <v>233</v>
      </c>
      <c r="B94" s="168"/>
      <c r="C94" s="168"/>
      <c r="D94" s="168"/>
      <c r="E94" s="168"/>
      <c r="F94" s="168"/>
      <c r="G94" s="168"/>
      <c r="H94" s="139">
        <f t="shared" si="5"/>
        <v>0</v>
      </c>
      <c r="I94" s="140" t="e">
        <f t="shared" si="6"/>
        <v>#DIV/0!</v>
      </c>
      <c r="J94" s="139">
        <f t="shared" si="7"/>
        <v>0</v>
      </c>
      <c r="K94" s="139">
        <f t="shared" si="8"/>
        <v>0</v>
      </c>
      <c r="L94" s="139">
        <f t="shared" si="9"/>
        <v>0</v>
      </c>
    </row>
    <row r="95" spans="1:12" ht="14.1" customHeight="1" x14ac:dyDescent="0.2">
      <c r="A95" s="4" t="s">
        <v>234</v>
      </c>
      <c r="B95" s="168"/>
      <c r="C95" s="168"/>
      <c r="D95" s="168"/>
      <c r="E95" s="168"/>
      <c r="F95" s="168"/>
      <c r="G95" s="168"/>
      <c r="H95" s="139">
        <f t="shared" si="5"/>
        <v>0</v>
      </c>
      <c r="I95" s="140" t="e">
        <f t="shared" si="6"/>
        <v>#DIV/0!</v>
      </c>
      <c r="J95" s="139">
        <f t="shared" si="7"/>
        <v>0</v>
      </c>
      <c r="K95" s="139">
        <f t="shared" si="8"/>
        <v>0</v>
      </c>
      <c r="L95" s="139">
        <f t="shared" si="9"/>
        <v>0</v>
      </c>
    </row>
    <row r="96" spans="1:12" ht="14.1" customHeight="1" x14ac:dyDescent="0.2">
      <c r="A96" s="4" t="s">
        <v>235</v>
      </c>
      <c r="B96" s="168"/>
      <c r="C96" s="168"/>
      <c r="D96" s="168"/>
      <c r="E96" s="168"/>
      <c r="F96" s="168"/>
      <c r="G96" s="168"/>
      <c r="H96" s="139">
        <f t="shared" si="5"/>
        <v>0</v>
      </c>
      <c r="I96" s="140" t="e">
        <f t="shared" si="6"/>
        <v>#DIV/0!</v>
      </c>
      <c r="J96" s="139">
        <f t="shared" si="7"/>
        <v>0</v>
      </c>
      <c r="K96" s="139">
        <f t="shared" si="8"/>
        <v>0</v>
      </c>
      <c r="L96" s="139">
        <f t="shared" si="9"/>
        <v>0</v>
      </c>
    </row>
    <row r="97" spans="1:12" ht="14.1" customHeight="1" x14ac:dyDescent="0.2">
      <c r="A97" s="4" t="s">
        <v>236</v>
      </c>
      <c r="B97" s="168"/>
      <c r="C97" s="168"/>
      <c r="D97" s="168"/>
      <c r="E97" s="168"/>
      <c r="F97" s="168"/>
      <c r="G97" s="168"/>
      <c r="H97" s="139">
        <f t="shared" si="5"/>
        <v>0</v>
      </c>
      <c r="I97" s="140" t="e">
        <f t="shared" si="6"/>
        <v>#DIV/0!</v>
      </c>
      <c r="J97" s="139">
        <f t="shared" si="7"/>
        <v>0</v>
      </c>
      <c r="K97" s="139">
        <f t="shared" si="8"/>
        <v>0</v>
      </c>
      <c r="L97" s="139">
        <f t="shared" si="9"/>
        <v>0</v>
      </c>
    </row>
    <row r="98" spans="1:12" ht="14.1" customHeight="1" x14ac:dyDescent="0.2">
      <c r="A98" s="4" t="s">
        <v>237</v>
      </c>
      <c r="B98" s="168"/>
      <c r="C98" s="168"/>
      <c r="D98" s="168"/>
      <c r="E98" s="168"/>
      <c r="F98" s="168"/>
      <c r="G98" s="168"/>
      <c r="H98" s="139">
        <f t="shared" si="5"/>
        <v>0</v>
      </c>
      <c r="I98" s="140" t="e">
        <f t="shared" si="6"/>
        <v>#DIV/0!</v>
      </c>
      <c r="J98" s="139">
        <f t="shared" si="7"/>
        <v>0</v>
      </c>
      <c r="K98" s="139">
        <f t="shared" si="8"/>
        <v>0</v>
      </c>
      <c r="L98" s="139">
        <f t="shared" si="9"/>
        <v>0</v>
      </c>
    </row>
    <row r="99" spans="1:12" ht="14.1" customHeight="1" x14ac:dyDescent="0.2">
      <c r="A99" s="4" t="s">
        <v>238</v>
      </c>
      <c r="B99" s="168"/>
      <c r="C99" s="168"/>
      <c r="D99" s="168"/>
      <c r="E99" s="168"/>
      <c r="F99" s="168"/>
      <c r="G99" s="168"/>
      <c r="H99" s="139">
        <f t="shared" si="5"/>
        <v>0</v>
      </c>
      <c r="I99" s="140" t="e">
        <f t="shared" si="6"/>
        <v>#DIV/0!</v>
      </c>
      <c r="J99" s="139">
        <f t="shared" si="7"/>
        <v>0</v>
      </c>
      <c r="K99" s="139">
        <f t="shared" si="8"/>
        <v>0</v>
      </c>
      <c r="L99" s="139">
        <f t="shared" si="9"/>
        <v>0</v>
      </c>
    </row>
    <row r="100" spans="1:12" ht="14.1" customHeight="1" x14ac:dyDescent="0.2">
      <c r="A100" s="4" t="s">
        <v>239</v>
      </c>
      <c r="B100" s="168"/>
      <c r="C100" s="168"/>
      <c r="D100" s="168"/>
      <c r="E100" s="168"/>
      <c r="F100" s="168"/>
      <c r="G100" s="168"/>
      <c r="H100" s="139">
        <f t="shared" si="5"/>
        <v>0</v>
      </c>
      <c r="I100" s="140" t="e">
        <f t="shared" si="6"/>
        <v>#DIV/0!</v>
      </c>
      <c r="J100" s="139">
        <f t="shared" si="7"/>
        <v>0</v>
      </c>
      <c r="K100" s="139">
        <f t="shared" si="8"/>
        <v>0</v>
      </c>
      <c r="L100" s="139">
        <f t="shared" si="9"/>
        <v>0</v>
      </c>
    </row>
    <row r="101" spans="1:12" ht="14.1" customHeight="1" x14ac:dyDescent="0.2">
      <c r="A101" s="4" t="s">
        <v>240</v>
      </c>
      <c r="B101" s="168"/>
      <c r="C101" s="168"/>
      <c r="D101" s="168"/>
      <c r="E101" s="168"/>
      <c r="F101" s="168"/>
      <c r="G101" s="168"/>
      <c r="H101" s="139">
        <f>SUM(B101:G101)</f>
        <v>0</v>
      </c>
      <c r="I101" s="140" t="e">
        <f>H101/H$105</f>
        <v>#DIV/0!</v>
      </c>
      <c r="J101" s="139">
        <f t="shared" si="7"/>
        <v>0</v>
      </c>
      <c r="K101" s="139">
        <f t="shared" si="8"/>
        <v>0</v>
      </c>
      <c r="L101" s="139">
        <f t="shared" si="9"/>
        <v>0</v>
      </c>
    </row>
    <row r="102" spans="1:12" ht="14.1" customHeight="1" x14ac:dyDescent="0.2">
      <c r="A102" s="4" t="s">
        <v>241</v>
      </c>
      <c r="B102" s="168"/>
      <c r="C102" s="168"/>
      <c r="D102" s="168"/>
      <c r="E102" s="168"/>
      <c r="F102" s="168"/>
      <c r="G102" s="168"/>
      <c r="H102" s="139">
        <f>SUM(B102:G102)</f>
        <v>0</v>
      </c>
      <c r="I102" s="140" t="e">
        <f>H102/H$105</f>
        <v>#DIV/0!</v>
      </c>
      <c r="J102" s="139">
        <f t="shared" si="7"/>
        <v>0</v>
      </c>
      <c r="K102" s="139">
        <f t="shared" si="8"/>
        <v>0</v>
      </c>
      <c r="L102" s="139">
        <f t="shared" si="9"/>
        <v>0</v>
      </c>
    </row>
    <row r="103" spans="1:12" ht="14.1" customHeight="1" x14ac:dyDescent="0.2">
      <c r="A103" s="4" t="s">
        <v>242</v>
      </c>
      <c r="B103" s="168"/>
      <c r="C103" s="168"/>
      <c r="D103" s="168"/>
      <c r="E103" s="168"/>
      <c r="F103" s="168"/>
      <c r="G103" s="168"/>
      <c r="H103" s="139">
        <f>SUM(B103:G103)</f>
        <v>0</v>
      </c>
      <c r="I103" s="140" t="e">
        <f>H103/H$105</f>
        <v>#DIV/0!</v>
      </c>
      <c r="J103" s="139">
        <f t="shared" si="7"/>
        <v>0</v>
      </c>
      <c r="K103" s="139">
        <f t="shared" si="8"/>
        <v>0</v>
      </c>
      <c r="L103" s="139">
        <f t="shared" si="9"/>
        <v>0</v>
      </c>
    </row>
    <row r="104" spans="1:12" ht="14.1" customHeight="1" thickBot="1" x14ac:dyDescent="0.25">
      <c r="A104" s="64" t="s">
        <v>243</v>
      </c>
      <c r="B104" s="135"/>
      <c r="C104" s="135"/>
      <c r="D104" s="135"/>
      <c r="E104" s="135"/>
      <c r="F104" s="135"/>
      <c r="G104" s="135"/>
      <c r="H104" s="136">
        <f>SUM(B104:G104)</f>
        <v>0</v>
      </c>
      <c r="I104" s="137" t="e">
        <f>H104/H$105</f>
        <v>#DIV/0!</v>
      </c>
      <c r="J104" s="138">
        <f t="shared" si="7"/>
        <v>0</v>
      </c>
      <c r="K104" s="156">
        <f t="shared" si="8"/>
        <v>0</v>
      </c>
      <c r="L104" s="157">
        <f t="shared" si="9"/>
        <v>0</v>
      </c>
    </row>
    <row r="105" spans="1:12" ht="20.100000000000001" customHeight="1" thickTop="1" thickBot="1" x14ac:dyDescent="0.25">
      <c r="A105" s="65" t="s">
        <v>286</v>
      </c>
      <c r="B105" s="102">
        <f t="shared" ref="B105:J105" si="10">SUM(B5:B104)</f>
        <v>0</v>
      </c>
      <c r="C105" s="102">
        <f t="shared" si="10"/>
        <v>0</v>
      </c>
      <c r="D105" s="102">
        <f>SUM(D5:D104)</f>
        <v>0</v>
      </c>
      <c r="E105" s="102">
        <f>SUM(E5:E104)</f>
        <v>0</v>
      </c>
      <c r="F105" s="102">
        <f>SUM(F5:F104)</f>
        <v>0</v>
      </c>
      <c r="G105" s="102">
        <f>SUM(G5:G104)</f>
        <v>0</v>
      </c>
      <c r="H105" s="103">
        <f t="shared" si="10"/>
        <v>0</v>
      </c>
      <c r="I105" s="97" t="e">
        <f t="shared" si="10"/>
        <v>#DIV/0!</v>
      </c>
      <c r="J105" s="103">
        <f t="shared" si="10"/>
        <v>0</v>
      </c>
      <c r="K105" s="104">
        <f>SUM(K5:K104)</f>
        <v>0</v>
      </c>
      <c r="L105" s="104">
        <f>SUM(L5:L104)</f>
        <v>0</v>
      </c>
    </row>
    <row r="106" spans="1:12" x14ac:dyDescent="0.2">
      <c r="H106" s="5"/>
      <c r="J106" s="5"/>
    </row>
    <row r="107" spans="1:12" x14ac:dyDescent="0.2">
      <c r="A107" s="169" t="s">
        <v>429</v>
      </c>
      <c r="H107" s="143"/>
      <c r="K107" s="142"/>
    </row>
  </sheetData>
  <phoneticPr fontId="0" type="noConversion"/>
  <printOptions horizontalCentered="1"/>
  <pageMargins left="0.25" right="0.25" top="1" bottom="0.75" header="0.5" footer="0.5"/>
  <pageSetup scale="75" orientation="landscape" r:id="rId1"/>
  <headerFooter alignWithMargins="0">
    <oddHeader>&amp;L&amp;"Arial,Regular"&amp;9DEPARTMENT OF HEALTH AND HUMAN SERVICES
DIVISION OF MEDICAL ASSISTANCE
BUDGET MANAGEMENT</oddHeader>
    <oddFooter xml:space="preserve">&amp;L&amp;"Arial,Regular"&amp;7&amp;F  &amp;A&amp;C&amp;"Arial,Regular"&amp;8Page &amp;P of &amp;N&amp;R&amp;"Arial,Regular"&amp;7&amp;D  &amp;T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</sheetPr>
  <dimension ref="A1:L114"/>
  <sheetViews>
    <sheetView showGridLines="0" defaultGridColor="0" colorId="12" workbookViewId="0">
      <pane xSplit="3" ySplit="7" topLeftCell="D8" activePane="bottomRight" state="frozen"/>
      <selection activeCell="B107" sqref="B107"/>
      <selection pane="topRight" activeCell="B107" sqref="B107"/>
      <selection pane="bottomLeft" activeCell="B107" sqref="B107"/>
      <selection pane="bottomRight" activeCell="D55" sqref="D55:D56"/>
    </sheetView>
  </sheetViews>
  <sheetFormatPr defaultColWidth="9" defaultRowHeight="12.75" x14ac:dyDescent="0.2"/>
  <cols>
    <col min="1" max="2" width="10.75" style="13" customWidth="1"/>
    <col min="3" max="3" width="32.75" style="13" customWidth="1"/>
    <col min="4" max="4" width="18.625" style="14" customWidth="1"/>
    <col min="5" max="5" width="18.375" style="14" hidden="1" customWidth="1"/>
    <col min="6" max="6" width="16.75" style="92" hidden="1" customWidth="1"/>
    <col min="7" max="7" width="16.75" style="15" customWidth="1"/>
    <col min="8" max="8" width="18.375" style="14" hidden="1" customWidth="1"/>
    <col min="9" max="10" width="9" style="14" customWidth="1"/>
    <col min="11" max="12" width="14.75" style="14" customWidth="1"/>
    <col min="13" max="16384" width="9" style="14"/>
  </cols>
  <sheetData>
    <row r="1" spans="1:11" x14ac:dyDescent="0.2">
      <c r="D1" s="23" t="s">
        <v>459</v>
      </c>
    </row>
    <row r="2" spans="1:11" ht="22.15" customHeight="1" x14ac:dyDescent="0.2">
      <c r="A2" s="203" t="s">
        <v>322</v>
      </c>
      <c r="B2" s="204"/>
      <c r="C2" s="204"/>
      <c r="D2" s="204"/>
      <c r="E2" s="204"/>
      <c r="F2" s="204"/>
      <c r="G2" s="204"/>
      <c r="H2" s="36"/>
    </row>
    <row r="3" spans="1:11" ht="13.5" hidden="1" thickBot="1" x14ac:dyDescent="0.25">
      <c r="F3" s="93"/>
    </row>
    <row r="4" spans="1:11" ht="13.5" thickBot="1" x14ac:dyDescent="0.25">
      <c r="A4" s="205" t="s">
        <v>323</v>
      </c>
      <c r="B4" s="202"/>
      <c r="C4" s="202"/>
      <c r="D4" s="202"/>
      <c r="E4" s="202"/>
      <c r="F4" s="202"/>
      <c r="G4" s="202"/>
      <c r="H4" s="39"/>
      <c r="I4" s="39"/>
      <c r="J4" s="39"/>
    </row>
    <row r="5" spans="1:11" s="13" customFormat="1" x14ac:dyDescent="0.2">
      <c r="A5" s="16"/>
      <c r="B5" s="79"/>
      <c r="C5" s="17"/>
      <c r="D5" s="30" t="s">
        <v>460</v>
      </c>
      <c r="E5" s="30" t="str">
        <f>D5</f>
        <v>SFY 2017</v>
      </c>
      <c r="F5" s="30" t="str">
        <f>E5</f>
        <v>SFY 2017</v>
      </c>
      <c r="G5" s="49" t="str">
        <f>F5</f>
        <v>SFY 2017</v>
      </c>
      <c r="H5" s="46"/>
    </row>
    <row r="6" spans="1:11" s="13" customFormat="1" ht="27.95" customHeight="1" thickBot="1" x14ac:dyDescent="0.25">
      <c r="A6" s="18" t="s">
        <v>256</v>
      </c>
      <c r="B6" s="80"/>
      <c r="C6" s="19" t="s">
        <v>257</v>
      </c>
      <c r="D6" s="31" t="s">
        <v>427</v>
      </c>
      <c r="E6" s="31" t="s">
        <v>426</v>
      </c>
      <c r="F6" s="26" t="s">
        <v>283</v>
      </c>
      <c r="G6" s="96" t="s">
        <v>258</v>
      </c>
      <c r="H6" s="47" t="s">
        <v>259</v>
      </c>
      <c r="I6" s="54"/>
    </row>
    <row r="7" spans="1:11" s="21" customFormat="1" x14ac:dyDescent="0.2">
      <c r="A7" s="20"/>
      <c r="B7" s="81"/>
      <c r="C7" s="24"/>
      <c r="D7" s="32"/>
      <c r="E7" s="32"/>
      <c r="F7" s="25"/>
      <c r="G7" s="50"/>
      <c r="H7" s="48"/>
    </row>
    <row r="8" spans="1:11" x14ac:dyDescent="0.2">
      <c r="A8" s="83" t="s">
        <v>1</v>
      </c>
      <c r="B8" s="69">
        <v>536101</v>
      </c>
      <c r="C8" s="70" t="s">
        <v>2</v>
      </c>
      <c r="D8" s="146">
        <v>0.66879999999999995</v>
      </c>
      <c r="E8" s="77">
        <v>0</v>
      </c>
      <c r="F8" s="94">
        <v>0</v>
      </c>
      <c r="G8" s="78">
        <f>1-D8</f>
        <v>0.33120000000000005</v>
      </c>
      <c r="H8" s="82">
        <f>1-D8-E8-F8-G8</f>
        <v>0</v>
      </c>
      <c r="I8" s="134"/>
      <c r="J8" s="134"/>
      <c r="K8" s="66"/>
    </row>
    <row r="9" spans="1:11" x14ac:dyDescent="0.2">
      <c r="A9" s="83" t="s">
        <v>3</v>
      </c>
      <c r="B9" s="69">
        <v>536102</v>
      </c>
      <c r="C9" s="70" t="s">
        <v>4</v>
      </c>
      <c r="D9" s="146">
        <v>0.66879999999999995</v>
      </c>
      <c r="E9" s="77">
        <v>0</v>
      </c>
      <c r="F9" s="94">
        <v>0</v>
      </c>
      <c r="G9" s="78">
        <f t="shared" ref="G9:G38" si="0">1-D9</f>
        <v>0.33120000000000005</v>
      </c>
      <c r="H9" s="82">
        <f t="shared" ref="H9:H19" si="1">1-D9-E9-G9</f>
        <v>0</v>
      </c>
      <c r="J9" s="134"/>
      <c r="K9" s="66"/>
    </row>
    <row r="10" spans="1:11" x14ac:dyDescent="0.2">
      <c r="A10" s="83" t="s">
        <v>5</v>
      </c>
      <c r="B10" s="69">
        <v>536103</v>
      </c>
      <c r="C10" s="70" t="s">
        <v>6</v>
      </c>
      <c r="D10" s="146">
        <v>0.66879999999999995</v>
      </c>
      <c r="E10" s="77">
        <v>0</v>
      </c>
      <c r="F10" s="94">
        <v>0</v>
      </c>
      <c r="G10" s="78">
        <f t="shared" si="0"/>
        <v>0.33120000000000005</v>
      </c>
      <c r="H10" s="82">
        <f t="shared" si="1"/>
        <v>0</v>
      </c>
      <c r="J10" s="134"/>
      <c r="K10" s="66"/>
    </row>
    <row r="11" spans="1:11" x14ac:dyDescent="0.2">
      <c r="A11" s="83" t="s">
        <v>7</v>
      </c>
      <c r="B11" s="69">
        <v>536104</v>
      </c>
      <c r="C11" s="70" t="s">
        <v>8</v>
      </c>
      <c r="D11" s="146">
        <v>0.66879999999999995</v>
      </c>
      <c r="E11" s="77">
        <v>0</v>
      </c>
      <c r="F11" s="94">
        <v>0</v>
      </c>
      <c r="G11" s="78">
        <f t="shared" si="0"/>
        <v>0.33120000000000005</v>
      </c>
      <c r="H11" s="82">
        <f t="shared" si="1"/>
        <v>0</v>
      </c>
      <c r="J11" s="134"/>
      <c r="K11" s="66"/>
    </row>
    <row r="12" spans="1:11" s="22" customFormat="1" x14ac:dyDescent="0.2">
      <c r="A12" s="83" t="s">
        <v>9</v>
      </c>
      <c r="B12" s="69">
        <v>536105001</v>
      </c>
      <c r="C12" s="70" t="s">
        <v>10</v>
      </c>
      <c r="D12" s="146">
        <v>0.66879999999999995</v>
      </c>
      <c r="E12" s="77">
        <v>0</v>
      </c>
      <c r="F12" s="94">
        <v>0</v>
      </c>
      <c r="G12" s="78">
        <f t="shared" si="0"/>
        <v>0.33120000000000005</v>
      </c>
      <c r="H12" s="82">
        <f t="shared" si="1"/>
        <v>0</v>
      </c>
      <c r="J12" s="134"/>
      <c r="K12" s="66"/>
    </row>
    <row r="13" spans="1:11" s="22" customFormat="1" x14ac:dyDescent="0.2">
      <c r="A13" s="83" t="s">
        <v>11</v>
      </c>
      <c r="B13" s="69">
        <v>536105002</v>
      </c>
      <c r="C13" s="70" t="s">
        <v>12</v>
      </c>
      <c r="D13" s="146">
        <v>0.66879999999999995</v>
      </c>
      <c r="E13" s="77">
        <v>0</v>
      </c>
      <c r="F13" s="94">
        <v>0</v>
      </c>
      <c r="G13" s="78">
        <f t="shared" si="0"/>
        <v>0.33120000000000005</v>
      </c>
      <c r="H13" s="82">
        <f t="shared" si="1"/>
        <v>0</v>
      </c>
      <c r="J13" s="134"/>
      <c r="K13" s="66"/>
    </row>
    <row r="14" spans="1:11" s="22" customFormat="1" x14ac:dyDescent="0.2">
      <c r="A14" s="83" t="s">
        <v>13</v>
      </c>
      <c r="B14" s="69">
        <v>536106</v>
      </c>
      <c r="C14" s="70" t="s">
        <v>14</v>
      </c>
      <c r="D14" s="146">
        <v>0.66879999999999995</v>
      </c>
      <c r="E14" s="77">
        <v>0</v>
      </c>
      <c r="F14" s="94">
        <v>0</v>
      </c>
      <c r="G14" s="78">
        <f t="shared" si="0"/>
        <v>0.33120000000000005</v>
      </c>
      <c r="H14" s="82">
        <f t="shared" si="1"/>
        <v>0</v>
      </c>
      <c r="J14" s="134"/>
      <c r="K14" s="66"/>
    </row>
    <row r="15" spans="1:11" x14ac:dyDescent="0.2">
      <c r="A15" s="83" t="s">
        <v>15</v>
      </c>
      <c r="B15" s="69">
        <v>536107</v>
      </c>
      <c r="C15" s="70" t="s">
        <v>16</v>
      </c>
      <c r="D15" s="146">
        <v>0.66879999999999995</v>
      </c>
      <c r="E15" s="77">
        <v>0</v>
      </c>
      <c r="F15" s="94">
        <v>0</v>
      </c>
      <c r="G15" s="78">
        <f t="shared" si="0"/>
        <v>0.33120000000000005</v>
      </c>
      <c r="H15" s="82">
        <f t="shared" si="1"/>
        <v>0</v>
      </c>
      <c r="J15" s="134"/>
      <c r="K15" s="66"/>
    </row>
    <row r="16" spans="1:11" x14ac:dyDescent="0.2">
      <c r="A16" s="83" t="s">
        <v>17</v>
      </c>
      <c r="B16" s="69">
        <v>536108</v>
      </c>
      <c r="C16" s="70" t="s">
        <v>18</v>
      </c>
      <c r="D16" s="146">
        <v>0.66879999999999995</v>
      </c>
      <c r="E16" s="77">
        <v>0</v>
      </c>
      <c r="F16" s="94">
        <v>0</v>
      </c>
      <c r="G16" s="78">
        <f t="shared" si="0"/>
        <v>0.33120000000000005</v>
      </c>
      <c r="H16" s="82">
        <f t="shared" si="1"/>
        <v>0</v>
      </c>
      <c r="J16" s="134"/>
      <c r="K16" s="66"/>
    </row>
    <row r="17" spans="1:12" x14ac:dyDescent="0.2">
      <c r="A17" s="83" t="s">
        <v>19</v>
      </c>
      <c r="B17" s="69">
        <v>536109</v>
      </c>
      <c r="C17" s="72" t="s">
        <v>20</v>
      </c>
      <c r="D17" s="146">
        <v>0.66879999999999995</v>
      </c>
      <c r="E17" s="77">
        <v>0</v>
      </c>
      <c r="F17" s="94">
        <v>0</v>
      </c>
      <c r="G17" s="78">
        <f t="shared" si="0"/>
        <v>0.33120000000000005</v>
      </c>
      <c r="H17" s="82">
        <f t="shared" si="1"/>
        <v>0</v>
      </c>
      <c r="J17" s="134"/>
      <c r="K17" s="66"/>
    </row>
    <row r="18" spans="1:12" x14ac:dyDescent="0.2">
      <c r="A18" s="83" t="s">
        <v>21</v>
      </c>
      <c r="B18" s="69">
        <v>536110</v>
      </c>
      <c r="C18" s="72" t="s">
        <v>22</v>
      </c>
      <c r="D18" s="146">
        <v>0.66879999999999995</v>
      </c>
      <c r="E18" s="77">
        <v>0</v>
      </c>
      <c r="F18" s="94">
        <v>0</v>
      </c>
      <c r="G18" s="78">
        <f t="shared" si="0"/>
        <v>0.33120000000000005</v>
      </c>
      <c r="H18" s="85">
        <f>1-D18-E18-F18-G18</f>
        <v>0</v>
      </c>
      <c r="J18" s="134"/>
      <c r="K18" s="66"/>
      <c r="L18" s="67"/>
    </row>
    <row r="19" spans="1:12" x14ac:dyDescent="0.2">
      <c r="A19" s="83" t="s">
        <v>23</v>
      </c>
      <c r="B19" s="69">
        <v>536111</v>
      </c>
      <c r="C19" s="72" t="s">
        <v>24</v>
      </c>
      <c r="D19" s="146">
        <v>0.66879999999999995</v>
      </c>
      <c r="E19" s="77">
        <v>0</v>
      </c>
      <c r="F19" s="94">
        <v>0</v>
      </c>
      <c r="G19" s="78">
        <f t="shared" si="0"/>
        <v>0.33120000000000005</v>
      </c>
      <c r="H19" s="82">
        <f t="shared" si="1"/>
        <v>0</v>
      </c>
      <c r="J19" s="134"/>
      <c r="K19" s="66"/>
    </row>
    <row r="20" spans="1:12" x14ac:dyDescent="0.2">
      <c r="A20" s="83" t="s">
        <v>25</v>
      </c>
      <c r="B20" s="69">
        <v>536112</v>
      </c>
      <c r="C20" s="72" t="s">
        <v>26</v>
      </c>
      <c r="D20" s="146">
        <v>0.66879999999999995</v>
      </c>
      <c r="E20" s="77">
        <v>0</v>
      </c>
      <c r="F20" s="94">
        <v>0</v>
      </c>
      <c r="G20" s="78">
        <f t="shared" si="0"/>
        <v>0.33120000000000005</v>
      </c>
      <c r="H20" s="82">
        <f>1-D20-F20-E20-G20</f>
        <v>0</v>
      </c>
      <c r="J20" s="134"/>
      <c r="K20" s="66"/>
    </row>
    <row r="21" spans="1:12" x14ac:dyDescent="0.2">
      <c r="A21" s="83" t="s">
        <v>27</v>
      </c>
      <c r="B21" s="69">
        <v>536113</v>
      </c>
      <c r="C21" s="72" t="s">
        <v>28</v>
      </c>
      <c r="D21" s="146">
        <v>0.66879999999999995</v>
      </c>
      <c r="E21" s="77">
        <v>0</v>
      </c>
      <c r="F21" s="94">
        <v>0</v>
      </c>
      <c r="G21" s="78">
        <f t="shared" si="0"/>
        <v>0.33120000000000005</v>
      </c>
      <c r="H21" s="82">
        <f>1-D21-E21-G21</f>
        <v>0</v>
      </c>
      <c r="J21" s="134"/>
      <c r="K21" s="66"/>
    </row>
    <row r="22" spans="1:12" x14ac:dyDescent="0.2">
      <c r="A22" s="83" t="s">
        <v>29</v>
      </c>
      <c r="B22" s="69">
        <v>536114</v>
      </c>
      <c r="C22" s="72" t="s">
        <v>30</v>
      </c>
      <c r="D22" s="146">
        <v>0.66879999999999995</v>
      </c>
      <c r="E22" s="77">
        <v>0</v>
      </c>
      <c r="F22" s="94">
        <v>0</v>
      </c>
      <c r="G22" s="78">
        <f t="shared" si="0"/>
        <v>0.33120000000000005</v>
      </c>
      <c r="H22" s="82">
        <f>1-D22-F22-E22-G22</f>
        <v>0</v>
      </c>
      <c r="J22" s="134"/>
      <c r="K22" s="66"/>
    </row>
    <row r="23" spans="1:12" x14ac:dyDescent="0.2">
      <c r="A23" s="83" t="s">
        <v>31</v>
      </c>
      <c r="B23" s="69">
        <v>536115</v>
      </c>
      <c r="C23" s="70" t="s">
        <v>32</v>
      </c>
      <c r="D23" s="146">
        <v>0.66879999999999995</v>
      </c>
      <c r="E23" s="77">
        <v>0</v>
      </c>
      <c r="F23" s="94">
        <v>0</v>
      </c>
      <c r="G23" s="78">
        <f t="shared" si="0"/>
        <v>0.33120000000000005</v>
      </c>
      <c r="H23" s="82">
        <f>1-D23-F23-E23-G23</f>
        <v>0</v>
      </c>
      <c r="J23" s="134"/>
      <c r="K23" s="66"/>
    </row>
    <row r="24" spans="1:12" x14ac:dyDescent="0.2">
      <c r="A24" s="83" t="s">
        <v>33</v>
      </c>
      <c r="B24" s="69">
        <v>536116</v>
      </c>
      <c r="C24" s="70" t="s">
        <v>34</v>
      </c>
      <c r="D24" s="146">
        <v>0.66879999999999995</v>
      </c>
      <c r="E24" s="77">
        <v>0</v>
      </c>
      <c r="F24" s="94">
        <v>0</v>
      </c>
      <c r="G24" s="78">
        <f t="shared" si="0"/>
        <v>0.33120000000000005</v>
      </c>
      <c r="H24" s="82">
        <f t="shared" ref="H24:H55" si="2">1-D24-E24-G24</f>
        <v>0</v>
      </c>
      <c r="J24" s="134"/>
      <c r="K24" s="66"/>
    </row>
    <row r="25" spans="1:12" x14ac:dyDescent="0.2">
      <c r="A25" s="83" t="s">
        <v>35</v>
      </c>
      <c r="B25" s="69">
        <v>536117</v>
      </c>
      <c r="C25" s="70" t="s">
        <v>36</v>
      </c>
      <c r="D25" s="146">
        <v>0.66879999999999995</v>
      </c>
      <c r="E25" s="77">
        <v>0</v>
      </c>
      <c r="F25" s="94">
        <v>0</v>
      </c>
      <c r="G25" s="78">
        <f t="shared" si="0"/>
        <v>0.33120000000000005</v>
      </c>
      <c r="H25" s="82">
        <f t="shared" si="2"/>
        <v>0</v>
      </c>
      <c r="J25" s="134"/>
      <c r="K25" s="66"/>
    </row>
    <row r="26" spans="1:12" x14ac:dyDescent="0.2">
      <c r="A26" s="83" t="s">
        <v>37</v>
      </c>
      <c r="B26" s="69">
        <v>536118</v>
      </c>
      <c r="C26" s="70" t="s">
        <v>38</v>
      </c>
      <c r="D26" s="146">
        <v>0.66879999999999995</v>
      </c>
      <c r="E26" s="77">
        <v>0</v>
      </c>
      <c r="F26" s="94">
        <v>0</v>
      </c>
      <c r="G26" s="78">
        <f t="shared" si="0"/>
        <v>0.33120000000000005</v>
      </c>
      <c r="H26" s="82">
        <f t="shared" si="2"/>
        <v>0</v>
      </c>
      <c r="J26" s="134"/>
      <c r="K26" s="66"/>
    </row>
    <row r="27" spans="1:12" x14ac:dyDescent="0.2">
      <c r="A27" s="83" t="s">
        <v>39</v>
      </c>
      <c r="B27" s="69">
        <v>536119</v>
      </c>
      <c r="C27" s="70" t="s">
        <v>40</v>
      </c>
      <c r="D27" s="146">
        <v>0.66879999999999995</v>
      </c>
      <c r="E27" s="77">
        <v>0</v>
      </c>
      <c r="F27" s="94">
        <v>0</v>
      </c>
      <c r="G27" s="78">
        <f t="shared" si="0"/>
        <v>0.33120000000000005</v>
      </c>
      <c r="H27" s="82">
        <f t="shared" si="2"/>
        <v>0</v>
      </c>
      <c r="J27" s="134"/>
      <c r="K27" s="66"/>
    </row>
    <row r="28" spans="1:12" x14ac:dyDescent="0.2">
      <c r="A28" s="83" t="s">
        <v>41</v>
      </c>
      <c r="B28" s="69">
        <v>536120</v>
      </c>
      <c r="C28" s="70" t="s">
        <v>42</v>
      </c>
      <c r="D28" s="146">
        <v>0.66879999999999995</v>
      </c>
      <c r="E28" s="77">
        <v>0</v>
      </c>
      <c r="F28" s="94">
        <v>0</v>
      </c>
      <c r="G28" s="78">
        <f t="shared" si="0"/>
        <v>0.33120000000000005</v>
      </c>
      <c r="H28" s="82">
        <f t="shared" si="2"/>
        <v>0</v>
      </c>
      <c r="J28" s="134"/>
      <c r="K28" s="66"/>
    </row>
    <row r="29" spans="1:12" x14ac:dyDescent="0.2">
      <c r="A29" s="83" t="s">
        <v>43</v>
      </c>
      <c r="B29" s="69">
        <v>536121</v>
      </c>
      <c r="C29" s="70" t="s">
        <v>44</v>
      </c>
      <c r="D29" s="146">
        <v>0.66879999999999995</v>
      </c>
      <c r="E29" s="77">
        <v>0</v>
      </c>
      <c r="F29" s="94">
        <v>0</v>
      </c>
      <c r="G29" s="78">
        <f t="shared" si="0"/>
        <v>0.33120000000000005</v>
      </c>
      <c r="H29" s="82">
        <f t="shared" si="2"/>
        <v>0</v>
      </c>
      <c r="J29" s="134"/>
      <c r="K29" s="66"/>
    </row>
    <row r="30" spans="1:12" x14ac:dyDescent="0.2">
      <c r="A30" s="83" t="s">
        <v>45</v>
      </c>
      <c r="B30" s="69">
        <v>536122</v>
      </c>
      <c r="C30" s="70" t="s">
        <v>46</v>
      </c>
      <c r="D30" s="146">
        <v>0.66879999999999995</v>
      </c>
      <c r="E30" s="77">
        <v>0</v>
      </c>
      <c r="F30" s="94">
        <v>0</v>
      </c>
      <c r="G30" s="78">
        <f t="shared" si="0"/>
        <v>0.33120000000000005</v>
      </c>
      <c r="H30" s="82">
        <f t="shared" si="2"/>
        <v>0</v>
      </c>
      <c r="J30" s="134"/>
      <c r="K30" s="66"/>
    </row>
    <row r="31" spans="1:12" x14ac:dyDescent="0.2">
      <c r="A31" s="83" t="s">
        <v>47</v>
      </c>
      <c r="B31" s="71">
        <v>536123</v>
      </c>
      <c r="C31" s="72" t="s">
        <v>245</v>
      </c>
      <c r="D31" s="146">
        <v>0.66879999999999995</v>
      </c>
      <c r="E31" s="77">
        <v>0</v>
      </c>
      <c r="F31" s="94">
        <v>0</v>
      </c>
      <c r="G31" s="78">
        <f t="shared" si="0"/>
        <v>0.33120000000000005</v>
      </c>
      <c r="H31" s="82">
        <f t="shared" si="2"/>
        <v>0</v>
      </c>
      <c r="J31" s="134"/>
      <c r="K31" s="66"/>
    </row>
    <row r="32" spans="1:12" x14ac:dyDescent="0.2">
      <c r="A32" s="83" t="s">
        <v>48</v>
      </c>
      <c r="B32" s="69">
        <v>536124</v>
      </c>
      <c r="C32" s="70" t="s">
        <v>49</v>
      </c>
      <c r="D32" s="146">
        <v>0.66879999999999995</v>
      </c>
      <c r="E32" s="77">
        <v>0</v>
      </c>
      <c r="F32" s="94">
        <v>0</v>
      </c>
      <c r="G32" s="78">
        <f t="shared" si="0"/>
        <v>0.33120000000000005</v>
      </c>
      <c r="H32" s="82">
        <f t="shared" si="2"/>
        <v>0</v>
      </c>
      <c r="J32" s="134"/>
      <c r="K32" s="66"/>
    </row>
    <row r="33" spans="1:11" x14ac:dyDescent="0.2">
      <c r="A33" s="83" t="s">
        <v>50</v>
      </c>
      <c r="B33" s="69">
        <v>536125</v>
      </c>
      <c r="C33" s="70" t="s">
        <v>51</v>
      </c>
      <c r="D33" s="146">
        <v>0.66879999999999995</v>
      </c>
      <c r="E33" s="77">
        <v>0</v>
      </c>
      <c r="F33" s="94">
        <v>0</v>
      </c>
      <c r="G33" s="78">
        <f t="shared" si="0"/>
        <v>0.33120000000000005</v>
      </c>
      <c r="H33" s="82">
        <f t="shared" si="2"/>
        <v>0</v>
      </c>
      <c r="J33" s="134"/>
      <c r="K33" s="66"/>
    </row>
    <row r="34" spans="1:11" x14ac:dyDescent="0.2">
      <c r="A34" s="83" t="s">
        <v>52</v>
      </c>
      <c r="B34" s="69">
        <v>536126</v>
      </c>
      <c r="C34" s="70" t="s">
        <v>53</v>
      </c>
      <c r="D34" s="146">
        <v>0.66879999999999995</v>
      </c>
      <c r="E34" s="77">
        <v>0</v>
      </c>
      <c r="F34" s="94">
        <v>0</v>
      </c>
      <c r="G34" s="78">
        <f t="shared" si="0"/>
        <v>0.33120000000000005</v>
      </c>
      <c r="H34" s="82">
        <f t="shared" si="2"/>
        <v>0</v>
      </c>
      <c r="J34" s="134"/>
      <c r="K34" s="66"/>
    </row>
    <row r="35" spans="1:11" x14ac:dyDescent="0.2">
      <c r="A35" s="83" t="s">
        <v>54</v>
      </c>
      <c r="B35" s="69">
        <v>536127</v>
      </c>
      <c r="C35" s="70" t="s">
        <v>261</v>
      </c>
      <c r="D35" s="146">
        <v>0.66879999999999995</v>
      </c>
      <c r="E35" s="77">
        <v>0</v>
      </c>
      <c r="F35" s="94">
        <v>0</v>
      </c>
      <c r="G35" s="78">
        <f t="shared" si="0"/>
        <v>0.33120000000000005</v>
      </c>
      <c r="H35" s="82">
        <f t="shared" si="2"/>
        <v>0</v>
      </c>
      <c r="J35" s="134"/>
      <c r="K35" s="66"/>
    </row>
    <row r="36" spans="1:11" x14ac:dyDescent="0.2">
      <c r="A36" s="83" t="s">
        <v>55</v>
      </c>
      <c r="B36" s="69">
        <v>536128</v>
      </c>
      <c r="C36" s="70" t="s">
        <v>56</v>
      </c>
      <c r="D36" s="146">
        <v>0.66879999999999995</v>
      </c>
      <c r="E36" s="77">
        <v>0</v>
      </c>
      <c r="F36" s="94">
        <v>0</v>
      </c>
      <c r="G36" s="78">
        <f t="shared" si="0"/>
        <v>0.33120000000000005</v>
      </c>
      <c r="H36" s="82">
        <f t="shared" si="2"/>
        <v>0</v>
      </c>
      <c r="J36" s="134"/>
      <c r="K36" s="66"/>
    </row>
    <row r="37" spans="1:11" x14ac:dyDescent="0.2">
      <c r="A37" s="83" t="s">
        <v>57</v>
      </c>
      <c r="B37" s="69">
        <v>536129</v>
      </c>
      <c r="C37" s="70" t="s">
        <v>58</v>
      </c>
      <c r="D37" s="146">
        <v>0.66879999999999995</v>
      </c>
      <c r="E37" s="77">
        <v>0</v>
      </c>
      <c r="F37" s="94">
        <v>0</v>
      </c>
      <c r="G37" s="78">
        <f t="shared" si="0"/>
        <v>0.33120000000000005</v>
      </c>
      <c r="H37" s="82">
        <f t="shared" si="2"/>
        <v>0</v>
      </c>
      <c r="J37" s="134"/>
      <c r="K37" s="66"/>
    </row>
    <row r="38" spans="1:11" x14ac:dyDescent="0.2">
      <c r="A38" s="83" t="s">
        <v>59</v>
      </c>
      <c r="B38" s="69">
        <v>536130</v>
      </c>
      <c r="C38" s="70" t="s">
        <v>60</v>
      </c>
      <c r="D38" s="146">
        <v>0.66879999999999995</v>
      </c>
      <c r="E38" s="77">
        <v>0</v>
      </c>
      <c r="F38" s="94">
        <v>0</v>
      </c>
      <c r="G38" s="78">
        <f t="shared" si="0"/>
        <v>0.33120000000000005</v>
      </c>
      <c r="H38" s="82">
        <f t="shared" si="2"/>
        <v>0</v>
      </c>
      <c r="J38" s="134"/>
      <c r="K38" s="66"/>
    </row>
    <row r="39" spans="1:11" x14ac:dyDescent="0.2">
      <c r="A39" s="83" t="s">
        <v>61</v>
      </c>
      <c r="B39" s="69">
        <v>536132</v>
      </c>
      <c r="C39" s="70" t="s">
        <v>62</v>
      </c>
      <c r="D39" s="76">
        <v>0.9</v>
      </c>
      <c r="E39" s="77">
        <v>0</v>
      </c>
      <c r="F39" s="94">
        <v>0</v>
      </c>
      <c r="G39" s="78">
        <v>0.1</v>
      </c>
      <c r="H39" s="82">
        <f t="shared" si="2"/>
        <v>0</v>
      </c>
      <c r="J39" s="134"/>
      <c r="K39" s="66"/>
    </row>
    <row r="40" spans="1:11" x14ac:dyDescent="0.2">
      <c r="A40" s="83" t="s">
        <v>63</v>
      </c>
      <c r="B40" s="69">
        <v>536133</v>
      </c>
      <c r="C40" s="70" t="s">
        <v>64</v>
      </c>
      <c r="D40" s="76">
        <v>0.9</v>
      </c>
      <c r="E40" s="77">
        <v>0</v>
      </c>
      <c r="F40" s="94">
        <v>0</v>
      </c>
      <c r="G40" s="78">
        <v>0.1</v>
      </c>
      <c r="H40" s="82">
        <f t="shared" si="2"/>
        <v>0</v>
      </c>
      <c r="J40" s="134"/>
      <c r="K40" s="66"/>
    </row>
    <row r="41" spans="1:11" x14ac:dyDescent="0.2">
      <c r="A41" s="83" t="s">
        <v>65</v>
      </c>
      <c r="B41" s="69">
        <v>536134</v>
      </c>
      <c r="C41" s="70" t="s">
        <v>66</v>
      </c>
      <c r="D41" s="76">
        <v>0.9</v>
      </c>
      <c r="E41" s="77">
        <v>0</v>
      </c>
      <c r="F41" s="94">
        <v>0</v>
      </c>
      <c r="G41" s="78">
        <v>0.1</v>
      </c>
      <c r="H41" s="82">
        <f t="shared" si="2"/>
        <v>0</v>
      </c>
      <c r="J41" s="134"/>
      <c r="K41" s="66"/>
    </row>
    <row r="42" spans="1:11" x14ac:dyDescent="0.2">
      <c r="A42" s="83" t="s">
        <v>67</v>
      </c>
      <c r="B42" s="69">
        <v>536135</v>
      </c>
      <c r="C42" s="70" t="s">
        <v>68</v>
      </c>
      <c r="D42" s="76">
        <v>0.9</v>
      </c>
      <c r="E42" s="77">
        <v>0</v>
      </c>
      <c r="F42" s="94">
        <v>0</v>
      </c>
      <c r="G42" s="78">
        <v>0.1</v>
      </c>
      <c r="H42" s="82">
        <f t="shared" si="2"/>
        <v>0</v>
      </c>
      <c r="J42" s="134"/>
      <c r="K42" s="66"/>
    </row>
    <row r="43" spans="1:11" x14ac:dyDescent="0.2">
      <c r="A43" s="83" t="s">
        <v>69</v>
      </c>
      <c r="B43" s="69">
        <v>536136</v>
      </c>
      <c r="C43" s="70" t="s">
        <v>70</v>
      </c>
      <c r="D43" s="76">
        <v>0.9</v>
      </c>
      <c r="E43" s="77">
        <v>0</v>
      </c>
      <c r="F43" s="94">
        <v>0</v>
      </c>
      <c r="G43" s="78">
        <v>0.1</v>
      </c>
      <c r="H43" s="82">
        <f t="shared" si="2"/>
        <v>0</v>
      </c>
      <c r="J43" s="134"/>
      <c r="K43" s="66"/>
    </row>
    <row r="44" spans="1:11" x14ac:dyDescent="0.2">
      <c r="A44" s="83" t="s">
        <v>71</v>
      </c>
      <c r="B44" s="69">
        <v>536137</v>
      </c>
      <c r="C44" s="70" t="s">
        <v>72</v>
      </c>
      <c r="D44" s="76">
        <v>0.9</v>
      </c>
      <c r="E44" s="77">
        <v>0</v>
      </c>
      <c r="F44" s="94">
        <v>0</v>
      </c>
      <c r="G44" s="78">
        <v>0.1</v>
      </c>
      <c r="H44" s="82">
        <f t="shared" si="2"/>
        <v>0</v>
      </c>
      <c r="J44" s="134"/>
      <c r="K44" s="66"/>
    </row>
    <row r="45" spans="1:11" x14ac:dyDescent="0.2">
      <c r="A45" s="83" t="s">
        <v>73</v>
      </c>
      <c r="B45" s="69">
        <v>536138</v>
      </c>
      <c r="C45" s="70" t="s">
        <v>262</v>
      </c>
      <c r="D45" s="146">
        <v>0.66879999999999995</v>
      </c>
      <c r="E45" s="77">
        <v>0</v>
      </c>
      <c r="F45" s="94">
        <v>0</v>
      </c>
      <c r="G45" s="78">
        <f t="shared" ref="G45:G51" si="3">1-D45</f>
        <v>0.33120000000000005</v>
      </c>
      <c r="H45" s="82">
        <f t="shared" si="2"/>
        <v>0</v>
      </c>
      <c r="J45" s="134"/>
      <c r="K45" s="66"/>
    </row>
    <row r="46" spans="1:11" x14ac:dyDescent="0.2">
      <c r="A46" s="83" t="s">
        <v>74</v>
      </c>
      <c r="B46" s="69">
        <v>536139</v>
      </c>
      <c r="C46" s="70" t="s">
        <v>75</v>
      </c>
      <c r="D46" s="146">
        <v>0.66879999999999995</v>
      </c>
      <c r="E46" s="77">
        <v>0</v>
      </c>
      <c r="F46" s="94">
        <v>0</v>
      </c>
      <c r="G46" s="78">
        <f t="shared" si="3"/>
        <v>0.33120000000000005</v>
      </c>
      <c r="H46" s="82">
        <f t="shared" si="2"/>
        <v>0</v>
      </c>
      <c r="J46" s="134"/>
      <c r="K46" s="66"/>
    </row>
    <row r="47" spans="1:11" x14ac:dyDescent="0.2">
      <c r="A47" s="83" t="s">
        <v>248</v>
      </c>
      <c r="B47" s="69">
        <v>536140</v>
      </c>
      <c r="C47" s="70" t="s">
        <v>76</v>
      </c>
      <c r="D47" s="146">
        <v>0.66879999999999995</v>
      </c>
      <c r="E47" s="77">
        <v>0</v>
      </c>
      <c r="F47" s="94">
        <v>0</v>
      </c>
      <c r="G47" s="78">
        <f t="shared" si="3"/>
        <v>0.33120000000000005</v>
      </c>
      <c r="H47" s="82">
        <f t="shared" si="2"/>
        <v>0</v>
      </c>
      <c r="J47" s="134"/>
      <c r="K47" s="66"/>
    </row>
    <row r="48" spans="1:11" x14ac:dyDescent="0.2">
      <c r="A48" s="83" t="s">
        <v>249</v>
      </c>
      <c r="B48" s="69">
        <v>536141</v>
      </c>
      <c r="C48" s="70" t="s">
        <v>77</v>
      </c>
      <c r="D48" s="146">
        <v>0.66879999999999995</v>
      </c>
      <c r="E48" s="77">
        <v>0</v>
      </c>
      <c r="F48" s="94">
        <v>0</v>
      </c>
      <c r="G48" s="78">
        <f t="shared" si="3"/>
        <v>0.33120000000000005</v>
      </c>
      <c r="H48" s="82">
        <f t="shared" si="2"/>
        <v>0</v>
      </c>
      <c r="J48" s="134"/>
      <c r="K48" s="66"/>
    </row>
    <row r="49" spans="1:11" x14ac:dyDescent="0.2">
      <c r="A49" s="83" t="s">
        <v>0</v>
      </c>
      <c r="B49" s="69">
        <v>536142</v>
      </c>
      <c r="C49" s="70" t="s">
        <v>78</v>
      </c>
      <c r="D49" s="146">
        <v>0.66879999999999995</v>
      </c>
      <c r="E49" s="77">
        <v>0</v>
      </c>
      <c r="F49" s="94">
        <v>0</v>
      </c>
      <c r="G49" s="78">
        <f t="shared" si="3"/>
        <v>0.33120000000000005</v>
      </c>
      <c r="H49" s="82">
        <f t="shared" si="2"/>
        <v>0</v>
      </c>
      <c r="J49" s="134"/>
      <c r="K49" s="66"/>
    </row>
    <row r="50" spans="1:11" x14ac:dyDescent="0.2">
      <c r="A50" s="83" t="s">
        <v>79</v>
      </c>
      <c r="B50" s="69">
        <v>536143</v>
      </c>
      <c r="C50" s="70" t="s">
        <v>80</v>
      </c>
      <c r="D50" s="146">
        <v>0.66879999999999995</v>
      </c>
      <c r="E50" s="77">
        <v>0</v>
      </c>
      <c r="F50" s="94">
        <v>0</v>
      </c>
      <c r="G50" s="78">
        <f t="shared" si="3"/>
        <v>0.33120000000000005</v>
      </c>
      <c r="H50" s="82">
        <f t="shared" si="2"/>
        <v>0</v>
      </c>
      <c r="J50" s="134"/>
      <c r="K50" s="66"/>
    </row>
    <row r="51" spans="1:11" x14ac:dyDescent="0.2">
      <c r="A51" s="83" t="s">
        <v>81</v>
      </c>
      <c r="B51" s="69">
        <v>536144</v>
      </c>
      <c r="C51" s="70" t="s">
        <v>82</v>
      </c>
      <c r="D51" s="146">
        <v>0.66879999999999995</v>
      </c>
      <c r="E51" s="77">
        <v>0</v>
      </c>
      <c r="F51" s="94">
        <v>0</v>
      </c>
      <c r="G51" s="78">
        <f t="shared" si="3"/>
        <v>0.33120000000000005</v>
      </c>
      <c r="H51" s="82">
        <f t="shared" si="2"/>
        <v>0</v>
      </c>
      <c r="J51" s="134"/>
      <c r="K51" s="66"/>
    </row>
    <row r="52" spans="1:11" x14ac:dyDescent="0.2">
      <c r="A52" s="83" t="s">
        <v>83</v>
      </c>
      <c r="B52" s="69">
        <v>536145</v>
      </c>
      <c r="C52" s="70" t="s">
        <v>263</v>
      </c>
      <c r="D52" s="76">
        <v>1</v>
      </c>
      <c r="E52" s="77">
        <v>0</v>
      </c>
      <c r="F52" s="94">
        <v>0</v>
      </c>
      <c r="G52" s="78">
        <v>0</v>
      </c>
      <c r="H52" s="82">
        <f t="shared" si="2"/>
        <v>0</v>
      </c>
      <c r="J52" s="134"/>
      <c r="K52" s="66"/>
    </row>
    <row r="53" spans="1:11" x14ac:dyDescent="0.2">
      <c r="A53" s="83" t="s">
        <v>84</v>
      </c>
      <c r="B53" s="69">
        <v>536146</v>
      </c>
      <c r="C53" s="70" t="s">
        <v>264</v>
      </c>
      <c r="D53" s="146">
        <v>0.66879999999999995</v>
      </c>
      <c r="E53" s="77">
        <v>0</v>
      </c>
      <c r="F53" s="94">
        <v>0</v>
      </c>
      <c r="G53" s="78">
        <f>1-D53</f>
        <v>0.33120000000000005</v>
      </c>
      <c r="H53" s="82">
        <f t="shared" si="2"/>
        <v>0</v>
      </c>
      <c r="J53" s="134"/>
      <c r="K53" s="66"/>
    </row>
    <row r="54" spans="1:11" x14ac:dyDescent="0.2">
      <c r="A54" s="83" t="s">
        <v>85</v>
      </c>
      <c r="B54" s="69">
        <v>536147</v>
      </c>
      <c r="C54" s="70" t="s">
        <v>265</v>
      </c>
      <c r="D54" s="146">
        <v>0.66879999999999995</v>
      </c>
      <c r="E54" s="77">
        <v>0</v>
      </c>
      <c r="F54" s="94">
        <v>0</v>
      </c>
      <c r="G54" s="78">
        <f>1-D54</f>
        <v>0.33120000000000005</v>
      </c>
      <c r="H54" s="82">
        <f t="shared" si="2"/>
        <v>0</v>
      </c>
      <c r="J54" s="134"/>
      <c r="K54" s="66"/>
    </row>
    <row r="55" spans="1:11" x14ac:dyDescent="0.2">
      <c r="A55" s="83" t="s">
        <v>86</v>
      </c>
      <c r="B55" s="69">
        <v>536148</v>
      </c>
      <c r="C55" s="70" t="s">
        <v>266</v>
      </c>
      <c r="D55" s="76">
        <v>0.9</v>
      </c>
      <c r="E55" s="77">
        <v>0</v>
      </c>
      <c r="F55" s="94">
        <v>0</v>
      </c>
      <c r="G55" s="78">
        <v>0.1</v>
      </c>
      <c r="H55" s="82">
        <f t="shared" si="2"/>
        <v>0</v>
      </c>
      <c r="J55" s="134"/>
      <c r="K55" s="66"/>
    </row>
    <row r="56" spans="1:11" x14ac:dyDescent="0.2">
      <c r="A56" s="83" t="s">
        <v>87</v>
      </c>
      <c r="B56" s="69">
        <v>536149</v>
      </c>
      <c r="C56" s="70" t="s">
        <v>88</v>
      </c>
      <c r="D56" s="76">
        <v>0.9</v>
      </c>
      <c r="E56" s="77">
        <v>0</v>
      </c>
      <c r="F56" s="94">
        <v>0</v>
      </c>
      <c r="G56" s="78">
        <v>0.1</v>
      </c>
      <c r="H56" s="82">
        <f t="shared" ref="H56:H87" si="4">1-D56-E56-G56</f>
        <v>0</v>
      </c>
      <c r="J56" s="134"/>
      <c r="K56" s="66"/>
    </row>
    <row r="57" spans="1:11" x14ac:dyDescent="0.2">
      <c r="A57" s="83" t="s">
        <v>89</v>
      </c>
      <c r="B57" s="69">
        <v>536151</v>
      </c>
      <c r="C57" s="70" t="s">
        <v>267</v>
      </c>
      <c r="D57" s="146">
        <v>0.66879999999999995</v>
      </c>
      <c r="E57" s="77">
        <v>0</v>
      </c>
      <c r="F57" s="94">
        <v>0</v>
      </c>
      <c r="G57" s="78">
        <f t="shared" ref="G57:G74" si="5">1-D57</f>
        <v>0.33120000000000005</v>
      </c>
      <c r="H57" s="82">
        <f t="shared" si="4"/>
        <v>0</v>
      </c>
      <c r="J57" s="134"/>
      <c r="K57" s="66"/>
    </row>
    <row r="58" spans="1:11" x14ac:dyDescent="0.2">
      <c r="A58" s="83" t="s">
        <v>90</v>
      </c>
      <c r="B58" s="69">
        <v>536152</v>
      </c>
      <c r="C58" s="70" t="s">
        <v>268</v>
      </c>
      <c r="D58" s="146">
        <v>0.66879999999999995</v>
      </c>
      <c r="E58" s="77">
        <v>0</v>
      </c>
      <c r="F58" s="94">
        <v>0</v>
      </c>
      <c r="G58" s="78">
        <f t="shared" si="5"/>
        <v>0.33120000000000005</v>
      </c>
      <c r="H58" s="82">
        <f t="shared" si="4"/>
        <v>0</v>
      </c>
      <c r="J58" s="134"/>
      <c r="K58" s="66"/>
    </row>
    <row r="59" spans="1:11" x14ac:dyDescent="0.2">
      <c r="A59" s="83" t="s">
        <v>91</v>
      </c>
      <c r="B59" s="69">
        <v>536153</v>
      </c>
      <c r="C59" s="70" t="s">
        <v>92</v>
      </c>
      <c r="D59" s="146">
        <v>0.66879999999999995</v>
      </c>
      <c r="E59" s="77">
        <v>0</v>
      </c>
      <c r="F59" s="94">
        <v>0</v>
      </c>
      <c r="G59" s="78">
        <f t="shared" si="5"/>
        <v>0.33120000000000005</v>
      </c>
      <c r="H59" s="82">
        <f t="shared" si="4"/>
        <v>0</v>
      </c>
      <c r="J59" s="134"/>
      <c r="K59" s="66"/>
    </row>
    <row r="60" spans="1:11" x14ac:dyDescent="0.2">
      <c r="A60" s="83" t="s">
        <v>93</v>
      </c>
      <c r="B60" s="69">
        <v>536154</v>
      </c>
      <c r="C60" s="70" t="s">
        <v>94</v>
      </c>
      <c r="D60" s="146">
        <v>0.66879999999999995</v>
      </c>
      <c r="E60" s="77">
        <v>0</v>
      </c>
      <c r="F60" s="94">
        <v>0</v>
      </c>
      <c r="G60" s="78">
        <f t="shared" si="5"/>
        <v>0.33120000000000005</v>
      </c>
      <c r="H60" s="82">
        <f t="shared" si="4"/>
        <v>0</v>
      </c>
      <c r="J60" s="134"/>
      <c r="K60" s="66"/>
    </row>
    <row r="61" spans="1:11" x14ac:dyDescent="0.2">
      <c r="A61" s="83" t="s">
        <v>95</v>
      </c>
      <c r="B61" s="69">
        <v>536155</v>
      </c>
      <c r="C61" s="70" t="s">
        <v>96</v>
      </c>
      <c r="D61" s="146">
        <v>0.66879999999999995</v>
      </c>
      <c r="E61" s="77">
        <v>0</v>
      </c>
      <c r="F61" s="94">
        <v>0</v>
      </c>
      <c r="G61" s="78">
        <f t="shared" si="5"/>
        <v>0.33120000000000005</v>
      </c>
      <c r="H61" s="82">
        <f t="shared" si="4"/>
        <v>0</v>
      </c>
      <c r="J61" s="134"/>
      <c r="K61" s="66"/>
    </row>
    <row r="62" spans="1:11" x14ac:dyDescent="0.2">
      <c r="A62" s="83" t="s">
        <v>97</v>
      </c>
      <c r="B62" s="69">
        <v>536156</v>
      </c>
      <c r="C62" s="70" t="s">
        <v>269</v>
      </c>
      <c r="D62" s="146">
        <v>0.66879999999999995</v>
      </c>
      <c r="E62" s="77">
        <v>0</v>
      </c>
      <c r="F62" s="94">
        <v>0</v>
      </c>
      <c r="G62" s="78">
        <f t="shared" si="5"/>
        <v>0.33120000000000005</v>
      </c>
      <c r="H62" s="82">
        <f t="shared" si="4"/>
        <v>0</v>
      </c>
      <c r="J62" s="134"/>
      <c r="K62" s="66"/>
    </row>
    <row r="63" spans="1:11" x14ac:dyDescent="0.2">
      <c r="A63" s="83" t="s">
        <v>98</v>
      </c>
      <c r="B63" s="69">
        <v>536157</v>
      </c>
      <c r="C63" s="70" t="s">
        <v>99</v>
      </c>
      <c r="D63" s="146">
        <v>0.66879999999999995</v>
      </c>
      <c r="E63" s="77">
        <v>0</v>
      </c>
      <c r="F63" s="94">
        <v>0</v>
      </c>
      <c r="G63" s="78">
        <f t="shared" si="5"/>
        <v>0.33120000000000005</v>
      </c>
      <c r="H63" s="82">
        <f t="shared" si="4"/>
        <v>0</v>
      </c>
      <c r="J63" s="134"/>
      <c r="K63" s="66"/>
    </row>
    <row r="64" spans="1:11" x14ac:dyDescent="0.2">
      <c r="A64" s="83" t="s">
        <v>100</v>
      </c>
      <c r="B64" s="69">
        <v>536158</v>
      </c>
      <c r="C64" s="70" t="s">
        <v>270</v>
      </c>
      <c r="D64" s="146">
        <v>0.66879999999999995</v>
      </c>
      <c r="E64" s="77">
        <v>0</v>
      </c>
      <c r="F64" s="94">
        <v>0</v>
      </c>
      <c r="G64" s="78">
        <f t="shared" si="5"/>
        <v>0.33120000000000005</v>
      </c>
      <c r="H64" s="82">
        <f t="shared" si="4"/>
        <v>0</v>
      </c>
      <c r="J64" s="134"/>
      <c r="K64" s="66"/>
    </row>
    <row r="65" spans="1:11" x14ac:dyDescent="0.2">
      <c r="A65" s="83" t="s">
        <v>101</v>
      </c>
      <c r="B65" s="69">
        <v>536159</v>
      </c>
      <c r="C65" s="70" t="s">
        <v>102</v>
      </c>
      <c r="D65" s="146">
        <v>0.66879999999999995</v>
      </c>
      <c r="E65" s="77">
        <v>0</v>
      </c>
      <c r="F65" s="94">
        <v>0</v>
      </c>
      <c r="G65" s="78">
        <f t="shared" si="5"/>
        <v>0.33120000000000005</v>
      </c>
      <c r="H65" s="82">
        <f t="shared" si="4"/>
        <v>0</v>
      </c>
      <c r="J65" s="134"/>
      <c r="K65" s="66"/>
    </row>
    <row r="66" spans="1:11" x14ac:dyDescent="0.2">
      <c r="A66" s="83" t="s">
        <v>143</v>
      </c>
      <c r="B66" s="69">
        <v>536159</v>
      </c>
      <c r="C66" s="70" t="s">
        <v>284</v>
      </c>
      <c r="D66" s="146">
        <v>0.66879999999999995</v>
      </c>
      <c r="E66" s="77">
        <v>0</v>
      </c>
      <c r="F66" s="94">
        <v>0</v>
      </c>
      <c r="G66" s="78">
        <f t="shared" si="5"/>
        <v>0.33120000000000005</v>
      </c>
      <c r="H66" s="82">
        <f t="shared" si="4"/>
        <v>0</v>
      </c>
      <c r="J66" s="134"/>
      <c r="K66" s="66"/>
    </row>
    <row r="67" spans="1:11" x14ac:dyDescent="0.2">
      <c r="A67" s="83" t="s">
        <v>103</v>
      </c>
      <c r="B67" s="69">
        <v>536160</v>
      </c>
      <c r="C67" s="70" t="s">
        <v>104</v>
      </c>
      <c r="D67" s="146">
        <v>0.66879999999999995</v>
      </c>
      <c r="E67" s="77">
        <v>0</v>
      </c>
      <c r="F67" s="94">
        <v>0</v>
      </c>
      <c r="G67" s="78">
        <f t="shared" si="5"/>
        <v>0.33120000000000005</v>
      </c>
      <c r="H67" s="82">
        <f t="shared" si="4"/>
        <v>0</v>
      </c>
      <c r="J67" s="134"/>
      <c r="K67" s="66"/>
    </row>
    <row r="68" spans="1:11" x14ac:dyDescent="0.2">
      <c r="A68" s="83" t="s">
        <v>105</v>
      </c>
      <c r="B68" s="69">
        <v>536161</v>
      </c>
      <c r="C68" s="70" t="s">
        <v>106</v>
      </c>
      <c r="D68" s="146">
        <v>0.66879999999999995</v>
      </c>
      <c r="E68" s="77">
        <v>0</v>
      </c>
      <c r="F68" s="94">
        <v>0</v>
      </c>
      <c r="G68" s="78">
        <f t="shared" si="5"/>
        <v>0.33120000000000005</v>
      </c>
      <c r="H68" s="82">
        <f t="shared" si="4"/>
        <v>0</v>
      </c>
      <c r="J68" s="134"/>
      <c r="K68" s="66"/>
    </row>
    <row r="69" spans="1:11" x14ac:dyDescent="0.2">
      <c r="A69" s="83" t="s">
        <v>107</v>
      </c>
      <c r="B69" s="69">
        <v>536162</v>
      </c>
      <c r="C69" s="70" t="s">
        <v>108</v>
      </c>
      <c r="D69" s="146">
        <v>0.66879999999999995</v>
      </c>
      <c r="E69" s="77">
        <v>0</v>
      </c>
      <c r="F69" s="94">
        <v>0</v>
      </c>
      <c r="G69" s="78">
        <f t="shared" si="5"/>
        <v>0.33120000000000005</v>
      </c>
      <c r="H69" s="82">
        <f t="shared" si="4"/>
        <v>0</v>
      </c>
      <c r="J69" s="134"/>
      <c r="K69" s="66"/>
    </row>
    <row r="70" spans="1:11" x14ac:dyDescent="0.2">
      <c r="A70" s="83" t="s">
        <v>109</v>
      </c>
      <c r="B70" s="69">
        <v>536163</v>
      </c>
      <c r="C70" s="70" t="s">
        <v>271</v>
      </c>
      <c r="D70" s="146">
        <v>0.66879999999999995</v>
      </c>
      <c r="E70" s="77">
        <v>0</v>
      </c>
      <c r="F70" s="94">
        <v>0</v>
      </c>
      <c r="G70" s="78">
        <f t="shared" si="5"/>
        <v>0.33120000000000005</v>
      </c>
      <c r="H70" s="82">
        <f t="shared" si="4"/>
        <v>0</v>
      </c>
      <c r="J70" s="134"/>
      <c r="K70" s="66"/>
    </row>
    <row r="71" spans="1:11" x14ac:dyDescent="0.2">
      <c r="A71" s="83"/>
      <c r="B71" s="69">
        <v>536164</v>
      </c>
      <c r="C71" s="70" t="s">
        <v>246</v>
      </c>
      <c r="D71" s="146">
        <v>0.66879999999999995</v>
      </c>
      <c r="E71" s="77">
        <v>0</v>
      </c>
      <c r="F71" s="94">
        <v>0</v>
      </c>
      <c r="G71" s="78">
        <f t="shared" si="5"/>
        <v>0.33120000000000005</v>
      </c>
      <c r="H71" s="82">
        <f t="shared" si="4"/>
        <v>0</v>
      </c>
      <c r="J71" s="134"/>
      <c r="K71" s="66"/>
    </row>
    <row r="72" spans="1:11" x14ac:dyDescent="0.2">
      <c r="A72" s="83" t="s">
        <v>110</v>
      </c>
      <c r="B72" s="69">
        <v>536165</v>
      </c>
      <c r="C72" s="70" t="s">
        <v>272</v>
      </c>
      <c r="D72" s="146">
        <v>0.66879999999999995</v>
      </c>
      <c r="E72" s="77">
        <v>0</v>
      </c>
      <c r="F72" s="94">
        <v>0</v>
      </c>
      <c r="G72" s="78">
        <f t="shared" si="5"/>
        <v>0.33120000000000005</v>
      </c>
      <c r="H72" s="82">
        <f t="shared" si="4"/>
        <v>0</v>
      </c>
      <c r="J72" s="134"/>
      <c r="K72" s="66"/>
    </row>
    <row r="73" spans="1:11" x14ac:dyDescent="0.2">
      <c r="A73" s="83" t="s">
        <v>111</v>
      </c>
      <c r="B73" s="69">
        <v>536166</v>
      </c>
      <c r="C73" s="70" t="s">
        <v>112</v>
      </c>
      <c r="D73" s="146">
        <v>0.66879999999999995</v>
      </c>
      <c r="E73" s="77">
        <v>0</v>
      </c>
      <c r="F73" s="94">
        <v>0</v>
      </c>
      <c r="G73" s="78">
        <f t="shared" si="5"/>
        <v>0.33120000000000005</v>
      </c>
      <c r="H73" s="82">
        <f t="shared" si="4"/>
        <v>0</v>
      </c>
      <c r="J73" s="134"/>
      <c r="K73" s="66"/>
    </row>
    <row r="74" spans="1:11" x14ac:dyDescent="0.2">
      <c r="A74" s="83" t="s">
        <v>113</v>
      </c>
      <c r="B74" s="69">
        <v>536167</v>
      </c>
      <c r="C74" s="70" t="s">
        <v>273</v>
      </c>
      <c r="D74" s="146">
        <v>0.66879999999999995</v>
      </c>
      <c r="E74" s="77">
        <v>0</v>
      </c>
      <c r="F74" s="94">
        <v>0</v>
      </c>
      <c r="G74" s="78">
        <f t="shared" si="5"/>
        <v>0.33120000000000005</v>
      </c>
      <c r="H74" s="82">
        <f t="shared" si="4"/>
        <v>0</v>
      </c>
      <c r="J74" s="134"/>
      <c r="K74" s="66"/>
    </row>
    <row r="75" spans="1:11" x14ac:dyDescent="0.2">
      <c r="A75" s="83" t="s">
        <v>114</v>
      </c>
      <c r="B75" s="69">
        <v>536168</v>
      </c>
      <c r="C75" s="70" t="s">
        <v>274</v>
      </c>
      <c r="D75" s="76">
        <v>1</v>
      </c>
      <c r="E75" s="77">
        <v>0</v>
      </c>
      <c r="F75" s="94">
        <v>0</v>
      </c>
      <c r="G75" s="78">
        <v>0</v>
      </c>
      <c r="H75" s="82">
        <f t="shared" si="4"/>
        <v>0</v>
      </c>
      <c r="J75" s="134"/>
      <c r="K75" s="66"/>
    </row>
    <row r="76" spans="1:11" x14ac:dyDescent="0.2">
      <c r="A76" s="83" t="s">
        <v>115</v>
      </c>
      <c r="B76" s="69">
        <v>536169</v>
      </c>
      <c r="C76" s="70" t="s">
        <v>275</v>
      </c>
      <c r="D76" s="146">
        <v>0.66879999999999995</v>
      </c>
      <c r="E76" s="77">
        <v>0</v>
      </c>
      <c r="F76" s="94">
        <v>0</v>
      </c>
      <c r="G76" s="78">
        <f t="shared" ref="G76:G85" si="6">1-D76</f>
        <v>0.33120000000000005</v>
      </c>
      <c r="H76" s="82">
        <f t="shared" si="4"/>
        <v>0</v>
      </c>
      <c r="J76" s="134"/>
      <c r="K76" s="66"/>
    </row>
    <row r="77" spans="1:11" x14ac:dyDescent="0.2">
      <c r="A77" s="83" t="s">
        <v>116</v>
      </c>
      <c r="B77" s="69">
        <v>536170</v>
      </c>
      <c r="C77" s="70" t="s">
        <v>117</v>
      </c>
      <c r="D77" s="146">
        <v>0.66879999999999995</v>
      </c>
      <c r="E77" s="77">
        <v>0</v>
      </c>
      <c r="F77" s="94">
        <v>0</v>
      </c>
      <c r="G77" s="78">
        <f t="shared" si="6"/>
        <v>0.33120000000000005</v>
      </c>
      <c r="H77" s="82">
        <f t="shared" si="4"/>
        <v>0</v>
      </c>
      <c r="J77" s="134"/>
      <c r="K77" s="66"/>
    </row>
    <row r="78" spans="1:11" x14ac:dyDescent="0.2">
      <c r="A78" s="83" t="s">
        <v>118</v>
      </c>
      <c r="B78" s="69">
        <v>536171</v>
      </c>
      <c r="C78" s="70" t="s">
        <v>119</v>
      </c>
      <c r="D78" s="146">
        <v>0.66879999999999995</v>
      </c>
      <c r="E78" s="77">
        <v>0</v>
      </c>
      <c r="F78" s="94">
        <v>0</v>
      </c>
      <c r="G78" s="78">
        <f t="shared" si="6"/>
        <v>0.33120000000000005</v>
      </c>
      <c r="H78" s="82">
        <f t="shared" si="4"/>
        <v>0</v>
      </c>
      <c r="J78" s="134"/>
      <c r="K78" s="66"/>
    </row>
    <row r="79" spans="1:11" x14ac:dyDescent="0.2">
      <c r="A79" s="83" t="s">
        <v>120</v>
      </c>
      <c r="B79" s="69">
        <v>536172</v>
      </c>
      <c r="C79" s="70" t="s">
        <v>121</v>
      </c>
      <c r="D79" s="146">
        <v>0.66879999999999995</v>
      </c>
      <c r="E79" s="77">
        <v>0</v>
      </c>
      <c r="F79" s="94">
        <v>0</v>
      </c>
      <c r="G79" s="78">
        <f t="shared" si="6"/>
        <v>0.33120000000000005</v>
      </c>
      <c r="H79" s="82">
        <f t="shared" si="4"/>
        <v>0</v>
      </c>
      <c r="J79" s="134"/>
      <c r="K79" s="66"/>
    </row>
    <row r="80" spans="1:11" x14ac:dyDescent="0.2">
      <c r="A80" s="83" t="s">
        <v>250</v>
      </c>
      <c r="B80" s="69">
        <v>536173</v>
      </c>
      <c r="C80" s="70" t="s">
        <v>122</v>
      </c>
      <c r="D80" s="146">
        <v>0.66879999999999995</v>
      </c>
      <c r="E80" s="77">
        <v>0</v>
      </c>
      <c r="F80" s="94">
        <v>0</v>
      </c>
      <c r="G80" s="78">
        <f t="shared" si="6"/>
        <v>0.33120000000000005</v>
      </c>
      <c r="H80" s="82">
        <f t="shared" si="4"/>
        <v>0</v>
      </c>
      <c r="J80" s="134"/>
      <c r="K80" s="66"/>
    </row>
    <row r="81" spans="1:11" x14ac:dyDescent="0.2">
      <c r="A81" s="83" t="s">
        <v>251</v>
      </c>
      <c r="B81" s="69">
        <v>536174</v>
      </c>
      <c r="C81" s="70" t="s">
        <v>123</v>
      </c>
      <c r="D81" s="146">
        <v>0.66879999999999995</v>
      </c>
      <c r="E81" s="77">
        <v>0</v>
      </c>
      <c r="F81" s="94">
        <v>0</v>
      </c>
      <c r="G81" s="78">
        <f t="shared" si="6"/>
        <v>0.33120000000000005</v>
      </c>
      <c r="H81" s="82">
        <f t="shared" si="4"/>
        <v>0</v>
      </c>
      <c r="J81" s="134"/>
      <c r="K81" s="66"/>
    </row>
    <row r="82" spans="1:11" x14ac:dyDescent="0.2">
      <c r="A82" s="83" t="s">
        <v>252</v>
      </c>
      <c r="B82" s="69">
        <v>536175</v>
      </c>
      <c r="C82" s="70" t="s">
        <v>124</v>
      </c>
      <c r="D82" s="146">
        <v>0.66879999999999995</v>
      </c>
      <c r="E82" s="77">
        <v>0</v>
      </c>
      <c r="F82" s="94">
        <v>0</v>
      </c>
      <c r="G82" s="78">
        <f t="shared" si="6"/>
        <v>0.33120000000000005</v>
      </c>
      <c r="H82" s="82">
        <f t="shared" si="4"/>
        <v>0</v>
      </c>
      <c r="J82" s="134"/>
      <c r="K82" s="66"/>
    </row>
    <row r="83" spans="1:11" x14ac:dyDescent="0.2">
      <c r="A83" s="83" t="s">
        <v>253</v>
      </c>
      <c r="B83" s="69">
        <v>536176001</v>
      </c>
      <c r="C83" s="70" t="s">
        <v>125</v>
      </c>
      <c r="D83" s="146">
        <v>0.66879999999999995</v>
      </c>
      <c r="E83" s="77">
        <v>0</v>
      </c>
      <c r="F83" s="94">
        <v>0</v>
      </c>
      <c r="G83" s="78">
        <f t="shared" si="6"/>
        <v>0.33120000000000005</v>
      </c>
      <c r="H83" s="82">
        <f t="shared" si="4"/>
        <v>0</v>
      </c>
      <c r="J83" s="134"/>
      <c r="K83" s="66"/>
    </row>
    <row r="84" spans="1:11" x14ac:dyDescent="0.2">
      <c r="A84" s="83" t="s">
        <v>254</v>
      </c>
      <c r="B84" s="69">
        <v>536176002</v>
      </c>
      <c r="C84" s="70" t="s">
        <v>126</v>
      </c>
      <c r="D84" s="146">
        <v>0.66879999999999995</v>
      </c>
      <c r="E84" s="77">
        <v>0</v>
      </c>
      <c r="F84" s="94">
        <v>0</v>
      </c>
      <c r="G84" s="78">
        <f t="shared" si="6"/>
        <v>0.33120000000000005</v>
      </c>
      <c r="H84" s="82">
        <f t="shared" si="4"/>
        <v>0</v>
      </c>
      <c r="J84" s="134"/>
      <c r="K84" s="66"/>
    </row>
    <row r="85" spans="1:11" x14ac:dyDescent="0.2">
      <c r="A85" s="83" t="s">
        <v>127</v>
      </c>
      <c r="B85" s="69">
        <v>536177</v>
      </c>
      <c r="C85" s="70" t="s">
        <v>276</v>
      </c>
      <c r="D85" s="146">
        <v>0.66879999999999995</v>
      </c>
      <c r="E85" s="77">
        <v>0</v>
      </c>
      <c r="F85" s="94">
        <v>0</v>
      </c>
      <c r="G85" s="78">
        <f t="shared" si="6"/>
        <v>0.33120000000000005</v>
      </c>
      <c r="H85" s="82">
        <f t="shared" si="4"/>
        <v>0</v>
      </c>
      <c r="J85" s="134"/>
      <c r="K85" s="66"/>
    </row>
    <row r="86" spans="1:11" x14ac:dyDescent="0.2">
      <c r="A86" s="83" t="s">
        <v>128</v>
      </c>
      <c r="B86" s="69">
        <v>536178</v>
      </c>
      <c r="C86" s="70" t="s">
        <v>277</v>
      </c>
      <c r="D86" s="76">
        <v>0.9</v>
      </c>
      <c r="E86" s="77">
        <v>0</v>
      </c>
      <c r="F86" s="94">
        <v>0</v>
      </c>
      <c r="G86" s="78">
        <v>0.1</v>
      </c>
      <c r="H86" s="82">
        <f t="shared" si="4"/>
        <v>0</v>
      </c>
      <c r="J86" s="134"/>
      <c r="K86" s="66"/>
    </row>
    <row r="87" spans="1:11" x14ac:dyDescent="0.2">
      <c r="A87" s="83" t="s">
        <v>129</v>
      </c>
      <c r="B87" s="69">
        <v>536179</v>
      </c>
      <c r="C87" s="70" t="s">
        <v>130</v>
      </c>
      <c r="D87" s="146">
        <v>0.66879999999999995</v>
      </c>
      <c r="E87" s="77">
        <v>0</v>
      </c>
      <c r="F87" s="94">
        <v>0</v>
      </c>
      <c r="G87" s="78">
        <f>1-D87</f>
        <v>0.33120000000000005</v>
      </c>
      <c r="H87" s="82">
        <f t="shared" si="4"/>
        <v>0</v>
      </c>
      <c r="J87" s="134"/>
      <c r="K87" s="66"/>
    </row>
    <row r="88" spans="1:11" x14ac:dyDescent="0.2">
      <c r="A88" s="83" t="s">
        <v>131</v>
      </c>
      <c r="B88" s="69">
        <v>536181</v>
      </c>
      <c r="C88" s="70" t="s">
        <v>132</v>
      </c>
      <c r="D88" s="76">
        <v>1</v>
      </c>
      <c r="E88" s="77">
        <v>0</v>
      </c>
      <c r="F88" s="94">
        <v>0</v>
      </c>
      <c r="G88" s="78">
        <v>0</v>
      </c>
      <c r="H88" s="82">
        <f t="shared" ref="H88:H98" si="7">1-D88-E88-G88</f>
        <v>0</v>
      </c>
      <c r="J88" s="134"/>
      <c r="K88" s="66"/>
    </row>
    <row r="89" spans="1:11" x14ac:dyDescent="0.2">
      <c r="A89" s="83" t="s">
        <v>133</v>
      </c>
      <c r="B89" s="69">
        <v>536182</v>
      </c>
      <c r="C89" s="70" t="s">
        <v>134</v>
      </c>
      <c r="D89" s="76">
        <v>1</v>
      </c>
      <c r="E89" s="77">
        <v>0</v>
      </c>
      <c r="F89" s="94">
        <v>0</v>
      </c>
      <c r="G89" s="78">
        <v>0</v>
      </c>
      <c r="H89" s="82">
        <f t="shared" si="7"/>
        <v>0</v>
      </c>
      <c r="J89" s="134"/>
      <c r="K89" s="66"/>
    </row>
    <row r="90" spans="1:11" x14ac:dyDescent="0.2">
      <c r="A90" s="83" t="s">
        <v>135</v>
      </c>
      <c r="B90" s="69">
        <v>536183</v>
      </c>
      <c r="C90" s="70" t="s">
        <v>136</v>
      </c>
      <c r="D90" s="76">
        <v>1</v>
      </c>
      <c r="E90" s="77">
        <v>0</v>
      </c>
      <c r="F90" s="94">
        <v>0</v>
      </c>
      <c r="G90" s="78">
        <v>0</v>
      </c>
      <c r="H90" s="82">
        <f t="shared" si="7"/>
        <v>0</v>
      </c>
      <c r="J90" s="134"/>
      <c r="K90" s="66"/>
    </row>
    <row r="91" spans="1:11" x14ac:dyDescent="0.2">
      <c r="A91" s="83" t="s">
        <v>137</v>
      </c>
      <c r="B91" s="69">
        <v>536184</v>
      </c>
      <c r="C91" s="70" t="s">
        <v>278</v>
      </c>
      <c r="D91" s="146">
        <v>0.66879999999999995</v>
      </c>
      <c r="E91" s="77">
        <v>0</v>
      </c>
      <c r="F91" s="94">
        <v>0</v>
      </c>
      <c r="G91" s="78">
        <f>1-D91</f>
        <v>0.33120000000000005</v>
      </c>
      <c r="H91" s="82">
        <f t="shared" si="7"/>
        <v>0</v>
      </c>
      <c r="J91" s="134"/>
      <c r="K91" s="66"/>
    </row>
    <row r="92" spans="1:11" x14ac:dyDescent="0.2">
      <c r="A92" s="83" t="s">
        <v>138</v>
      </c>
      <c r="B92" s="69">
        <v>536185</v>
      </c>
      <c r="C92" s="70" t="s">
        <v>279</v>
      </c>
      <c r="D92" s="146">
        <v>0.66879999999999995</v>
      </c>
      <c r="E92" s="77">
        <v>0</v>
      </c>
      <c r="F92" s="94">
        <v>0</v>
      </c>
      <c r="G92" s="78">
        <f>1-D92</f>
        <v>0.33120000000000005</v>
      </c>
      <c r="H92" s="82">
        <f t="shared" si="7"/>
        <v>0</v>
      </c>
      <c r="J92" s="134"/>
      <c r="K92" s="66"/>
    </row>
    <row r="93" spans="1:11" x14ac:dyDescent="0.2">
      <c r="A93" s="83" t="s">
        <v>139</v>
      </c>
      <c r="B93" s="69">
        <v>536186</v>
      </c>
      <c r="C93" s="70" t="s">
        <v>280</v>
      </c>
      <c r="D93" s="76">
        <v>1</v>
      </c>
      <c r="E93" s="77">
        <v>0</v>
      </c>
      <c r="F93" s="94">
        <v>0</v>
      </c>
      <c r="G93" s="78">
        <v>0</v>
      </c>
      <c r="H93" s="82">
        <f t="shared" si="7"/>
        <v>0</v>
      </c>
      <c r="J93" s="134"/>
      <c r="K93" s="66"/>
    </row>
    <row r="94" spans="1:11" x14ac:dyDescent="0.2">
      <c r="A94" s="83" t="s">
        <v>140</v>
      </c>
      <c r="B94" s="69">
        <v>536187</v>
      </c>
      <c r="C94" s="70" t="s">
        <v>141</v>
      </c>
      <c r="D94" s="146">
        <v>0.66879999999999995</v>
      </c>
      <c r="E94" s="77">
        <v>0</v>
      </c>
      <c r="F94" s="94">
        <v>0</v>
      </c>
      <c r="G94" s="78">
        <f>1-D94</f>
        <v>0.33120000000000005</v>
      </c>
      <c r="H94" s="82">
        <f t="shared" si="7"/>
        <v>0</v>
      </c>
      <c r="J94" s="134"/>
      <c r="K94" s="66"/>
    </row>
    <row r="95" spans="1:11" x14ac:dyDescent="0.2">
      <c r="A95" s="84"/>
      <c r="B95" s="69">
        <v>536188</v>
      </c>
      <c r="C95" s="70" t="s">
        <v>281</v>
      </c>
      <c r="D95" s="146">
        <v>0.66879999999999995</v>
      </c>
      <c r="E95" s="77">
        <v>0</v>
      </c>
      <c r="F95" s="94">
        <v>0</v>
      </c>
      <c r="G95" s="78">
        <f>1-D95</f>
        <v>0.33120000000000005</v>
      </c>
      <c r="H95" s="82">
        <f t="shared" si="7"/>
        <v>0</v>
      </c>
      <c r="J95" s="134"/>
      <c r="K95" s="66"/>
    </row>
    <row r="96" spans="1:11" x14ac:dyDescent="0.2">
      <c r="A96" s="84" t="s">
        <v>142</v>
      </c>
      <c r="B96" s="73">
        <v>536189</v>
      </c>
      <c r="C96" s="74" t="s">
        <v>282</v>
      </c>
      <c r="D96" s="146">
        <v>0.66879999999999995</v>
      </c>
      <c r="E96" s="77">
        <v>0</v>
      </c>
      <c r="F96" s="94">
        <v>0</v>
      </c>
      <c r="G96" s="78">
        <f>1-D96</f>
        <v>0.33120000000000005</v>
      </c>
      <c r="H96" s="82">
        <f t="shared" si="7"/>
        <v>0</v>
      </c>
      <c r="J96" s="134"/>
      <c r="K96" s="66"/>
    </row>
    <row r="97" spans="1:11" x14ac:dyDescent="0.2">
      <c r="A97" s="84"/>
      <c r="B97" s="73">
        <v>536190</v>
      </c>
      <c r="C97" s="74" t="s">
        <v>285</v>
      </c>
      <c r="D97" s="76">
        <v>0</v>
      </c>
      <c r="E97" s="77">
        <v>0</v>
      </c>
      <c r="F97" s="94">
        <v>0</v>
      </c>
      <c r="G97" s="78">
        <v>1</v>
      </c>
      <c r="H97" s="82"/>
      <c r="J97" s="134"/>
      <c r="K97" s="66"/>
    </row>
    <row r="98" spans="1:11" x14ac:dyDescent="0.2">
      <c r="A98" s="84"/>
      <c r="B98" s="69">
        <v>536195</v>
      </c>
      <c r="C98" s="75" t="s">
        <v>317</v>
      </c>
      <c r="D98" s="76">
        <v>1</v>
      </c>
      <c r="E98" s="77">
        <v>0</v>
      </c>
      <c r="F98" s="94">
        <v>0</v>
      </c>
      <c r="G98" s="78">
        <v>0</v>
      </c>
      <c r="H98" s="82">
        <f t="shared" si="7"/>
        <v>0</v>
      </c>
      <c r="J98" s="134"/>
      <c r="K98" s="66"/>
    </row>
    <row r="99" spans="1:11" x14ac:dyDescent="0.2">
      <c r="A99" s="84" t="s">
        <v>31</v>
      </c>
      <c r="B99" s="186" t="s">
        <v>430</v>
      </c>
      <c r="C99" s="187" t="s">
        <v>431</v>
      </c>
      <c r="D99" s="146">
        <v>0.66879999999999995</v>
      </c>
      <c r="E99" s="77">
        <v>0</v>
      </c>
      <c r="F99" s="94">
        <v>0</v>
      </c>
      <c r="G99" s="78">
        <f t="shared" ref="G99:G110" si="8">1-D99</f>
        <v>0.33120000000000005</v>
      </c>
      <c r="H99" s="185"/>
      <c r="J99" s="134"/>
      <c r="K99" s="66"/>
    </row>
    <row r="100" spans="1:11" x14ac:dyDescent="0.2">
      <c r="A100" s="84" t="s">
        <v>31</v>
      </c>
      <c r="B100" s="186" t="s">
        <v>432</v>
      </c>
      <c r="C100" s="187" t="s">
        <v>444</v>
      </c>
      <c r="D100" s="146">
        <v>0.66879999999999995</v>
      </c>
      <c r="E100" s="77">
        <v>0</v>
      </c>
      <c r="F100" s="94">
        <v>0</v>
      </c>
      <c r="G100" s="78">
        <f t="shared" si="8"/>
        <v>0.33120000000000005</v>
      </c>
      <c r="H100" s="185"/>
      <c r="J100" s="134"/>
      <c r="K100" s="66"/>
    </row>
    <row r="101" spans="1:11" x14ac:dyDescent="0.2">
      <c r="A101" s="84" t="s">
        <v>31</v>
      </c>
      <c r="B101" s="186" t="s">
        <v>433</v>
      </c>
      <c r="C101" s="187" t="s">
        <v>445</v>
      </c>
      <c r="D101" s="146">
        <v>0.66879999999999995</v>
      </c>
      <c r="E101" s="77">
        <v>0</v>
      </c>
      <c r="F101" s="94">
        <v>0</v>
      </c>
      <c r="G101" s="78">
        <f t="shared" si="8"/>
        <v>0.33120000000000005</v>
      </c>
      <c r="H101" s="185"/>
      <c r="J101" s="134"/>
      <c r="K101" s="66"/>
    </row>
    <row r="102" spans="1:11" x14ac:dyDescent="0.2">
      <c r="A102" s="84" t="s">
        <v>31</v>
      </c>
      <c r="B102" s="186" t="s">
        <v>434</v>
      </c>
      <c r="C102" s="187" t="s">
        <v>446</v>
      </c>
      <c r="D102" s="146">
        <v>0.66879999999999995</v>
      </c>
      <c r="E102" s="77">
        <v>0</v>
      </c>
      <c r="F102" s="94">
        <v>0</v>
      </c>
      <c r="G102" s="78">
        <f t="shared" si="8"/>
        <v>0.33120000000000005</v>
      </c>
      <c r="H102" s="185"/>
      <c r="J102" s="134"/>
      <c r="K102" s="66"/>
    </row>
    <row r="103" spans="1:11" x14ac:dyDescent="0.2">
      <c r="A103" s="84" t="s">
        <v>31</v>
      </c>
      <c r="B103" s="186" t="s">
        <v>435</v>
      </c>
      <c r="C103" s="187" t="s">
        <v>447</v>
      </c>
      <c r="D103" s="146">
        <v>0.66879999999999995</v>
      </c>
      <c r="E103" s="77">
        <v>0</v>
      </c>
      <c r="F103" s="94">
        <v>0</v>
      </c>
      <c r="G103" s="78">
        <f t="shared" si="8"/>
        <v>0.33120000000000005</v>
      </c>
      <c r="H103" s="185"/>
      <c r="J103" s="134"/>
      <c r="K103" s="66"/>
    </row>
    <row r="104" spans="1:11" x14ac:dyDescent="0.2">
      <c r="A104" s="84" t="s">
        <v>31</v>
      </c>
      <c r="B104" s="186" t="s">
        <v>436</v>
      </c>
      <c r="C104" s="187" t="s">
        <v>448</v>
      </c>
      <c r="D104" s="146">
        <v>0.66879999999999995</v>
      </c>
      <c r="E104" s="77">
        <v>0</v>
      </c>
      <c r="F104" s="94">
        <v>0</v>
      </c>
      <c r="G104" s="78">
        <f t="shared" si="8"/>
        <v>0.33120000000000005</v>
      </c>
      <c r="H104" s="185"/>
      <c r="J104" s="134"/>
      <c r="K104" s="66"/>
    </row>
    <row r="105" spans="1:11" x14ac:dyDescent="0.2">
      <c r="A105" s="84" t="s">
        <v>48</v>
      </c>
      <c r="B105" s="186" t="s">
        <v>437</v>
      </c>
      <c r="C105" s="187" t="s">
        <v>449</v>
      </c>
      <c r="D105" s="146">
        <v>0.66879999999999995</v>
      </c>
      <c r="E105" s="77">
        <v>0</v>
      </c>
      <c r="F105" s="94">
        <v>0</v>
      </c>
      <c r="G105" s="78">
        <f t="shared" si="8"/>
        <v>0.33120000000000005</v>
      </c>
      <c r="H105" s="185"/>
      <c r="J105" s="134"/>
      <c r="K105" s="66"/>
    </row>
    <row r="106" spans="1:11" x14ac:dyDescent="0.2">
      <c r="A106" s="84" t="s">
        <v>48</v>
      </c>
      <c r="B106" s="186" t="s">
        <v>438</v>
      </c>
      <c r="C106" s="187" t="s">
        <v>450</v>
      </c>
      <c r="D106" s="146">
        <v>0.66879999999999995</v>
      </c>
      <c r="E106" s="77">
        <v>0</v>
      </c>
      <c r="F106" s="94">
        <v>0</v>
      </c>
      <c r="G106" s="78">
        <f t="shared" si="8"/>
        <v>0.33120000000000005</v>
      </c>
      <c r="H106" s="185"/>
      <c r="J106" s="134"/>
      <c r="K106" s="66"/>
    </row>
    <row r="107" spans="1:11" x14ac:dyDescent="0.2">
      <c r="A107" s="84" t="s">
        <v>52</v>
      </c>
      <c r="B107" s="186" t="s">
        <v>439</v>
      </c>
      <c r="C107" s="187" t="s">
        <v>451</v>
      </c>
      <c r="D107" s="146">
        <v>0.66879999999999995</v>
      </c>
      <c r="E107" s="77">
        <v>0</v>
      </c>
      <c r="F107" s="94">
        <v>0</v>
      </c>
      <c r="G107" s="78">
        <f t="shared" si="8"/>
        <v>0.33120000000000005</v>
      </c>
      <c r="H107" s="185"/>
      <c r="J107" s="134"/>
      <c r="K107" s="66"/>
    </row>
    <row r="108" spans="1:11" x14ac:dyDescent="0.2">
      <c r="A108" s="84" t="s">
        <v>52</v>
      </c>
      <c r="B108" s="186" t="s">
        <v>440</v>
      </c>
      <c r="C108" s="187" t="s">
        <v>452</v>
      </c>
      <c r="D108" s="146">
        <v>0.66879999999999995</v>
      </c>
      <c r="E108" s="77">
        <v>0</v>
      </c>
      <c r="F108" s="94">
        <v>0</v>
      </c>
      <c r="G108" s="78">
        <f t="shared" si="8"/>
        <v>0.33120000000000005</v>
      </c>
      <c r="H108" s="185"/>
      <c r="J108" s="134"/>
      <c r="K108" s="66"/>
    </row>
    <row r="109" spans="1:11" x14ac:dyDescent="0.2">
      <c r="A109" s="84" t="s">
        <v>127</v>
      </c>
      <c r="B109" s="186" t="s">
        <v>441</v>
      </c>
      <c r="C109" s="187" t="s">
        <v>453</v>
      </c>
      <c r="D109" s="146">
        <v>0.66879999999999995</v>
      </c>
      <c r="E109" s="77">
        <v>0</v>
      </c>
      <c r="F109" s="94">
        <v>0</v>
      </c>
      <c r="G109" s="78">
        <f t="shared" si="8"/>
        <v>0.33120000000000005</v>
      </c>
      <c r="H109" s="185"/>
      <c r="J109" s="134"/>
      <c r="K109" s="66"/>
    </row>
    <row r="110" spans="1:11" x14ac:dyDescent="0.2">
      <c r="A110" s="84" t="s">
        <v>127</v>
      </c>
      <c r="B110" s="186" t="s">
        <v>442</v>
      </c>
      <c r="C110" s="187" t="s">
        <v>454</v>
      </c>
      <c r="D110" s="146">
        <v>0.66879999999999995</v>
      </c>
      <c r="E110" s="77">
        <v>0</v>
      </c>
      <c r="F110" s="94">
        <v>0</v>
      </c>
      <c r="G110" s="78">
        <f t="shared" si="8"/>
        <v>0.33120000000000005</v>
      </c>
      <c r="H110" s="185"/>
      <c r="J110" s="134"/>
      <c r="K110" s="66"/>
    </row>
    <row r="111" spans="1:11" x14ac:dyDescent="0.2">
      <c r="A111" s="180"/>
      <c r="B111" s="181"/>
      <c r="C111" s="182"/>
      <c r="D111" s="183"/>
      <c r="E111" s="183"/>
      <c r="F111" s="184"/>
      <c r="G111" s="183"/>
      <c r="H111" s="185"/>
      <c r="J111" s="134"/>
      <c r="K111" s="66"/>
    </row>
    <row r="112" spans="1:11" x14ac:dyDescent="0.2">
      <c r="A112" s="23"/>
      <c r="B112" s="23"/>
      <c r="D112" s="22"/>
      <c r="E112" s="22"/>
      <c r="F112" s="95"/>
      <c r="G112" s="33"/>
      <c r="H112" s="22"/>
      <c r="K112" s="66"/>
    </row>
    <row r="113" spans="1:11" x14ac:dyDescent="0.2">
      <c r="A113" s="13" t="s">
        <v>461</v>
      </c>
      <c r="D113" s="34"/>
      <c r="E113" s="35"/>
      <c r="F113" s="95"/>
      <c r="G113" s="34"/>
      <c r="H113" s="22"/>
      <c r="K113" s="66"/>
    </row>
    <row r="114" spans="1:11" x14ac:dyDescent="0.2">
      <c r="D114" s="34"/>
      <c r="E114" s="35"/>
      <c r="F114" s="95"/>
      <c r="G114" s="34"/>
      <c r="H114" s="22"/>
      <c r="K114" s="66"/>
    </row>
  </sheetData>
  <mergeCells count="2">
    <mergeCell ref="A2:G2"/>
    <mergeCell ref="A4:G4"/>
  </mergeCells>
  <phoneticPr fontId="0" type="noConversion"/>
  <printOptions horizontalCentered="1"/>
  <pageMargins left="0.25" right="0.25" top="1" bottom="0.75" header="0.5" footer="0.5"/>
  <pageSetup scale="75" orientation="portrait" r:id="rId1"/>
  <headerFooter alignWithMargins="0">
    <oddHeader>&amp;L&amp;"Arial,Regular"DEPARTMENT OF HEALTH AND HUMAN SERVICES
DIVISION OF MEDICAL ASSISTANCE
BUDGET MANAGEMENT</oddHeader>
    <oddFooter>&amp;L&amp;"Arial,Regular"&amp;F 
&amp;A&amp;C&amp;"Arial,Regular"Page &amp;P of &amp;N&amp;R&amp;"Arial,Regular"&amp;D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S110"/>
  <sheetViews>
    <sheetView workbookViewId="0">
      <pane ySplit="4" topLeftCell="A5" activePane="bottomLeft" state="frozen"/>
      <selection pane="bottomLeft" activeCell="A8" sqref="A8"/>
    </sheetView>
  </sheetViews>
  <sheetFormatPr defaultColWidth="8" defaultRowHeight="12.75" x14ac:dyDescent="0.2"/>
  <cols>
    <col min="1" max="1" width="19.875" style="116" customWidth="1"/>
    <col min="2" max="2" width="17.375" style="116" customWidth="1"/>
    <col min="3" max="3" width="18.875" style="117" customWidth="1"/>
    <col min="4" max="4" width="14.75" style="116" customWidth="1"/>
    <col min="5" max="5" width="15" style="116" customWidth="1"/>
    <col min="6" max="6" width="11.625" style="116" customWidth="1"/>
    <col min="7" max="16384" width="8" style="116"/>
  </cols>
  <sheetData>
    <row r="1" spans="1:71" s="6" customFormat="1" ht="14.1" customHeight="1" x14ac:dyDescent="0.2">
      <c r="A1" s="199" t="s">
        <v>462</v>
      </c>
      <c r="B1" s="200"/>
      <c r="C1" s="200"/>
      <c r="D1" s="200"/>
      <c r="E1" s="200"/>
      <c r="F1" s="200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</row>
    <row r="2" spans="1:71" s="6" customFormat="1" ht="14.1" customHeight="1" x14ac:dyDescent="0.2">
      <c r="A2" s="199" t="s">
        <v>463</v>
      </c>
      <c r="B2" s="206"/>
      <c r="C2" s="206"/>
      <c r="D2" s="206"/>
      <c r="E2" s="206"/>
      <c r="F2" s="206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</row>
    <row r="3" spans="1:71" s="6" customFormat="1" ht="14.1" customHeight="1" thickBot="1" x14ac:dyDescent="0.25">
      <c r="A3" s="110"/>
      <c r="B3" s="111"/>
      <c r="C3" s="111"/>
      <c r="D3" s="112"/>
      <c r="E3" s="112"/>
      <c r="F3" s="112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</row>
    <row r="4" spans="1:71" ht="66.599999999999994" customHeight="1" thickBot="1" x14ac:dyDescent="0.25">
      <c r="A4" s="113" t="s">
        <v>324</v>
      </c>
      <c r="B4" s="114" t="s">
        <v>464</v>
      </c>
      <c r="C4" s="115" t="s">
        <v>465</v>
      </c>
      <c r="D4" s="114" t="s">
        <v>320</v>
      </c>
      <c r="E4" s="114" t="s">
        <v>325</v>
      </c>
      <c r="F4" s="114" t="s">
        <v>321</v>
      </c>
    </row>
    <row r="5" spans="1:71" x14ac:dyDescent="0.2">
      <c r="A5" s="118" t="s">
        <v>326</v>
      </c>
      <c r="B5" s="132">
        <v>1.603639102015238E-2</v>
      </c>
      <c r="C5" s="119">
        <f>+B5*C$106</f>
        <v>211934634.49806336</v>
      </c>
      <c r="D5" s="124">
        <f>C5*'SFY 2020 PROJECTED'!$E$62</f>
        <v>139278716.63973036</v>
      </c>
      <c r="E5" s="120">
        <f>+C5-D5</f>
        <v>72655917.858332992</v>
      </c>
      <c r="F5" s="121">
        <v>0</v>
      </c>
    </row>
    <row r="6" spans="1:71" x14ac:dyDescent="0.2">
      <c r="A6" s="122" t="s">
        <v>327</v>
      </c>
      <c r="B6" s="133">
        <v>3.6821986766449248E-3</v>
      </c>
      <c r="C6" s="123">
        <f t="shared" ref="C6:C69" si="0">+B6*C$106</f>
        <v>48663407.477612086</v>
      </c>
      <c r="D6" s="124">
        <f>C6*'SFY 2020 PROJECTED'!$E$62</f>
        <v>31980506.427608013</v>
      </c>
      <c r="E6" s="125">
        <f>+C6-D6</f>
        <v>16682901.050004072</v>
      </c>
      <c r="F6" s="126">
        <v>0</v>
      </c>
    </row>
    <row r="7" spans="1:71" x14ac:dyDescent="0.2">
      <c r="A7" s="122" t="s">
        <v>328</v>
      </c>
      <c r="B7" s="133">
        <v>1.3735457988196689E-3</v>
      </c>
      <c r="C7" s="123">
        <f t="shared" si="0"/>
        <v>18152583.487979259</v>
      </c>
      <c r="D7" s="124">
        <f>C7*'SFY 2020 PROJECTED'!$E$62</f>
        <v>11929473.150479399</v>
      </c>
      <c r="E7" s="125">
        <f t="shared" ref="E7:E70" si="1">+C7-D7</f>
        <v>6223110.3374998607</v>
      </c>
      <c r="F7" s="126">
        <v>0</v>
      </c>
    </row>
    <row r="8" spans="1:71" x14ac:dyDescent="0.2">
      <c r="A8" s="122" t="s">
        <v>329</v>
      </c>
      <c r="B8" s="133">
        <v>4.124232407612026E-3</v>
      </c>
      <c r="C8" s="123">
        <f t="shared" si="0"/>
        <v>54505261.613658071</v>
      </c>
      <c r="D8" s="124">
        <f>C8*'SFY 2020 PROJECTED'!$E$62</f>
        <v>35819642.719757661</v>
      </c>
      <c r="E8" s="125">
        <f t="shared" si="1"/>
        <v>18685618.893900409</v>
      </c>
      <c r="F8" s="126">
        <v>0</v>
      </c>
    </row>
    <row r="9" spans="1:71" x14ac:dyDescent="0.2">
      <c r="A9" s="122" t="s">
        <v>330</v>
      </c>
      <c r="B9" s="133">
        <v>3.3432040445163921E-3</v>
      </c>
      <c r="C9" s="123">
        <f t="shared" si="0"/>
        <v>44183303.23428943</v>
      </c>
      <c r="D9" s="124">
        <f>C9*'SFY 2020 PROJECTED'!$E$62</f>
        <v>29036281.804294299</v>
      </c>
      <c r="E9" s="125">
        <f t="shared" si="1"/>
        <v>15147021.429995131</v>
      </c>
      <c r="F9" s="126">
        <v>0</v>
      </c>
    </row>
    <row r="10" spans="1:71" x14ac:dyDescent="0.2">
      <c r="A10" s="122" t="s">
        <v>331</v>
      </c>
      <c r="B10" s="133">
        <v>1.7896613825324123E-3</v>
      </c>
      <c r="C10" s="123">
        <f t="shared" si="0"/>
        <v>23651907.122098938</v>
      </c>
      <c r="D10" s="124">
        <f>C10*'SFY 2020 PROJECTED'!$E$62</f>
        <v>15543506.033593301</v>
      </c>
      <c r="E10" s="125">
        <f t="shared" si="1"/>
        <v>8108401.0885056369</v>
      </c>
      <c r="F10" s="126">
        <v>0</v>
      </c>
    </row>
    <row r="11" spans="1:71" x14ac:dyDescent="0.2">
      <c r="A11" s="122" t="s">
        <v>332</v>
      </c>
      <c r="B11" s="133">
        <v>6.6490872976268916E-3</v>
      </c>
      <c r="C11" s="123">
        <f t="shared" si="0"/>
        <v>87873380.263515234</v>
      </c>
      <c r="D11" s="124">
        <f>C11*'SFY 2020 PROJECTED'!$E$62</f>
        <v>57748426.343261287</v>
      </c>
      <c r="E11" s="125">
        <f t="shared" si="1"/>
        <v>30124953.920253947</v>
      </c>
      <c r="F11" s="126">
        <v>0</v>
      </c>
    </row>
    <row r="12" spans="1:71" x14ac:dyDescent="0.2">
      <c r="A12" s="122" t="s">
        <v>333</v>
      </c>
      <c r="B12" s="133">
        <v>3.3171026020105561E-3</v>
      </c>
      <c r="C12" s="123">
        <f t="shared" si="0"/>
        <v>43838350.328713924</v>
      </c>
      <c r="D12" s="124">
        <f>C12*'SFY 2020 PROJECTED'!$E$62</f>
        <v>28809586.445588589</v>
      </c>
      <c r="E12" s="125">
        <f t="shared" si="1"/>
        <v>15028763.883125335</v>
      </c>
      <c r="F12" s="126">
        <v>0</v>
      </c>
    </row>
    <row r="13" spans="1:71" x14ac:dyDescent="0.2">
      <c r="A13" s="122" t="s">
        <v>334</v>
      </c>
      <c r="B13" s="133">
        <v>5.3248213424445853E-3</v>
      </c>
      <c r="C13" s="123">
        <f t="shared" si="0"/>
        <v>70372072.092799142</v>
      </c>
      <c r="D13" s="124">
        <f>C13*'SFY 2020 PROJECTED'!$E$62</f>
        <v>46246956.810889788</v>
      </c>
      <c r="E13" s="125">
        <f t="shared" si="1"/>
        <v>24125115.281909354</v>
      </c>
      <c r="F13" s="126">
        <v>0</v>
      </c>
    </row>
    <row r="14" spans="1:71" x14ac:dyDescent="0.2">
      <c r="A14" s="122" t="s">
        <v>335</v>
      </c>
      <c r="B14" s="133">
        <v>1.104790951312336E-2</v>
      </c>
      <c r="C14" s="123">
        <f t="shared" si="0"/>
        <v>146007581.23751634</v>
      </c>
      <c r="D14" s="124">
        <f>C14*'SFY 2020 PROJECTED'!$E$62</f>
        <v>95952927.102239534</v>
      </c>
      <c r="E14" s="125">
        <f t="shared" si="1"/>
        <v>50054654.135276809</v>
      </c>
      <c r="F14" s="126">
        <v>0</v>
      </c>
    </row>
    <row r="15" spans="1:71" x14ac:dyDescent="0.2">
      <c r="A15" s="122" t="s">
        <v>336</v>
      </c>
      <c r="B15" s="133">
        <v>2.4663321466062385E-2</v>
      </c>
      <c r="C15" s="123">
        <f t="shared" si="0"/>
        <v>325946905.00185269</v>
      </c>
      <c r="D15" s="124">
        <f>C15*'SFY 2020 PROJECTED'!$E$62</f>
        <v>214205038.87374291</v>
      </c>
      <c r="E15" s="125">
        <f t="shared" si="1"/>
        <v>111741866.12810978</v>
      </c>
      <c r="F15" s="126">
        <v>0</v>
      </c>
    </row>
    <row r="16" spans="1:71" x14ac:dyDescent="0.2">
      <c r="A16" s="122" t="s">
        <v>337</v>
      </c>
      <c r="B16" s="133">
        <v>1.0850217909891236E-2</v>
      </c>
      <c r="C16" s="123">
        <f t="shared" si="0"/>
        <v>143394917.47659376</v>
      </c>
      <c r="D16" s="124">
        <f>C16*'SFY 2020 PROJECTED'!$E$62</f>
        <v>94235942.728759259</v>
      </c>
      <c r="E16" s="125">
        <f t="shared" si="1"/>
        <v>49158974.747834504</v>
      </c>
      <c r="F16" s="126">
        <v>0</v>
      </c>
    </row>
    <row r="17" spans="1:6" x14ac:dyDescent="0.2">
      <c r="A17" s="122" t="s">
        <v>338</v>
      </c>
      <c r="B17" s="133">
        <v>1.6285335718592468E-2</v>
      </c>
      <c r="C17" s="123">
        <f t="shared" si="0"/>
        <v>215224651.78485993</v>
      </c>
      <c r="D17" s="124">
        <f>C17*'SFY 2020 PROJECTED'!$E$62</f>
        <v>141440842.64859533</v>
      </c>
      <c r="E17" s="125">
        <f t="shared" si="1"/>
        <v>73783809.136264592</v>
      </c>
      <c r="F17" s="126">
        <v>0</v>
      </c>
    </row>
    <row r="18" spans="1:6" x14ac:dyDescent="0.2">
      <c r="A18" s="122" t="s">
        <v>339</v>
      </c>
      <c r="B18" s="133">
        <v>1.0266248285745365E-2</v>
      </c>
      <c r="C18" s="123">
        <f t="shared" si="0"/>
        <v>135677259.01492384</v>
      </c>
      <c r="D18" s="124">
        <f>C18*'SFY 2020 PROJECTED'!$E$62</f>
        <v>89164069.65548408</v>
      </c>
      <c r="E18" s="125">
        <f t="shared" si="1"/>
        <v>46513189.35943976</v>
      </c>
      <c r="F18" s="126">
        <v>0</v>
      </c>
    </row>
    <row r="19" spans="1:6" x14ac:dyDescent="0.2">
      <c r="A19" s="122" t="s">
        <v>340</v>
      </c>
      <c r="B19" s="133">
        <v>5.3737143075322413E-4</v>
      </c>
      <c r="C19" s="123">
        <f t="shared" si="0"/>
        <v>7101823.4478859529</v>
      </c>
      <c r="D19" s="124">
        <f>C19*'SFY 2020 PROJECTED'!$E$62</f>
        <v>4667160.0324605713</v>
      </c>
      <c r="E19" s="125">
        <f t="shared" si="1"/>
        <v>2434663.4154253816</v>
      </c>
      <c r="F19" s="126">
        <v>0</v>
      </c>
    </row>
    <row r="20" spans="1:6" x14ac:dyDescent="0.2">
      <c r="A20" s="122" t="s">
        <v>341</v>
      </c>
      <c r="B20" s="133">
        <v>6.1616310011517704E-3</v>
      </c>
      <c r="C20" s="123">
        <f t="shared" si="0"/>
        <v>81431228.042519256</v>
      </c>
      <c r="D20" s="124">
        <f>C20*'SFY 2020 PROJECTED'!$E$62</f>
        <v>53514787.533525787</v>
      </c>
      <c r="E20" s="125">
        <f t="shared" si="1"/>
        <v>27916440.508993469</v>
      </c>
      <c r="F20" s="126">
        <v>0</v>
      </c>
    </row>
    <row r="21" spans="1:6" x14ac:dyDescent="0.2">
      <c r="A21" s="122" t="s">
        <v>342</v>
      </c>
      <c r="B21" s="133">
        <v>2.6591029758982064E-3</v>
      </c>
      <c r="C21" s="123">
        <f t="shared" si="0"/>
        <v>35142322.02130127</v>
      </c>
      <c r="D21" s="124">
        <f>C21*'SFY 2020 PROJECTED'!$E$62</f>
        <v>23094750.522768863</v>
      </c>
      <c r="E21" s="125">
        <f t="shared" si="1"/>
        <v>12047571.498532407</v>
      </c>
      <c r="F21" s="126">
        <v>0</v>
      </c>
    </row>
    <row r="22" spans="1:6" x14ac:dyDescent="0.2">
      <c r="A22" s="122" t="s">
        <v>343</v>
      </c>
      <c r="B22" s="133">
        <v>1.6031575477805444E-2</v>
      </c>
      <c r="C22" s="123">
        <f t="shared" si="0"/>
        <v>211870992.98383951</v>
      </c>
      <c r="D22" s="124">
        <f>C22*'SFY 2020 PROJECTED'!$E$62</f>
        <v>139236892.85549095</v>
      </c>
      <c r="E22" s="125">
        <f t="shared" si="1"/>
        <v>72634100.128348559</v>
      </c>
      <c r="F22" s="126">
        <v>0</v>
      </c>
    </row>
    <row r="23" spans="1:6" x14ac:dyDescent="0.2">
      <c r="A23" s="122" t="s">
        <v>344</v>
      </c>
      <c r="B23" s="133">
        <v>4.8593466508175922E-3</v>
      </c>
      <c r="C23" s="123">
        <f t="shared" si="0"/>
        <v>64220425.596146926</v>
      </c>
      <c r="D23" s="124">
        <f>C23*'SFY 2020 PROJECTED'!$E$62</f>
        <v>42204231.886272319</v>
      </c>
      <c r="E23" s="125">
        <f t="shared" si="1"/>
        <v>22016193.709874608</v>
      </c>
      <c r="F23" s="126">
        <v>0</v>
      </c>
    </row>
    <row r="24" spans="1:6" x14ac:dyDescent="0.2">
      <c r="A24" s="122" t="s">
        <v>345</v>
      </c>
      <c r="B24" s="133">
        <v>3.6240286055757467E-3</v>
      </c>
      <c r="C24" s="123">
        <f t="shared" si="0"/>
        <v>47894640.194793895</v>
      </c>
      <c r="D24" s="124">
        <f>C24*'SFY 2020 PROJECTED'!$E$62</f>
        <v>31475289.709259372</v>
      </c>
      <c r="E24" s="125">
        <f t="shared" si="1"/>
        <v>16419350.485534523</v>
      </c>
      <c r="F24" s="126">
        <v>0</v>
      </c>
    </row>
    <row r="25" spans="1:6" x14ac:dyDescent="0.2">
      <c r="A25" s="122" t="s">
        <v>346</v>
      </c>
      <c r="B25" s="133">
        <v>1.8564264310820646E-3</v>
      </c>
      <c r="C25" s="123">
        <f t="shared" si="0"/>
        <v>24534264.389630917</v>
      </c>
      <c r="D25" s="124">
        <f>C25*'SFY 2020 PROJECTED'!$E$62</f>
        <v>16123371.557369767</v>
      </c>
      <c r="E25" s="125">
        <f t="shared" si="1"/>
        <v>8410892.8322611507</v>
      </c>
      <c r="F25" s="126">
        <v>0</v>
      </c>
    </row>
    <row r="26" spans="1:6" x14ac:dyDescent="0.2">
      <c r="A26" s="122" t="s">
        <v>347</v>
      </c>
      <c r="B26" s="133">
        <v>1.282395124065237E-3</v>
      </c>
      <c r="C26" s="123">
        <f t="shared" si="0"/>
        <v>16947949.2960307</v>
      </c>
      <c r="D26" s="124">
        <f>C26*'SFY 2020 PROJECTED'!$E$62</f>
        <v>11137814.417246407</v>
      </c>
      <c r="E26" s="125">
        <f t="shared" si="1"/>
        <v>5810134.8787842933</v>
      </c>
      <c r="F26" s="126">
        <v>0</v>
      </c>
    </row>
    <row r="27" spans="1:6" x14ac:dyDescent="0.2">
      <c r="A27" s="122" t="s">
        <v>348</v>
      </c>
      <c r="B27" s="133">
        <v>1.488227698891466E-2</v>
      </c>
      <c r="C27" s="123">
        <f t="shared" si="0"/>
        <v>196682029.65249202</v>
      </c>
      <c r="D27" s="124">
        <f>C27*'SFY 2020 PROJECTED'!$E$62</f>
        <v>129255044.79706362</v>
      </c>
      <c r="E27" s="125">
        <f t="shared" si="1"/>
        <v>67426984.855428398</v>
      </c>
      <c r="F27" s="126">
        <v>0</v>
      </c>
    </row>
    <row r="28" spans="1:6" x14ac:dyDescent="0.2">
      <c r="A28" s="122" t="s">
        <v>349</v>
      </c>
      <c r="B28" s="133">
        <v>8.8448538556842159E-3</v>
      </c>
      <c r="C28" s="123">
        <f t="shared" si="0"/>
        <v>116892314.90661223</v>
      </c>
      <c r="D28" s="124">
        <f>C28*'SFY 2020 PROJECTED'!$E$62</f>
        <v>76819023.204010323</v>
      </c>
      <c r="E28" s="125">
        <f t="shared" si="1"/>
        <v>40073291.70260191</v>
      </c>
      <c r="F28" s="126">
        <v>0</v>
      </c>
    </row>
    <row r="29" spans="1:6" x14ac:dyDescent="0.2">
      <c r="A29" s="122" t="s">
        <v>350</v>
      </c>
      <c r="B29" s="133">
        <v>9.4003298652356425E-3</v>
      </c>
      <c r="C29" s="123">
        <f t="shared" si="0"/>
        <v>124233405.86085398</v>
      </c>
      <c r="D29" s="124">
        <f>C29*'SFY 2020 PROJECTED'!$E$62</f>
        <v>81643424.507100165</v>
      </c>
      <c r="E29" s="125">
        <f t="shared" si="1"/>
        <v>42589981.35375382</v>
      </c>
      <c r="F29" s="126">
        <v>0</v>
      </c>
    </row>
    <row r="30" spans="1:6" x14ac:dyDescent="0.2">
      <c r="A30" s="122" t="s">
        <v>351</v>
      </c>
      <c r="B30" s="133">
        <v>3.8981132467276566E-2</v>
      </c>
      <c r="C30" s="123">
        <f t="shared" si="0"/>
        <v>515169033.44343293</v>
      </c>
      <c r="D30" s="124">
        <f>C30*'SFY 2020 PROJECTED'!$E$62</f>
        <v>338557602.9159469</v>
      </c>
      <c r="E30" s="125">
        <f t="shared" si="1"/>
        <v>176611430.52748603</v>
      </c>
      <c r="F30" s="126">
        <v>0</v>
      </c>
    </row>
    <row r="31" spans="1:6" x14ac:dyDescent="0.2">
      <c r="A31" s="122" t="s">
        <v>352</v>
      </c>
      <c r="B31" s="133">
        <v>1.3955618642559715E-3</v>
      </c>
      <c r="C31" s="123">
        <f t="shared" si="0"/>
        <v>18443544.63849403</v>
      </c>
      <c r="D31" s="124">
        <f>C31*'SFY 2020 PROJECTED'!$E$62</f>
        <v>12120686.331523137</v>
      </c>
      <c r="E31" s="125">
        <f t="shared" si="1"/>
        <v>6322858.3069708925</v>
      </c>
      <c r="F31" s="126">
        <v>0</v>
      </c>
    </row>
    <row r="32" spans="1:6" x14ac:dyDescent="0.2">
      <c r="A32" s="122" t="s">
        <v>353</v>
      </c>
      <c r="B32" s="133">
        <v>2.3094337501954007E-3</v>
      </c>
      <c r="C32" s="123">
        <f t="shared" si="0"/>
        <v>30521143.886431821</v>
      </c>
      <c r="D32" s="124">
        <f>C32*'SFY 2020 PROJECTED'!$E$62</f>
        <v>20057815.283219419</v>
      </c>
      <c r="E32" s="125">
        <f t="shared" si="1"/>
        <v>10463328.603212401</v>
      </c>
      <c r="F32" s="126">
        <v>0</v>
      </c>
    </row>
    <row r="33" spans="1:6" x14ac:dyDescent="0.2">
      <c r="A33" s="122" t="s">
        <v>354</v>
      </c>
      <c r="B33" s="133">
        <v>1.7227855069089769E-2</v>
      </c>
      <c r="C33" s="123">
        <f t="shared" si="0"/>
        <v>227680851.79918829</v>
      </c>
      <c r="D33" s="124">
        <f>C33*'SFY 2020 PROJECTED'!$E$62</f>
        <v>149626779.58293489</v>
      </c>
      <c r="E33" s="125">
        <f t="shared" si="1"/>
        <v>78054072.2162534</v>
      </c>
      <c r="F33" s="126">
        <v>0</v>
      </c>
    </row>
    <row r="34" spans="1:6" x14ac:dyDescent="0.2">
      <c r="A34" s="122" t="s">
        <v>355</v>
      </c>
      <c r="B34" s="133">
        <v>3.4044020535472746E-3</v>
      </c>
      <c r="C34" s="123">
        <f t="shared" si="0"/>
        <v>44992087.309189476</v>
      </c>
      <c r="D34" s="124">
        <f>C34*'SFY 2020 PROJECTED'!$E$62</f>
        <v>29567796.666211594</v>
      </c>
      <c r="E34" s="125">
        <f t="shared" si="1"/>
        <v>15424290.642977882</v>
      </c>
      <c r="F34" s="126">
        <v>0</v>
      </c>
    </row>
    <row r="35" spans="1:6" x14ac:dyDescent="0.2">
      <c r="A35" s="122" t="s">
        <v>356</v>
      </c>
      <c r="B35" s="133">
        <v>6.5419277422184121E-3</v>
      </c>
      <c r="C35" s="123">
        <f t="shared" si="0"/>
        <v>86457175.01010558</v>
      </c>
      <c r="D35" s="124">
        <f>C35*'SFY 2020 PROJECTED'!$E$62</f>
        <v>56817727.82548248</v>
      </c>
      <c r="E35" s="125">
        <f t="shared" si="1"/>
        <v>29639447.1846231</v>
      </c>
      <c r="F35" s="126">
        <v>0</v>
      </c>
    </row>
    <row r="36" spans="1:6" x14ac:dyDescent="0.2">
      <c r="A36" s="122" t="s">
        <v>357</v>
      </c>
      <c r="B36" s="133">
        <v>2.7716086465063038E-2</v>
      </c>
      <c r="C36" s="123">
        <f t="shared" si="0"/>
        <v>366291807.63353825</v>
      </c>
      <c r="D36" s="124">
        <f>C36*'SFY 2020 PROJECTED'!$E$62</f>
        <v>240718809.3804101</v>
      </c>
      <c r="E36" s="125">
        <f t="shared" si="1"/>
        <v>125572998.25312814</v>
      </c>
      <c r="F36" s="126">
        <v>0</v>
      </c>
    </row>
    <row r="37" spans="1:6" x14ac:dyDescent="0.2">
      <c r="A37" s="122" t="s">
        <v>358</v>
      </c>
      <c r="B37" s="133">
        <v>9.3312414099797833E-3</v>
      </c>
      <c r="C37" s="123">
        <f t="shared" si="0"/>
        <v>123320342.78486101</v>
      </c>
      <c r="D37" s="124">
        <f>C37*'SFY 2020 PROJECTED'!$E$62</f>
        <v>81043379.810599238</v>
      </c>
      <c r="E37" s="125">
        <f t="shared" si="1"/>
        <v>42276962.974261776</v>
      </c>
      <c r="F37" s="126">
        <v>0</v>
      </c>
    </row>
    <row r="38" spans="1:6" x14ac:dyDescent="0.2">
      <c r="A38" s="122" t="s">
        <v>359</v>
      </c>
      <c r="B38" s="133">
        <v>3.6037873021959078E-2</v>
      </c>
      <c r="C38" s="123">
        <f t="shared" si="0"/>
        <v>476271340.44053388</v>
      </c>
      <c r="D38" s="124">
        <f>C38*'SFY 2020 PROJECTED'!$E$62</f>
        <v>312994906.31130344</v>
      </c>
      <c r="E38" s="125">
        <f t="shared" si="1"/>
        <v>163276434.12923044</v>
      </c>
      <c r="F38" s="126">
        <v>0</v>
      </c>
    </row>
    <row r="39" spans="1:6" x14ac:dyDescent="0.2">
      <c r="A39" s="122" t="s">
        <v>360</v>
      </c>
      <c r="B39" s="133">
        <v>6.4483955146143242E-3</v>
      </c>
      <c r="C39" s="123">
        <f t="shared" si="0"/>
        <v>85221066.558637202</v>
      </c>
      <c r="D39" s="124">
        <f>C39*'SFY 2020 PROJECTED'!$E$62</f>
        <v>56005384.91062203</v>
      </c>
      <c r="E39" s="125">
        <f t="shared" si="1"/>
        <v>29215681.648015171</v>
      </c>
      <c r="F39" s="126">
        <v>0</v>
      </c>
    </row>
    <row r="40" spans="1:6" x14ac:dyDescent="0.2">
      <c r="A40" s="122" t="s">
        <v>361</v>
      </c>
      <c r="B40" s="133">
        <v>2.6776624663349763E-2</v>
      </c>
      <c r="C40" s="123">
        <f t="shared" si="0"/>
        <v>353876015.74365556</v>
      </c>
      <c r="D40" s="124">
        <f>C40*'SFY 2020 PROJECTED'!$E$62</f>
        <v>232559427.76454386</v>
      </c>
      <c r="E40" s="125">
        <f t="shared" si="1"/>
        <v>121316587.9791117</v>
      </c>
      <c r="F40" s="126">
        <v>0</v>
      </c>
    </row>
    <row r="41" spans="1:6" x14ac:dyDescent="0.2">
      <c r="A41" s="122" t="s">
        <v>362</v>
      </c>
      <c r="B41" s="133">
        <v>1.0344797586318184E-3</v>
      </c>
      <c r="C41" s="123">
        <f t="shared" si="0"/>
        <v>13671535.52602735</v>
      </c>
      <c r="D41" s="124">
        <f>C41*'SFY 2020 PROJECTED'!$E$62</f>
        <v>8984628.3363230582</v>
      </c>
      <c r="E41" s="125">
        <f t="shared" si="1"/>
        <v>4686907.1897042915</v>
      </c>
      <c r="F41" s="126">
        <v>0</v>
      </c>
    </row>
    <row r="42" spans="1:6" x14ac:dyDescent="0.2">
      <c r="A42" s="122" t="s">
        <v>363</v>
      </c>
      <c r="B42" s="133">
        <v>1.5321902279553505E-3</v>
      </c>
      <c r="C42" s="123">
        <f t="shared" si="0"/>
        <v>20249205.418797277</v>
      </c>
      <c r="D42" s="124">
        <f>C42*'SFY 2020 PROJECTED'!$E$62</f>
        <v>13307326.33853732</v>
      </c>
      <c r="E42" s="125">
        <f t="shared" si="1"/>
        <v>6941879.0802599564</v>
      </c>
      <c r="F42" s="126">
        <v>0</v>
      </c>
    </row>
    <row r="43" spans="1:6" x14ac:dyDescent="0.2">
      <c r="A43" s="122" t="s">
        <v>364</v>
      </c>
      <c r="B43" s="133">
        <v>5.2515993495830761E-3</v>
      </c>
      <c r="C43" s="123">
        <f t="shared" si="0"/>
        <v>69404380.779035196</v>
      </c>
      <c r="D43" s="124">
        <f>C43*'SFY 2020 PROJECTED'!$E$62</f>
        <v>45611011.654480308</v>
      </c>
      <c r="E43" s="125">
        <f t="shared" si="1"/>
        <v>23793369.124554887</v>
      </c>
      <c r="F43" s="126">
        <v>0</v>
      </c>
    </row>
    <row r="44" spans="1:6" x14ac:dyDescent="0.2">
      <c r="A44" s="122" t="s">
        <v>365</v>
      </c>
      <c r="B44" s="133">
        <v>2.3508465760314085E-3</v>
      </c>
      <c r="C44" s="123">
        <f t="shared" si="0"/>
        <v>31068449.829274993</v>
      </c>
      <c r="D44" s="124">
        <f>C44*'SFY 2020 PROJECTED'!$E$62</f>
        <v>20417492.546489906</v>
      </c>
      <c r="E44" s="125">
        <f t="shared" si="1"/>
        <v>10650957.282785088</v>
      </c>
      <c r="F44" s="126">
        <v>0</v>
      </c>
    </row>
    <row r="45" spans="1:6" x14ac:dyDescent="0.2">
      <c r="A45" s="122" t="s">
        <v>366</v>
      </c>
      <c r="B45" s="133">
        <v>4.8813738808829929E-2</v>
      </c>
      <c r="C45" s="123">
        <f t="shared" si="0"/>
        <v>645115342.96792161</v>
      </c>
      <c r="D45" s="124">
        <f>C45*'SFY 2020 PROJECTED'!$E$62</f>
        <v>423955420.3397212</v>
      </c>
      <c r="E45" s="125">
        <f t="shared" si="1"/>
        <v>221159922.62820041</v>
      </c>
      <c r="F45" s="126">
        <v>0</v>
      </c>
    </row>
    <row r="46" spans="1:6" x14ac:dyDescent="0.2">
      <c r="A46" s="122" t="s">
        <v>367</v>
      </c>
      <c r="B46" s="133">
        <v>8.7749466673546495E-3</v>
      </c>
      <c r="C46" s="123">
        <f t="shared" si="0"/>
        <v>115968431.57221389</v>
      </c>
      <c r="D46" s="124">
        <f>C46*'SFY 2020 PROJECTED'!$E$62</f>
        <v>76211867.674926609</v>
      </c>
      <c r="E46" s="125">
        <f t="shared" si="1"/>
        <v>39756563.897287279</v>
      </c>
      <c r="F46" s="126">
        <v>0</v>
      </c>
    </row>
    <row r="47" spans="1:6" x14ac:dyDescent="0.2">
      <c r="A47" s="122" t="s">
        <v>368</v>
      </c>
      <c r="B47" s="133">
        <v>1.1852668065697318E-2</v>
      </c>
      <c r="C47" s="123">
        <f t="shared" si="0"/>
        <v>156643154.38390696</v>
      </c>
      <c r="D47" s="124">
        <f>C47*'SFY 2020 PROJECTED'!$E$62</f>
        <v>102942388.65044533</v>
      </c>
      <c r="E47" s="125">
        <f t="shared" si="1"/>
        <v>53700765.733461633</v>
      </c>
      <c r="F47" s="126">
        <v>0</v>
      </c>
    </row>
    <row r="48" spans="1:6" x14ac:dyDescent="0.2">
      <c r="A48" s="122" t="s">
        <v>369</v>
      </c>
      <c r="B48" s="133">
        <v>7.5519536381719616E-3</v>
      </c>
      <c r="C48" s="123">
        <f t="shared" si="0"/>
        <v>99805531.808308706</v>
      </c>
      <c r="D48" s="124">
        <f>C48*'SFY 2020 PROJECTED'!$E$62</f>
        <v>65589970.307255514</v>
      </c>
      <c r="E48" s="125">
        <f t="shared" si="1"/>
        <v>34215561.501053192</v>
      </c>
      <c r="F48" s="126">
        <v>0</v>
      </c>
    </row>
    <row r="49" spans="1:6" x14ac:dyDescent="0.2">
      <c r="A49" s="122" t="s">
        <v>370</v>
      </c>
      <c r="B49" s="133">
        <v>9.959413121331662E-3</v>
      </c>
      <c r="C49" s="123">
        <f t="shared" si="0"/>
        <v>131622169.66598919</v>
      </c>
      <c r="D49" s="124">
        <f>C49*'SFY 2020 PROJECTED'!$E$62</f>
        <v>86499155.344915286</v>
      </c>
      <c r="E49" s="125">
        <f t="shared" si="1"/>
        <v>45123014.321073905</v>
      </c>
      <c r="F49" s="126">
        <v>0</v>
      </c>
    </row>
    <row r="50" spans="1:6" x14ac:dyDescent="0.2">
      <c r="A50" s="122" t="s">
        <v>371</v>
      </c>
      <c r="B50" s="133">
        <v>3.7266992545889584E-3</v>
      </c>
      <c r="C50" s="123">
        <f t="shared" si="0"/>
        <v>49251520.707681715</v>
      </c>
      <c r="D50" s="124">
        <f>C50*'SFY 2020 PROJECTED'!$E$62</f>
        <v>32367001.330231834</v>
      </c>
      <c r="E50" s="125">
        <f t="shared" si="1"/>
        <v>16884519.377449881</v>
      </c>
      <c r="F50" s="126">
        <v>0</v>
      </c>
    </row>
    <row r="51" spans="1:6" x14ac:dyDescent="0.2">
      <c r="A51" s="122" t="s">
        <v>372</v>
      </c>
      <c r="B51" s="133">
        <v>5.6897416794091946E-3</v>
      </c>
      <c r="C51" s="123">
        <f t="shared" si="0"/>
        <v>75194806.717959821</v>
      </c>
      <c r="D51" s="124">
        <f>C51*'SFY 2020 PROJECTED'!$E$62</f>
        <v>49416350.482090369</v>
      </c>
      <c r="E51" s="125">
        <f t="shared" si="1"/>
        <v>25778456.235869452</v>
      </c>
      <c r="F51" s="126">
        <v>0</v>
      </c>
    </row>
    <row r="52" spans="1:6" x14ac:dyDescent="0.2">
      <c r="A52" s="122" t="s">
        <v>373</v>
      </c>
      <c r="B52" s="133">
        <v>5.4890193942309831E-4</v>
      </c>
      <c r="C52" s="123">
        <f t="shared" si="0"/>
        <v>7254208.9900852926</v>
      </c>
      <c r="D52" s="124">
        <f>C52*'SFY 2020 PROJECTED'!$E$62</f>
        <v>4767304.4133081827</v>
      </c>
      <c r="E52" s="125">
        <f t="shared" si="1"/>
        <v>2486904.5767771099</v>
      </c>
      <c r="F52" s="126">
        <v>0</v>
      </c>
    </row>
    <row r="53" spans="1:6" x14ac:dyDescent="0.2">
      <c r="A53" s="122" t="s">
        <v>374</v>
      </c>
      <c r="B53" s="133">
        <v>1.4312949401875849E-2</v>
      </c>
      <c r="C53" s="123">
        <f t="shared" si="0"/>
        <v>189157878.24479029</v>
      </c>
      <c r="D53" s="124">
        <f>C53*'SFY 2020 PROJECTED'!$E$62</f>
        <v>124310340.24535291</v>
      </c>
      <c r="E53" s="125">
        <f t="shared" si="1"/>
        <v>64847537.999437377</v>
      </c>
      <c r="F53" s="126">
        <v>0</v>
      </c>
    </row>
    <row r="54" spans="1:6" x14ac:dyDescent="0.2">
      <c r="A54" s="122" t="s">
        <v>375</v>
      </c>
      <c r="B54" s="133">
        <v>4.3037470129831173E-3</v>
      </c>
      <c r="C54" s="123">
        <f t="shared" si="0"/>
        <v>56877700.788318753</v>
      </c>
      <c r="D54" s="124">
        <f>C54*'SFY 2020 PROJECTED'!$E$62</f>
        <v>37378756.851032794</v>
      </c>
      <c r="E54" s="125">
        <f t="shared" si="1"/>
        <v>19498943.93728596</v>
      </c>
      <c r="F54" s="126">
        <v>0</v>
      </c>
    </row>
    <row r="55" spans="1:6" x14ac:dyDescent="0.2">
      <c r="A55" s="122" t="s">
        <v>376</v>
      </c>
      <c r="B55" s="133">
        <v>1.8831992172046983E-2</v>
      </c>
      <c r="C55" s="123">
        <f t="shared" si="0"/>
        <v>248880896.75773215</v>
      </c>
      <c r="D55" s="124">
        <f>C55*'SFY 2020 PROJECTED'!$E$62</f>
        <v>163558976.46771333</v>
      </c>
      <c r="E55" s="125">
        <f t="shared" si="1"/>
        <v>85321920.290018827</v>
      </c>
      <c r="F55" s="126">
        <v>0</v>
      </c>
    </row>
    <row r="56" spans="1:6" x14ac:dyDescent="0.2">
      <c r="A56" s="122" t="s">
        <v>377</v>
      </c>
      <c r="B56" s="133">
        <v>1.3708700156800978E-3</v>
      </c>
      <c r="C56" s="123">
        <f t="shared" si="0"/>
        <v>18117220.723316785</v>
      </c>
      <c r="D56" s="124">
        <f>C56*'SFY 2020 PROJECTED'!$E$62</f>
        <v>11906233.529967692</v>
      </c>
      <c r="E56" s="125">
        <f t="shared" si="1"/>
        <v>6210987.1933490932</v>
      </c>
      <c r="F56" s="126">
        <v>0</v>
      </c>
    </row>
    <row r="57" spans="1:6" x14ac:dyDescent="0.2">
      <c r="A57" s="122" t="s">
        <v>378</v>
      </c>
      <c r="B57" s="133">
        <v>6.6917881648412133E-3</v>
      </c>
      <c r="C57" s="123">
        <f t="shared" si="0"/>
        <v>88437708.775737524</v>
      </c>
      <c r="D57" s="124">
        <f>C57*'SFY 2020 PROJECTED'!$E$62</f>
        <v>58119290.459603943</v>
      </c>
      <c r="E57" s="125">
        <f t="shared" si="1"/>
        <v>30318418.316133581</v>
      </c>
      <c r="F57" s="126">
        <v>0</v>
      </c>
    </row>
    <row r="58" spans="1:6" x14ac:dyDescent="0.2">
      <c r="A58" s="122" t="s">
        <v>379</v>
      </c>
      <c r="B58" s="133">
        <v>9.1872105664919969E-3</v>
      </c>
      <c r="C58" s="123">
        <f t="shared" si="0"/>
        <v>121416851.89762387</v>
      </c>
      <c r="D58" s="124">
        <f>C58*'SFY 2020 PROJECTED'!$E$62</f>
        <v>79792448.038462505</v>
      </c>
      <c r="E58" s="125">
        <f t="shared" si="1"/>
        <v>41624403.859161362</v>
      </c>
      <c r="F58" s="126">
        <v>0</v>
      </c>
    </row>
    <row r="59" spans="1:6" x14ac:dyDescent="0.2">
      <c r="A59" s="122" t="s">
        <v>380</v>
      </c>
      <c r="B59" s="133">
        <v>7.7835095158206961E-3</v>
      </c>
      <c r="C59" s="123">
        <f t="shared" si="0"/>
        <v>102865740.94349955</v>
      </c>
      <c r="D59" s="124">
        <f>C59*'SFY 2020 PROJECTED'!$E$62</f>
        <v>67601071.522533536</v>
      </c>
      <c r="E59" s="125">
        <f t="shared" si="1"/>
        <v>35264669.420966014</v>
      </c>
      <c r="F59" s="126">
        <v>0</v>
      </c>
    </row>
    <row r="60" spans="1:6" x14ac:dyDescent="0.2">
      <c r="A60" s="122" t="s">
        <v>381</v>
      </c>
      <c r="B60" s="133">
        <v>3.652237442297826E-3</v>
      </c>
      <c r="C60" s="123">
        <f t="shared" si="0"/>
        <v>48267444.118868612</v>
      </c>
      <c r="D60" s="124">
        <f>C60*'SFY 2020 PROJECTED'!$E$62</f>
        <v>31720288.136375144</v>
      </c>
      <c r="E60" s="125">
        <f t="shared" si="1"/>
        <v>16547155.982493468</v>
      </c>
      <c r="F60" s="126">
        <v>0</v>
      </c>
    </row>
    <row r="61" spans="1:6" x14ac:dyDescent="0.2">
      <c r="A61" s="122" t="s">
        <v>382</v>
      </c>
      <c r="B61" s="133">
        <v>2.6570910665304464E-3</v>
      </c>
      <c r="C61" s="123">
        <f t="shared" si="0"/>
        <v>35115732.916809887</v>
      </c>
      <c r="D61" s="124">
        <f>C61*'SFY 2020 PROJECTED'!$E$62</f>
        <v>23077276.756109957</v>
      </c>
      <c r="E61" s="125">
        <f t="shared" si="1"/>
        <v>12038456.16069993</v>
      </c>
      <c r="F61" s="126">
        <v>0</v>
      </c>
    </row>
    <row r="62" spans="1:6" x14ac:dyDescent="0.2">
      <c r="A62" s="122" t="s">
        <v>383</v>
      </c>
      <c r="B62" s="133">
        <v>3.5146838138519032E-3</v>
      </c>
      <c r="C62" s="123">
        <f t="shared" si="0"/>
        <v>46449555.17291224</v>
      </c>
      <c r="D62" s="124">
        <f>C62*'SFY 2020 PROJECTED'!$E$62</f>
        <v>30525612.051524702</v>
      </c>
      <c r="E62" s="125">
        <f t="shared" si="1"/>
        <v>15923943.121387538</v>
      </c>
      <c r="F62" s="126">
        <v>0</v>
      </c>
    </row>
    <row r="63" spans="1:6" x14ac:dyDescent="0.2">
      <c r="A63" s="122" t="s">
        <v>384</v>
      </c>
      <c r="B63" s="133">
        <v>6.4458424672913205E-3</v>
      </c>
      <c r="C63" s="123">
        <f t="shared" si="0"/>
        <v>85187325.852852643</v>
      </c>
      <c r="D63" s="124">
        <f>C63*'SFY 2020 PROJECTED'!$E$62</f>
        <v>55983211.271040551</v>
      </c>
      <c r="E63" s="125">
        <f t="shared" si="1"/>
        <v>29204114.581812091</v>
      </c>
      <c r="F63" s="126">
        <v>0</v>
      </c>
    </row>
    <row r="64" spans="1:6" x14ac:dyDescent="0.2">
      <c r="A64" s="122" t="s">
        <v>385</v>
      </c>
      <c r="B64" s="133">
        <v>8.3837145362532367E-2</v>
      </c>
      <c r="C64" s="123">
        <f t="shared" si="0"/>
        <v>1107979640.6461327</v>
      </c>
      <c r="D64" s="124">
        <f>C64*'SFY 2020 PROJECTED'!$E$62</f>
        <v>728139517.06205511</v>
      </c>
      <c r="E64" s="125">
        <f t="shared" si="1"/>
        <v>379840123.5840776</v>
      </c>
      <c r="F64" s="126">
        <v>0</v>
      </c>
    </row>
    <row r="65" spans="1:6" x14ac:dyDescent="0.2">
      <c r="A65" s="122" t="s">
        <v>386</v>
      </c>
      <c r="B65" s="133">
        <v>2.2031405205102626E-3</v>
      </c>
      <c r="C65" s="123">
        <f t="shared" si="0"/>
        <v>29116387.869031817</v>
      </c>
      <c r="D65" s="124">
        <f>C65*'SFY 2020 PROJECTED'!$E$62</f>
        <v>19134640.948081672</v>
      </c>
      <c r="E65" s="125">
        <f t="shared" si="1"/>
        <v>9981746.9209501445</v>
      </c>
      <c r="F65" s="126">
        <v>0</v>
      </c>
    </row>
    <row r="66" spans="1:6" x14ac:dyDescent="0.2">
      <c r="A66" s="122" t="s">
        <v>387</v>
      </c>
      <c r="B66" s="133">
        <v>3.3362327639620865E-3</v>
      </c>
      <c r="C66" s="123">
        <f t="shared" si="0"/>
        <v>44091171.794341154</v>
      </c>
      <c r="D66" s="124">
        <f>C66*'SFY 2020 PROJECTED'!$E$62</f>
        <v>28975735.076061055</v>
      </c>
      <c r="E66" s="125">
        <f t="shared" si="1"/>
        <v>15115436.718280099</v>
      </c>
      <c r="F66" s="126">
        <v>0</v>
      </c>
    </row>
    <row r="67" spans="1:6" x14ac:dyDescent="0.2">
      <c r="A67" s="122" t="s">
        <v>388</v>
      </c>
      <c r="B67" s="133">
        <v>7.5716260131352851E-3</v>
      </c>
      <c r="C67" s="123">
        <f t="shared" si="0"/>
        <v>100065519.08302166</v>
      </c>
      <c r="D67" s="124">
        <f>C67*'SFY 2020 PROJECTED'!$E$62</f>
        <v>65760828.147695042</v>
      </c>
      <c r="E67" s="125">
        <f t="shared" si="1"/>
        <v>34304690.935326613</v>
      </c>
      <c r="F67" s="126">
        <v>0</v>
      </c>
    </row>
    <row r="68" spans="1:6" x14ac:dyDescent="0.2">
      <c r="A68" s="122" t="s">
        <v>389</v>
      </c>
      <c r="B68" s="133">
        <v>1.1946896015315076E-2</v>
      </c>
      <c r="C68" s="123">
        <f t="shared" si="0"/>
        <v>157888457.39732474</v>
      </c>
      <c r="D68" s="124">
        <f>C68*'SFY 2020 PROJECTED'!$E$62</f>
        <v>103760774.02642314</v>
      </c>
      <c r="E68" s="125">
        <f t="shared" si="1"/>
        <v>54127683.3709016</v>
      </c>
      <c r="F68" s="126">
        <v>0</v>
      </c>
    </row>
    <row r="69" spans="1:6" x14ac:dyDescent="0.2">
      <c r="A69" s="122" t="s">
        <v>390</v>
      </c>
      <c r="B69" s="133">
        <v>1.8953521870433421E-2</v>
      </c>
      <c r="C69" s="123">
        <f t="shared" si="0"/>
        <v>250487015.75145227</v>
      </c>
      <c r="D69" s="124">
        <f>C69*'SFY 2020 PROJECTED'!$E$62</f>
        <v>164614482.06143484</v>
      </c>
      <c r="E69" s="125">
        <f t="shared" si="1"/>
        <v>85872533.690017432</v>
      </c>
      <c r="F69" s="126">
        <v>0</v>
      </c>
    </row>
    <row r="70" spans="1:6" x14ac:dyDescent="0.2">
      <c r="A70" s="122" t="s">
        <v>391</v>
      </c>
      <c r="B70" s="133">
        <v>3.1186291889207735E-3</v>
      </c>
      <c r="C70" s="123">
        <f t="shared" ref="C70:C104" si="2">+B70*C$106</f>
        <v>41215354.281292364</v>
      </c>
      <c r="D70" s="124">
        <f>C70*'SFY 2020 PROJECTED'!$E$62</f>
        <v>27085811.923782911</v>
      </c>
      <c r="E70" s="125">
        <f t="shared" si="1"/>
        <v>14129542.357509453</v>
      </c>
      <c r="F70" s="126">
        <v>0</v>
      </c>
    </row>
    <row r="71" spans="1:6" x14ac:dyDescent="0.2">
      <c r="A71" s="122" t="s">
        <v>392</v>
      </c>
      <c r="B71" s="133">
        <v>1.5199673496381792E-2</v>
      </c>
      <c r="C71" s="123">
        <f t="shared" si="2"/>
        <v>200876696.19039795</v>
      </c>
      <c r="D71" s="124">
        <f>C71*'SFY 2020 PROJECTED'!$E$62</f>
        <v>132011686.12430499</v>
      </c>
      <c r="E71" s="125">
        <f t="shared" ref="E71:E104" si="3">+C71-D71</f>
        <v>68865010.066092953</v>
      </c>
      <c r="F71" s="126">
        <v>0</v>
      </c>
    </row>
    <row r="72" spans="1:6" x14ac:dyDescent="0.2">
      <c r="A72" s="122" t="s">
        <v>393</v>
      </c>
      <c r="B72" s="133">
        <v>8.5098878368729293E-3</v>
      </c>
      <c r="C72" s="123">
        <f t="shared" si="2"/>
        <v>112465452.23677401</v>
      </c>
      <c r="D72" s="124">
        <f>C72*'SFY 2020 PROJECTED'!$E$62</f>
        <v>73909787.755752191</v>
      </c>
      <c r="E72" s="125">
        <f t="shared" si="3"/>
        <v>38555664.481021821</v>
      </c>
      <c r="F72" s="126">
        <v>0</v>
      </c>
    </row>
    <row r="73" spans="1:6" x14ac:dyDescent="0.2">
      <c r="A73" s="122" t="s">
        <v>394</v>
      </c>
      <c r="B73" s="133">
        <v>1.3796166012182123E-3</v>
      </c>
      <c r="C73" s="123">
        <f t="shared" si="2"/>
        <v>18232814.338288937</v>
      </c>
      <c r="D73" s="124">
        <f>C73*'SFY 2020 PROJECTED'!$E$62</f>
        <v>11982199.076529717</v>
      </c>
      <c r="E73" s="125">
        <f t="shared" si="3"/>
        <v>6250615.2617592197</v>
      </c>
      <c r="F73" s="126">
        <v>0</v>
      </c>
    </row>
    <row r="74" spans="1:6" x14ac:dyDescent="0.2">
      <c r="A74" s="122" t="s">
        <v>395</v>
      </c>
      <c r="B74" s="133">
        <v>4.4519946790872005E-3</v>
      </c>
      <c r="C74" s="123">
        <f t="shared" si="2"/>
        <v>58836920.596034646</v>
      </c>
      <c r="D74" s="124">
        <f>C74*'SFY 2020 PROJECTED'!$E$62</f>
        <v>38666312.427213535</v>
      </c>
      <c r="E74" s="125">
        <f t="shared" si="3"/>
        <v>20170608.168821111</v>
      </c>
      <c r="F74" s="126">
        <v>0</v>
      </c>
    </row>
    <row r="75" spans="1:6" x14ac:dyDescent="0.2">
      <c r="A75" s="122" t="s">
        <v>396</v>
      </c>
      <c r="B75" s="133">
        <v>5.8107762683907568E-3</v>
      </c>
      <c r="C75" s="123">
        <f t="shared" si="2"/>
        <v>76794382.417080373</v>
      </c>
      <c r="D75" s="124">
        <f>C75*'SFY 2020 PROJECTED'!$E$62</f>
        <v>50467555.968485966</v>
      </c>
      <c r="E75" s="125">
        <f t="shared" si="3"/>
        <v>26326826.448594406</v>
      </c>
      <c r="F75" s="126">
        <v>0</v>
      </c>
    </row>
    <row r="76" spans="1:6" x14ac:dyDescent="0.2">
      <c r="A76" s="122" t="s">
        <v>397</v>
      </c>
      <c r="B76" s="133">
        <v>1.4356683896326243E-3</v>
      </c>
      <c r="C76" s="123">
        <f t="shared" si="2"/>
        <v>18973586.702572323</v>
      </c>
      <c r="D76" s="124">
        <f>C76*'SFY 2020 PROJECTED'!$E$62</f>
        <v>12469018.158573203</v>
      </c>
      <c r="E76" s="125">
        <f t="shared" si="3"/>
        <v>6504568.5439991206</v>
      </c>
      <c r="F76" s="126">
        <v>0</v>
      </c>
    </row>
    <row r="77" spans="1:6" x14ac:dyDescent="0.2">
      <c r="A77" s="122" t="s">
        <v>398</v>
      </c>
      <c r="B77" s="133">
        <v>4.9256019612179203E-3</v>
      </c>
      <c r="C77" s="123">
        <f t="shared" si="2"/>
        <v>65096046.237699218</v>
      </c>
      <c r="D77" s="124">
        <f>C77*'SFY 2020 PROJECTED'!$E$62</f>
        <v>42779670.249650225</v>
      </c>
      <c r="E77" s="125">
        <f t="shared" si="3"/>
        <v>22316375.988048993</v>
      </c>
      <c r="F77" s="126">
        <v>0</v>
      </c>
    </row>
    <row r="78" spans="1:6" x14ac:dyDescent="0.2">
      <c r="A78" s="122" t="s">
        <v>399</v>
      </c>
      <c r="B78" s="133">
        <v>1.9036971056187527E-2</v>
      </c>
      <c r="C78" s="123">
        <f t="shared" si="2"/>
        <v>251589868.17377922</v>
      </c>
      <c r="D78" s="124">
        <f>C78*'SFY 2020 PROJECTED'!$E$62</f>
        <v>165339252.08493054</v>
      </c>
      <c r="E78" s="125">
        <f t="shared" si="3"/>
        <v>86250616.08884868</v>
      </c>
      <c r="F78" s="126">
        <v>0</v>
      </c>
    </row>
    <row r="79" spans="1:6" x14ac:dyDescent="0.2">
      <c r="A79" s="122" t="s">
        <v>400</v>
      </c>
      <c r="B79" s="133">
        <v>2.0518569520277634E-3</v>
      </c>
      <c r="C79" s="123">
        <f t="shared" si="2"/>
        <v>27117046.012649685</v>
      </c>
      <c r="D79" s="124">
        <f>C79*'SFY 2020 PROJECTED'!$E$62</f>
        <v>17820718.05605175</v>
      </c>
      <c r="E79" s="125">
        <f t="shared" si="3"/>
        <v>9296327.9565979354</v>
      </c>
      <c r="F79" s="126">
        <v>0</v>
      </c>
    </row>
    <row r="80" spans="1:6" x14ac:dyDescent="0.2">
      <c r="A80" s="122" t="s">
        <v>401</v>
      </c>
      <c r="B80" s="133">
        <v>1.5417836791241885E-2</v>
      </c>
      <c r="C80" s="123">
        <f t="shared" si="2"/>
        <v>203759910.87997267</v>
      </c>
      <c r="D80" s="124">
        <f>C80*'SFY 2020 PROJECTED'!$E$62</f>
        <v>133906470.53607351</v>
      </c>
      <c r="E80" s="125">
        <f t="shared" si="3"/>
        <v>69853440.343899161</v>
      </c>
      <c r="F80" s="126">
        <v>0</v>
      </c>
    </row>
    <row r="81" spans="1:6" x14ac:dyDescent="0.2">
      <c r="A81" s="122" t="s">
        <v>402</v>
      </c>
      <c r="B81" s="133">
        <v>7.4025134457962882E-3</v>
      </c>
      <c r="C81" s="123">
        <f t="shared" si="2"/>
        <v>97830551.745110065</v>
      </c>
      <c r="D81" s="124">
        <f>C81*'SFY 2020 PROJECTED'!$E$62</f>
        <v>64292057.442551591</v>
      </c>
      <c r="E81" s="125">
        <f t="shared" si="3"/>
        <v>33538494.302558474</v>
      </c>
      <c r="F81" s="126">
        <v>0</v>
      </c>
    </row>
    <row r="82" spans="1:6" x14ac:dyDescent="0.2">
      <c r="A82" s="122" t="s">
        <v>403</v>
      </c>
      <c r="B82" s="133">
        <v>2.4995861897753765E-2</v>
      </c>
      <c r="C82" s="123">
        <f t="shared" si="2"/>
        <v>330341711.46159637</v>
      </c>
      <c r="D82" s="124">
        <f>C82*'SFY 2020 PROJECTED'!$E$62</f>
        <v>217093207.69543067</v>
      </c>
      <c r="E82" s="125">
        <f t="shared" si="3"/>
        <v>113248503.7661657</v>
      </c>
      <c r="F82" s="126">
        <v>0</v>
      </c>
    </row>
    <row r="83" spans="1:6" x14ac:dyDescent="0.2">
      <c r="A83" s="122" t="s">
        <v>404</v>
      </c>
      <c r="B83" s="133">
        <v>1.1800811103194593E-2</v>
      </c>
      <c r="C83" s="123">
        <f t="shared" si="2"/>
        <v>155957820.23482171</v>
      </c>
      <c r="D83" s="124">
        <f>C83*'SFY 2020 PROJECTED'!$E$62</f>
        <v>102492002.32741681</v>
      </c>
      <c r="E83" s="125">
        <f t="shared" si="3"/>
        <v>53465817.9074049</v>
      </c>
      <c r="F83" s="126">
        <v>0</v>
      </c>
    </row>
    <row r="84" spans="1:6" x14ac:dyDescent="0.2">
      <c r="A84" s="122" t="s">
        <v>405</v>
      </c>
      <c r="B84" s="133">
        <v>1.6179911448591856E-2</v>
      </c>
      <c r="C84" s="123">
        <f t="shared" si="2"/>
        <v>213831379.8135213</v>
      </c>
      <c r="D84" s="124">
        <f>C84*'SFY 2020 PROJECTED'!$E$62</f>
        <v>140525215.37248856</v>
      </c>
      <c r="E84" s="125">
        <f t="shared" si="3"/>
        <v>73306164.441032737</v>
      </c>
      <c r="F84" s="126">
        <v>0</v>
      </c>
    </row>
    <row r="85" spans="1:6" x14ac:dyDescent="0.2">
      <c r="A85" s="122" t="s">
        <v>406</v>
      </c>
      <c r="B85" s="133">
        <v>8.4042837375968276E-3</v>
      </c>
      <c r="C85" s="123">
        <f t="shared" si="2"/>
        <v>111069803.66762574</v>
      </c>
      <c r="D85" s="124">
        <f>C85*'SFY 2020 PROJECTED'!$E$62</f>
        <v>72992598.632551923</v>
      </c>
      <c r="E85" s="125">
        <f t="shared" si="3"/>
        <v>38077205.035073817</v>
      </c>
      <c r="F85" s="126">
        <v>0</v>
      </c>
    </row>
    <row r="86" spans="1:6" x14ac:dyDescent="0.2">
      <c r="A86" s="122" t="s">
        <v>407</v>
      </c>
      <c r="B86" s="133">
        <v>8.3744067637823404E-3</v>
      </c>
      <c r="C86" s="123">
        <f t="shared" si="2"/>
        <v>110674953.88394783</v>
      </c>
      <c r="D86" s="124">
        <f>C86*'SFY 2020 PROJECTED'!$E$62</f>
        <v>72733112.158024624</v>
      </c>
      <c r="E86" s="125">
        <f t="shared" si="3"/>
        <v>37941841.72592321</v>
      </c>
      <c r="F86" s="126">
        <v>0</v>
      </c>
    </row>
    <row r="87" spans="1:6" x14ac:dyDescent="0.2">
      <c r="A87" s="122" t="s">
        <v>408</v>
      </c>
      <c r="B87" s="133">
        <v>6.119278332917269E-3</v>
      </c>
      <c r="C87" s="123">
        <f t="shared" si="2"/>
        <v>80871501.277873963</v>
      </c>
      <c r="D87" s="124">
        <f>C87*'SFY 2020 PROJECTED'!$E$62</f>
        <v>53146947.583093256</v>
      </c>
      <c r="E87" s="125">
        <f t="shared" si="3"/>
        <v>27724553.694780707</v>
      </c>
      <c r="F87" s="126">
        <v>0</v>
      </c>
    </row>
    <row r="88" spans="1:6" x14ac:dyDescent="0.2">
      <c r="A88" s="122" t="s">
        <v>409</v>
      </c>
      <c r="B88" s="133">
        <v>6.8490718764337268E-3</v>
      </c>
      <c r="C88" s="123">
        <f t="shared" si="2"/>
        <v>90516347.659446999</v>
      </c>
      <c r="D88" s="124">
        <f>C88*'SFY 2020 PROJECTED'!$E$62</f>
        <v>59485325.590040088</v>
      </c>
      <c r="E88" s="125">
        <f t="shared" si="3"/>
        <v>31031022.069406912</v>
      </c>
      <c r="F88" s="126">
        <v>0</v>
      </c>
    </row>
    <row r="89" spans="1:6" x14ac:dyDescent="0.2">
      <c r="A89" s="122" t="s">
        <v>410</v>
      </c>
      <c r="B89" s="133">
        <v>4.920731342207667E-3</v>
      </c>
      <c r="C89" s="123">
        <f t="shared" si="2"/>
        <v>65031676.838223979</v>
      </c>
      <c r="D89" s="124">
        <f>C89*'SFY 2020 PROJECTED'!$E$62</f>
        <v>42737368.115452036</v>
      </c>
      <c r="E89" s="125">
        <f t="shared" si="3"/>
        <v>22294308.722771943</v>
      </c>
      <c r="F89" s="126">
        <v>0</v>
      </c>
    </row>
    <row r="90" spans="1:6" x14ac:dyDescent="0.2">
      <c r="A90" s="122" t="s">
        <v>411</v>
      </c>
      <c r="B90" s="133">
        <v>9.2242169659249099E-3</v>
      </c>
      <c r="C90" s="123">
        <f t="shared" si="2"/>
        <v>121905923.14364474</v>
      </c>
      <c r="D90" s="124">
        <f>C90*'SFY 2020 PROJECTED'!$E$62</f>
        <v>80113854.757343099</v>
      </c>
      <c r="E90" s="125">
        <f t="shared" si="3"/>
        <v>41792068.386301637</v>
      </c>
      <c r="F90" s="126">
        <v>0</v>
      </c>
    </row>
    <row r="91" spans="1:6" x14ac:dyDescent="0.2">
      <c r="A91" s="122" t="s">
        <v>412</v>
      </c>
      <c r="B91" s="133">
        <v>2.8065360950120031E-3</v>
      </c>
      <c r="C91" s="123">
        <f t="shared" si="2"/>
        <v>37090776.893287487</v>
      </c>
      <c r="D91" s="124">
        <f>C91*'SFY 2020 PROJECTED'!$E$62</f>
        <v>24375231.623195846</v>
      </c>
      <c r="E91" s="125">
        <f t="shared" si="3"/>
        <v>12715545.270091642</v>
      </c>
      <c r="F91" s="126">
        <v>0</v>
      </c>
    </row>
    <row r="92" spans="1:6" x14ac:dyDescent="0.2">
      <c r="A92" s="122" t="s">
        <v>413</v>
      </c>
      <c r="B92" s="133">
        <v>3.2680163603828779E-3</v>
      </c>
      <c r="C92" s="123">
        <f t="shared" si="2"/>
        <v>43189633.62773224</v>
      </c>
      <c r="D92" s="124">
        <f>C92*'SFY 2020 PROJECTED'!$E$62</f>
        <v>28383264.293055683</v>
      </c>
      <c r="E92" s="125">
        <f t="shared" si="3"/>
        <v>14806369.334676556</v>
      </c>
      <c r="F92" s="126">
        <v>0</v>
      </c>
    </row>
    <row r="93" spans="1:6" x14ac:dyDescent="0.2">
      <c r="A93" s="122" t="s">
        <v>414</v>
      </c>
      <c r="B93" s="133">
        <v>4.4221484835993234E-4</v>
      </c>
      <c r="C93" s="123">
        <f t="shared" si="2"/>
        <v>5844247.7574289171</v>
      </c>
      <c r="D93" s="124">
        <f>C93*'SFY 2020 PROJECTED'!$E$62</f>
        <v>3840709.3267559339</v>
      </c>
      <c r="E93" s="125">
        <f t="shared" si="3"/>
        <v>2003538.4306729832</v>
      </c>
      <c r="F93" s="126">
        <v>0</v>
      </c>
    </row>
    <row r="94" spans="1:6" x14ac:dyDescent="0.2">
      <c r="A94" s="122" t="s">
        <v>415</v>
      </c>
      <c r="B94" s="133">
        <v>1.4473713705569474E-2</v>
      </c>
      <c r="C94" s="123">
        <f t="shared" si="2"/>
        <v>191282516.13250628</v>
      </c>
      <c r="D94" s="124">
        <f>C94*'SFY 2020 PROJECTED'!$E$62</f>
        <v>125706604.89565921</v>
      </c>
      <c r="E94" s="125">
        <f t="shared" si="3"/>
        <v>65575911.236847073</v>
      </c>
      <c r="F94" s="126">
        <v>0</v>
      </c>
    </row>
    <row r="95" spans="1:6" x14ac:dyDescent="0.2">
      <c r="A95" s="122" t="s">
        <v>416</v>
      </c>
      <c r="B95" s="133">
        <v>8.3895684771494693E-3</v>
      </c>
      <c r="C95" s="123">
        <f t="shared" si="2"/>
        <v>110875328.90453625</v>
      </c>
      <c r="D95" s="124">
        <f>C95*'SFY 2020 PROJECTED'!$E$62</f>
        <v>72864794.154128328</v>
      </c>
      <c r="E95" s="125">
        <f t="shared" si="3"/>
        <v>38010534.750407919</v>
      </c>
      <c r="F95" s="126">
        <v>0</v>
      </c>
    </row>
    <row r="96" spans="1:6" x14ac:dyDescent="0.2">
      <c r="A96" s="122" t="s">
        <v>417</v>
      </c>
      <c r="B96" s="133">
        <v>5.7258080536538532E-2</v>
      </c>
      <c r="C96" s="123">
        <f t="shared" si="2"/>
        <v>756714547.26455402</v>
      </c>
      <c r="D96" s="124">
        <f>C96*'SFY 2020 PROJECTED'!$E$62</f>
        <v>497295929.26249516</v>
      </c>
      <c r="E96" s="125">
        <f t="shared" si="3"/>
        <v>259418618.00205886</v>
      </c>
      <c r="F96" s="126">
        <v>0</v>
      </c>
    </row>
    <row r="97" spans="1:6" x14ac:dyDescent="0.2">
      <c r="A97" s="122" t="s">
        <v>418</v>
      </c>
      <c r="B97" s="133">
        <v>3.0162233863716809E-3</v>
      </c>
      <c r="C97" s="123">
        <f t="shared" si="2"/>
        <v>39861973.941136718</v>
      </c>
      <c r="D97" s="124">
        <f>C97*'SFY 2020 PROJECTED'!$E$62</f>
        <v>26196400.538292527</v>
      </c>
      <c r="E97" s="125">
        <f t="shared" si="3"/>
        <v>13665573.402844191</v>
      </c>
      <c r="F97" s="126">
        <v>0</v>
      </c>
    </row>
    <row r="98" spans="1:6" x14ac:dyDescent="0.2">
      <c r="A98" s="122" t="s">
        <v>419</v>
      </c>
      <c r="B98" s="133">
        <v>2.1288294229796709E-3</v>
      </c>
      <c r="C98" s="123">
        <f t="shared" si="2"/>
        <v>28134303.10479125</v>
      </c>
      <c r="D98" s="124">
        <f>C98*'SFY 2020 PROJECTED'!$E$62</f>
        <v>18489236.736925669</v>
      </c>
      <c r="E98" s="125">
        <f t="shared" si="3"/>
        <v>9645066.3678655811</v>
      </c>
      <c r="F98" s="126">
        <v>0</v>
      </c>
    </row>
    <row r="99" spans="1:6" x14ac:dyDescent="0.2">
      <c r="A99" s="122" t="s">
        <v>420</v>
      </c>
      <c r="B99" s="133">
        <v>2.7385041422660892E-3</v>
      </c>
      <c r="C99" s="123">
        <f t="shared" si="2"/>
        <v>36191676.402330652</v>
      </c>
      <c r="D99" s="124">
        <f>C99*'SFY 2020 PROJECTED'!$E$62</f>
        <v>23784362.826280236</v>
      </c>
      <c r="E99" s="125">
        <f t="shared" si="3"/>
        <v>12407313.576050416</v>
      </c>
      <c r="F99" s="126">
        <v>0</v>
      </c>
    </row>
    <row r="100" spans="1:6" x14ac:dyDescent="0.2">
      <c r="A100" s="122" t="s">
        <v>421</v>
      </c>
      <c r="B100" s="133">
        <v>1.4435715287680027E-2</v>
      </c>
      <c r="C100" s="123">
        <f t="shared" si="2"/>
        <v>190780334.51341352</v>
      </c>
      <c r="D100" s="124">
        <f>C100*'SFY 2020 PROJECTED'!$E$62</f>
        <v>125376582.33189584</v>
      </c>
      <c r="E100" s="125">
        <f t="shared" si="3"/>
        <v>65403752.181517676</v>
      </c>
      <c r="F100" s="126">
        <v>0</v>
      </c>
    </row>
    <row r="101" spans="1:6" x14ac:dyDescent="0.2">
      <c r="A101" s="122" t="s">
        <v>422</v>
      </c>
      <c r="B101" s="133">
        <v>8.870687273242318E-3</v>
      </c>
      <c r="C101" s="123">
        <f t="shared" si="2"/>
        <v>117233725.63307382</v>
      </c>
      <c r="D101" s="124">
        <f>C101*'SFY 2020 PROJECTED'!$E$62</f>
        <v>77043390.721576422</v>
      </c>
      <c r="E101" s="125">
        <f t="shared" si="3"/>
        <v>40190334.911497399</v>
      </c>
      <c r="F101" s="126">
        <v>0</v>
      </c>
    </row>
    <row r="102" spans="1:6" x14ac:dyDescent="0.2">
      <c r="A102" s="122" t="s">
        <v>423</v>
      </c>
      <c r="B102" s="133">
        <v>1.1371909092015563E-2</v>
      </c>
      <c r="C102" s="123">
        <f t="shared" si="2"/>
        <v>150289513.01654035</v>
      </c>
      <c r="D102" s="124">
        <f>C102*'SFY 2020 PROJECTED'!$E$62</f>
        <v>98766917.200336456</v>
      </c>
      <c r="E102" s="125">
        <f t="shared" si="3"/>
        <v>51522595.816203892</v>
      </c>
      <c r="F102" s="126">
        <v>0</v>
      </c>
    </row>
    <row r="103" spans="1:6" x14ac:dyDescent="0.2">
      <c r="A103" s="122" t="s">
        <v>424</v>
      </c>
      <c r="B103" s="133">
        <v>4.1198976576212526E-3</v>
      </c>
      <c r="C103" s="123">
        <f t="shared" si="2"/>
        <v>54447974.181979671</v>
      </c>
      <c r="D103" s="124">
        <f>C103*'SFY 2020 PROJECTED'!$E$62</f>
        <v>35781994.696900748</v>
      </c>
      <c r="E103" s="125">
        <f t="shared" si="3"/>
        <v>18665979.485078923</v>
      </c>
      <c r="F103" s="126">
        <v>0</v>
      </c>
    </row>
    <row r="104" spans="1:6" x14ac:dyDescent="0.2">
      <c r="A104" s="122" t="s">
        <v>425</v>
      </c>
      <c r="B104" s="133">
        <v>2.3196904125167474E-3</v>
      </c>
      <c r="C104" s="123">
        <f t="shared" si="2"/>
        <v>30656694.458721623</v>
      </c>
      <c r="D104" s="124">
        <f>C104*'SFY 2020 PROJECTED'!$E$62</f>
        <v>20146896.097183675</v>
      </c>
      <c r="E104" s="125">
        <f t="shared" si="3"/>
        <v>10509798.361537948</v>
      </c>
      <c r="F104" s="126">
        <v>0</v>
      </c>
    </row>
    <row r="105" spans="1:6" x14ac:dyDescent="0.2">
      <c r="A105" s="122"/>
      <c r="B105" s="127"/>
      <c r="C105" s="123"/>
      <c r="D105" s="127"/>
      <c r="E105" s="127"/>
      <c r="F105" s="128"/>
    </row>
    <row r="106" spans="1:6" ht="13.5" thickBot="1" x14ac:dyDescent="0.25">
      <c r="A106" s="129" t="s">
        <v>466</v>
      </c>
      <c r="B106" s="130"/>
      <c r="C106" s="141">
        <f>'SFY 2020 PROJECTED'!D57</f>
        <v>13215856001</v>
      </c>
      <c r="D106" s="141">
        <f>SUM(D5:D104)</f>
        <v>8685165912.0000095</v>
      </c>
      <c r="E106" s="141">
        <f>SUM(E5:E104)</f>
        <v>4530690089.0000019</v>
      </c>
      <c r="F106" s="131">
        <f>SUM(F5:F104)</f>
        <v>0</v>
      </c>
    </row>
    <row r="108" spans="1:6" ht="29.25" customHeight="1" x14ac:dyDescent="0.2">
      <c r="A108" s="207" t="s">
        <v>467</v>
      </c>
      <c r="B108" s="207"/>
      <c r="C108" s="207"/>
      <c r="D108" s="207"/>
      <c r="E108" s="207"/>
      <c r="F108" s="207"/>
    </row>
    <row r="110" spans="1:6" x14ac:dyDescent="0.2">
      <c r="D110" s="171"/>
    </row>
  </sheetData>
  <mergeCells count="3">
    <mergeCell ref="A1:F1"/>
    <mergeCell ref="A2:F2"/>
    <mergeCell ref="A108:F108"/>
  </mergeCells>
  <phoneticPr fontId="2" type="noConversion"/>
  <printOptions horizontalCentered="1" gridLines="1"/>
  <pageMargins left="0.25" right="0.25" top="0.5" bottom="1" header="0.5" footer="0.5"/>
  <pageSetup orientation="portrait" horizontalDpi="4294967294" r:id="rId1"/>
  <headerFooter alignWithMargins="0">
    <oddFooter>&amp;L&amp;"Arial,Regular"&amp;D&amp;C&amp;"Arial,Regular"Page &amp;P of &amp;N&amp;R&amp;"Arial,Regular"&amp;F
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READ ME FIRST</vt:lpstr>
      <vt:lpstr>SFY 2020 PROJECTED</vt:lpstr>
      <vt:lpstr>TRANSADMIN YTD DEC 2014</vt:lpstr>
      <vt:lpstr>SFY 2017 BLENDED SHARES</vt:lpstr>
      <vt:lpstr>County Estimates</vt:lpstr>
      <vt:lpstr>'READ ME FIRST'!Print_Area</vt:lpstr>
      <vt:lpstr>'SFY 2017 BLENDED SHARES'!Print_Area</vt:lpstr>
      <vt:lpstr>'SFY 2020 PROJECTED'!Print_Area</vt:lpstr>
      <vt:lpstr>'County Estimates'!Print_Titles</vt:lpstr>
      <vt:lpstr>'SFY 2017 BLENDED SHARES'!Print_Titles</vt:lpstr>
      <vt:lpstr>'SFY 2020 PROJECTED'!Print_Titles</vt:lpstr>
      <vt:lpstr>'TRANSADMIN YTD DEC 2014'!Print_Titles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GAO</dc:creator>
  <cp:lastModifiedBy>Mohr, Wayne S</cp:lastModifiedBy>
  <cp:lastPrinted>2018-12-28T19:35:55Z</cp:lastPrinted>
  <dcterms:created xsi:type="dcterms:W3CDTF">2004-06-15T15:41:35Z</dcterms:created>
  <dcterms:modified xsi:type="dcterms:W3CDTF">2018-12-31T16:49:12Z</dcterms:modified>
</cp:coreProperties>
</file>