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GROUPS\BUDGET\Budget Estimates\2020-2021\"/>
    </mc:Choice>
  </mc:AlternateContent>
  <xr:revisionPtr revIDLastSave="0" documentId="8_{C88F316F-5504-4D83-AE35-21555F592164}" xr6:coauthVersionLast="41" xr6:coauthVersionMax="41" xr10:uidLastSave="{00000000-0000-0000-0000-000000000000}"/>
  <bookViews>
    <workbookView xWindow="-120" yWindow="-120" windowWidth="29040" windowHeight="15840" tabRatio="905" firstSheet="1" activeTab="1" xr2:uid="{00000000-000D-0000-FFFF-FFFF00000000}"/>
  </bookViews>
  <sheets>
    <sheet name="READ ME FIRST" sheetId="122" state="hidden" r:id="rId1"/>
    <sheet name="SFY 2021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2021 PROJECTED'!$A$1:$G$59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2021 PROJECTED'!$1:$4</definedName>
    <definedName name="_xlnm.Print_Titles" localSheetId="2">'TRANSADMIN YTD DEC 2014'!$1:$4</definedName>
    <definedName name="TOT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4" l="1"/>
  <c r="F50" i="4"/>
  <c r="F39" i="4"/>
  <c r="F32" i="4"/>
  <c r="D17" i="4"/>
  <c r="D49" i="4"/>
  <c r="F49" i="4" s="1"/>
  <c r="D44" i="4"/>
  <c r="D43" i="4"/>
  <c r="F43" i="4" s="1"/>
  <c r="D37" i="4"/>
  <c r="D35" i="4"/>
  <c r="F35" i="4" s="1"/>
  <c r="D34" i="4"/>
  <c r="D28" i="4"/>
  <c r="D27" i="4"/>
  <c r="D26" i="4"/>
  <c r="D25" i="4"/>
  <c r="F25" i="4" s="1"/>
  <c r="D24" i="4"/>
  <c r="D23" i="4"/>
  <c r="D22" i="4"/>
  <c r="D21" i="4"/>
  <c r="F21" i="4" s="1"/>
  <c r="D20" i="4"/>
  <c r="D19" i="4"/>
  <c r="D18" i="4"/>
  <c r="F18" i="4" s="1"/>
  <c r="D16" i="4"/>
  <c r="D15" i="4"/>
  <c r="D14" i="4"/>
  <c r="D13" i="4"/>
  <c r="D12" i="4"/>
  <c r="F12" i="4" s="1"/>
  <c r="D11" i="4"/>
  <c r="D10" i="4"/>
  <c r="D9" i="4"/>
  <c r="D8" i="4"/>
  <c r="F8" i="4" s="1"/>
  <c r="D6" i="4"/>
  <c r="F6" i="4" s="1"/>
  <c r="D5" i="4"/>
  <c r="F55" i="4"/>
  <c r="F54" i="4"/>
  <c r="F51" i="4"/>
  <c r="F48" i="4"/>
  <c r="F47" i="4"/>
  <c r="F46" i="4"/>
  <c r="F45" i="4"/>
  <c r="F42" i="4"/>
  <c r="F41" i="4"/>
  <c r="F40" i="4"/>
  <c r="F38" i="4"/>
  <c r="F36" i="4"/>
  <c r="F33" i="4"/>
  <c r="F31" i="4"/>
  <c r="F29" i="4"/>
  <c r="F27" i="4"/>
  <c r="F13" i="4"/>
  <c r="F19" i="4"/>
  <c r="F20" i="4"/>
  <c r="F53" i="4"/>
  <c r="F52" i="4"/>
  <c r="F26" i="4"/>
  <c r="F30" i="4"/>
  <c r="E61" i="4"/>
  <c r="E62" i="4" s="1"/>
  <c r="F44" i="4" l="1"/>
  <c r="F9" i="4"/>
  <c r="F17" i="4"/>
  <c r="F7" i="4"/>
  <c r="F11" i="4"/>
  <c r="F16" i="4"/>
  <c r="F24" i="4"/>
  <c r="F28" i="4"/>
  <c r="F34" i="4"/>
  <c r="F23" i="4"/>
  <c r="F22" i="4"/>
  <c r="F15" i="4"/>
  <c r="F14" i="4"/>
  <c r="F10" i="4"/>
  <c r="F5" i="4"/>
  <c r="F61" i="4"/>
  <c r="D57" i="4"/>
  <c r="E57" i="4" l="1"/>
  <c r="F37" i="4"/>
  <c r="F57" i="4" s="1"/>
  <c r="H55" i="4"/>
  <c r="H51" i="4"/>
  <c r="H48" i="4"/>
  <c r="H47" i="4"/>
  <c r="H45" i="4"/>
  <c r="H42" i="4"/>
  <c r="H40" i="4"/>
  <c r="H39" i="4"/>
  <c r="H38" i="4"/>
  <c r="H33" i="4"/>
  <c r="H32" i="4"/>
  <c r="H31" i="4"/>
  <c r="H30" i="4"/>
  <c r="H26" i="4"/>
  <c r="H21" i="4"/>
  <c r="H16" i="4"/>
  <c r="H15" i="4"/>
  <c r="H14" i="4"/>
  <c r="H11" i="4"/>
  <c r="H10" i="4"/>
  <c r="H9" i="4"/>
  <c r="H5" i="4"/>
  <c r="H53" i="4"/>
  <c r="H54" i="4"/>
  <c r="H52" i="4"/>
  <c r="H50" i="4"/>
  <c r="H49" i="4"/>
  <c r="H46" i="4"/>
  <c r="H41" i="4"/>
  <c r="H36" i="4"/>
  <c r="H29" i="4"/>
  <c r="H28" i="4"/>
  <c r="H25" i="4"/>
  <c r="H23" i="4"/>
  <c r="H20" i="4"/>
  <c r="H18" i="4"/>
  <c r="H8" i="4"/>
  <c r="H6" i="4"/>
  <c r="H44" i="4"/>
  <c r="H37" i="4"/>
  <c r="H35" i="4"/>
  <c r="H27" i="4"/>
  <c r="H24" i="4"/>
  <c r="H17" i="4"/>
  <c r="H13" i="4"/>
  <c r="H34" i="4" l="1"/>
  <c r="H43" i="4"/>
  <c r="H19" i="4"/>
  <c r="H22" i="4"/>
  <c r="H7" i="4"/>
  <c r="H12" i="4"/>
  <c r="G57" i="4"/>
  <c r="H57" i="4" l="1"/>
  <c r="G110" i="124"/>
  <c r="G109" i="124"/>
  <c r="G108" i="124"/>
  <c r="G107" i="124"/>
  <c r="G106" i="124"/>
  <c r="G105" i="124"/>
  <c r="G104" i="124"/>
  <c r="G103" i="124"/>
  <c r="G102" i="124"/>
  <c r="G101" i="124"/>
  <c r="G100" i="124"/>
  <c r="G99" i="124"/>
  <c r="G47" i="124"/>
  <c r="G105" i="113" l="1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H81" i="124" s="1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F106" i="125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6" i="124"/>
  <c r="H88" i="124"/>
  <c r="H89" i="124"/>
  <c r="H90" i="124"/>
  <c r="H93" i="124"/>
  <c r="H98" i="124"/>
  <c r="H8" i="124" l="1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K6" i="113"/>
  <c r="L6" i="113" s="1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C104" i="125"/>
  <c r="D104" i="125" s="1"/>
  <c r="C103" i="125"/>
  <c r="D103" i="125" s="1"/>
  <c r="C102" i="125"/>
  <c r="D102" i="125" s="1"/>
  <c r="C101" i="125"/>
  <c r="D101" i="125" s="1"/>
  <c r="C100" i="125"/>
  <c r="D100" i="125" s="1"/>
  <c r="C99" i="125"/>
  <c r="D99" i="125" s="1"/>
  <c r="C98" i="125"/>
  <c r="D98" i="125" s="1"/>
  <c r="C97" i="125"/>
  <c r="D97" i="125" s="1"/>
  <c r="C96" i="125"/>
  <c r="D96" i="125" s="1"/>
  <c r="C95" i="125"/>
  <c r="D95" i="125" s="1"/>
  <c r="C94" i="125"/>
  <c r="D94" i="125" s="1"/>
  <c r="C93" i="125"/>
  <c r="D93" i="125" s="1"/>
  <c r="C92" i="125"/>
  <c r="D92" i="125" s="1"/>
  <c r="C91" i="125"/>
  <c r="D91" i="125" s="1"/>
  <c r="C90" i="125"/>
  <c r="D90" i="125" s="1"/>
  <c r="C89" i="125"/>
  <c r="D89" i="125" s="1"/>
  <c r="C88" i="125"/>
  <c r="D88" i="125" s="1"/>
  <c r="C87" i="125"/>
  <c r="D87" i="125" s="1"/>
  <c r="C86" i="125"/>
  <c r="D86" i="125" s="1"/>
  <c r="C85" i="125"/>
  <c r="D85" i="125" s="1"/>
  <c r="C84" i="125"/>
  <c r="D84" i="125" s="1"/>
  <c r="C83" i="125"/>
  <c r="D83" i="125" s="1"/>
  <c r="C82" i="125"/>
  <c r="D82" i="125" s="1"/>
  <c r="C81" i="125"/>
  <c r="D81" i="125" s="1"/>
  <c r="C80" i="125"/>
  <c r="D80" i="125" s="1"/>
  <c r="C79" i="125"/>
  <c r="D79" i="125" s="1"/>
  <c r="C78" i="125"/>
  <c r="D78" i="125" s="1"/>
  <c r="C77" i="125"/>
  <c r="D77" i="125" s="1"/>
  <c r="C76" i="125"/>
  <c r="D76" i="125" s="1"/>
  <c r="C75" i="125"/>
  <c r="D75" i="125" s="1"/>
  <c r="C74" i="125"/>
  <c r="D74" i="125" s="1"/>
  <c r="C73" i="125"/>
  <c r="D73" i="125" s="1"/>
  <c r="C72" i="125"/>
  <c r="D72" i="125" s="1"/>
  <c r="C71" i="125"/>
  <c r="D71" i="125" s="1"/>
  <c r="C70" i="125"/>
  <c r="D70" i="125" s="1"/>
  <c r="C69" i="125"/>
  <c r="D69" i="125" s="1"/>
  <c r="C68" i="125"/>
  <c r="D68" i="125" s="1"/>
  <c r="C67" i="125"/>
  <c r="D67" i="125" s="1"/>
  <c r="C66" i="125"/>
  <c r="D66" i="125" s="1"/>
  <c r="C65" i="125"/>
  <c r="D65" i="125" s="1"/>
  <c r="C64" i="125"/>
  <c r="D64" i="125" s="1"/>
  <c r="C63" i="125"/>
  <c r="D63" i="125" s="1"/>
  <c r="C62" i="125"/>
  <c r="D62" i="125" s="1"/>
  <c r="C61" i="125"/>
  <c r="D61" i="125" s="1"/>
  <c r="C60" i="125"/>
  <c r="D60" i="125" s="1"/>
  <c r="C59" i="125"/>
  <c r="D59" i="125" s="1"/>
  <c r="C58" i="125"/>
  <c r="D58" i="125" s="1"/>
  <c r="C57" i="125"/>
  <c r="D57" i="125" s="1"/>
  <c r="C56" i="125"/>
  <c r="D56" i="125" s="1"/>
  <c r="C55" i="125"/>
  <c r="D55" i="125" s="1"/>
  <c r="C54" i="125"/>
  <c r="D54" i="125" s="1"/>
  <c r="C53" i="125"/>
  <c r="D53" i="125" s="1"/>
  <c r="C52" i="125"/>
  <c r="D52" i="125" s="1"/>
  <c r="C51" i="125"/>
  <c r="D51" i="125" s="1"/>
  <c r="C50" i="125"/>
  <c r="D50" i="125" s="1"/>
  <c r="C49" i="125"/>
  <c r="D49" i="125" s="1"/>
  <c r="C48" i="125"/>
  <c r="D48" i="125" s="1"/>
  <c r="C47" i="125"/>
  <c r="D47" i="125" s="1"/>
  <c r="C46" i="125"/>
  <c r="D46" i="125" s="1"/>
  <c r="C45" i="125"/>
  <c r="D45" i="125" s="1"/>
  <c r="C44" i="125"/>
  <c r="D44" i="125" s="1"/>
  <c r="C43" i="125"/>
  <c r="D43" i="125" s="1"/>
  <c r="C42" i="125"/>
  <c r="D42" i="125" s="1"/>
  <c r="C41" i="125"/>
  <c r="D41" i="125" s="1"/>
  <c r="C40" i="125"/>
  <c r="D40" i="125" s="1"/>
  <c r="C39" i="125"/>
  <c r="D39" i="125" s="1"/>
  <c r="C38" i="125"/>
  <c r="D38" i="125" s="1"/>
  <c r="C37" i="125"/>
  <c r="D37" i="125" s="1"/>
  <c r="C36" i="125"/>
  <c r="D36" i="125" s="1"/>
  <c r="C35" i="125"/>
  <c r="D35" i="125" s="1"/>
  <c r="C34" i="125"/>
  <c r="D34" i="125" s="1"/>
  <c r="C33" i="125"/>
  <c r="D33" i="125" s="1"/>
  <c r="C32" i="125"/>
  <c r="D32" i="125" s="1"/>
  <c r="C31" i="125"/>
  <c r="D31" i="125" s="1"/>
  <c r="C30" i="125"/>
  <c r="D30" i="125" s="1"/>
  <c r="C29" i="125"/>
  <c r="D29" i="125" s="1"/>
  <c r="C28" i="125"/>
  <c r="D28" i="125" s="1"/>
  <c r="C27" i="125"/>
  <c r="D27" i="125" s="1"/>
  <c r="C26" i="125"/>
  <c r="D26" i="125" s="1"/>
  <c r="C25" i="125"/>
  <c r="D25" i="125" s="1"/>
  <c r="C24" i="125"/>
  <c r="D24" i="125" s="1"/>
  <c r="C23" i="125"/>
  <c r="D23" i="125" s="1"/>
  <c r="C22" i="125"/>
  <c r="D22" i="125" s="1"/>
  <c r="C21" i="125"/>
  <c r="D21" i="125" s="1"/>
  <c r="C20" i="125"/>
  <c r="D20" i="125" s="1"/>
  <c r="C19" i="125"/>
  <c r="D19" i="125" s="1"/>
  <c r="C18" i="125"/>
  <c r="D18" i="125" s="1"/>
  <c r="C17" i="125"/>
  <c r="D17" i="125" s="1"/>
  <c r="C16" i="125"/>
  <c r="D16" i="125" s="1"/>
  <c r="C15" i="125"/>
  <c r="D15" i="125" s="1"/>
  <c r="C14" i="125"/>
  <c r="D14" i="125" s="1"/>
  <c r="C13" i="125"/>
  <c r="D13" i="125" s="1"/>
  <c r="C12" i="125"/>
  <c r="D12" i="125" s="1"/>
  <c r="C11" i="125"/>
  <c r="D11" i="125" s="1"/>
  <c r="C10" i="125"/>
  <c r="D10" i="125" s="1"/>
  <c r="C9" i="125"/>
  <c r="D9" i="125" s="1"/>
  <c r="C8" i="125"/>
  <c r="D8" i="125" s="1"/>
  <c r="C7" i="125"/>
  <c r="D7" i="125" s="1"/>
  <c r="C6" i="125"/>
  <c r="D6" i="125" s="1"/>
  <c r="C5" i="125"/>
  <c r="D5" i="125" s="1"/>
  <c r="I93" i="113" l="1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E5" i="125"/>
  <c r="E6" i="125"/>
  <c r="E7" i="125"/>
  <c r="E8" i="125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50" i="125"/>
  <c r="E51" i="125"/>
  <c r="E52" i="125"/>
  <c r="E53" i="125"/>
  <c r="E54" i="125"/>
  <c r="E55" i="125"/>
  <c r="E56" i="125"/>
  <c r="E57" i="125"/>
  <c r="E58" i="125"/>
  <c r="E59" i="125"/>
  <c r="E60" i="125"/>
  <c r="E61" i="125"/>
  <c r="E62" i="125"/>
  <c r="E63" i="125"/>
  <c r="E64" i="125"/>
  <c r="E65" i="125"/>
  <c r="E66" i="125"/>
  <c r="E67" i="125"/>
  <c r="E68" i="125"/>
  <c r="E69" i="125"/>
  <c r="E70" i="125"/>
  <c r="E71" i="125"/>
  <c r="E72" i="125"/>
  <c r="E73" i="125"/>
  <c r="E74" i="125"/>
  <c r="E75" i="125"/>
  <c r="E76" i="125"/>
  <c r="E77" i="125"/>
  <c r="E78" i="125"/>
  <c r="E79" i="125"/>
  <c r="E80" i="125"/>
  <c r="E81" i="125"/>
  <c r="E82" i="125"/>
  <c r="E83" i="125"/>
  <c r="E84" i="125"/>
  <c r="E85" i="125"/>
  <c r="E86" i="125"/>
  <c r="E87" i="125"/>
  <c r="E88" i="125"/>
  <c r="E89" i="125"/>
  <c r="E90" i="125"/>
  <c r="E91" i="125"/>
  <c r="E92" i="125"/>
  <c r="E93" i="125"/>
  <c r="E94" i="125"/>
  <c r="E95" i="125"/>
  <c r="E96" i="125"/>
  <c r="E97" i="125"/>
  <c r="E98" i="125"/>
  <c r="E99" i="125"/>
  <c r="E100" i="125"/>
  <c r="E101" i="125"/>
  <c r="E102" i="125"/>
  <c r="E103" i="125"/>
  <c r="E104" i="125"/>
  <c r="I105" i="113" l="1"/>
  <c r="E106" i="125"/>
  <c r="D106" i="125"/>
</calcChain>
</file>

<file path=xl/sharedStrings.xml><?xml version="1.0" encoding="utf-8"?>
<sst xmlns="http://schemas.openxmlformats.org/spreadsheetml/2006/main" count="565" uniqueCount="479">
  <si>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</si>
  <si>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</si>
  <si>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</si>
  <si>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</si>
  <si>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</si>
  <si>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</si>
  <si>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</si>
  <si>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</si>
  <si>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</si>
  <si>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</si>
  <si>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</si>
  <si>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</si>
  <si>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</si>
  <si>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</si>
  <si>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</si>
  <si>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</si>
  <si>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</si>
  <si>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</si>
  <si>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</si>
  <si>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</si>
  <si>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</si>
  <si>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</si>
  <si>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</si>
  <si>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</si>
  <si>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</si>
  <si>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</si>
  <si>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</si>
  <si>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</si>
  <si>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</si>
  <si>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</si>
  <si>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</si>
  <si>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</si>
  <si>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</si>
  <si>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</si>
  <si>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</si>
  <si>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</si>
  <si>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</si>
  <si>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</si>
  <si>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</si>
  <si>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</si>
  <si>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</si>
  <si>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</si>
  <si>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</si>
  <si>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</si>
  <si>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</si>
  <si>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</si>
  <si>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</si>
  <si>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</si>
  <si>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</si>
  <si>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</si>
  <si>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</si>
  <si>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</si>
  <si>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</si>
  <si>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</si>
  <si>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</si>
  <si>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</si>
  <si>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</si>
  <si>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</si>
  <si>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</si>
  <si>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</si>
  <si>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</si>
  <si>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</si>
  <si>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</si>
  <si>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</si>
  <si>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</si>
  <si>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</si>
  <si>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</si>
  <si>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</si>
  <si>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</si>
  <si>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</si>
  <si>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</si>
  <si>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</si>
  <si>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</si>
  <si>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</si>
  <si>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</si>
  <si>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</si>
  <si>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</si>
  <si>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</si>
  <si>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</si>
  <si>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</si>
  <si>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</si>
  <si>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</si>
  <si>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</si>
  <si>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</si>
  <si>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</si>
  <si>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</si>
  <si>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</si>
  <si>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</si>
  <si>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</si>
  <si>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</si>
  <si>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</si>
  <si>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</si>
  <si>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</si>
  <si>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</si>
  <si>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</si>
  <si>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</si>
  <si>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</si>
  <si>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</si>
  <si>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</si>
  <si>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</si>
  <si>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</si>
  <si>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</si>
  <si>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</si>
  <si>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</si>
  <si>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</si>
  <si>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</si>
  <si>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</si>
  <si>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</si>
  <si>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</si>
  <si>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</si>
  <si>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</si>
  <si>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</si>
  <si>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</si>
  <si>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</si>
  <si>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</si>
  <si>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</si>
  <si>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</si>
  <si>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</si>
  <si>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</si>
  <si>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</si>
  <si>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</si>
  <si>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</si>
  <si>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</si>
  <si>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</si>
  <si>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</si>
  <si>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</si>
  <si>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</si>
  <si>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</si>
  <si>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</si>
  <si>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</si>
  <si>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</si>
  <si>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</si>
  <si>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</si>
  <si>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</si>
  <si>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</si>
  <si>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</si>
  <si>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</si>
  <si>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</si>
  <si>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</si>
  <si>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</si>
  <si>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</si>
  <si>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</si>
  <si>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</si>
  <si>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</si>
  <si>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</si>
  <si>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</si>
  <si>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</si>
  <si>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</si>
  <si>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</si>
  <si>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</si>
  <si>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</si>
  <si>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</si>
  <si>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</si>
  <si>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</si>
  <si>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</si>
  <si>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</si>
  <si>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</si>
  <si>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</si>
  <si>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</si>
  <si>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</si>
  <si>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</si>
  <si>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</si>
  <si>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</si>
  <si>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</si>
  <si>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</si>
  <si>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</si>
  <si>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</si>
  <si>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</si>
  <si>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</si>
  <si>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</si>
  <si>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</si>
  <si>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</si>
  <si>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</si>
  <si>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</si>
  <si>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</si>
  <si>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</si>
  <si>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</si>
  <si>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</si>
  <si>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</si>
  <si>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</si>
  <si>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</si>
  <si>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</si>
  <si>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</si>
  <si>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</si>
  <si>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</si>
  <si>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</si>
  <si>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</si>
  <si>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</si>
  <si>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</si>
  <si>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</si>
  <si>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</si>
  <si>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</si>
  <si>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</si>
  <si>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</si>
  <si>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</si>
  <si>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</si>
  <si>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</si>
  <si>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</si>
  <si>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</si>
  <si>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</si>
  <si>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</si>
  <si>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</si>
  <si>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</si>
  <si>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</si>
  <si>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</si>
  <si>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</si>
  <si>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</si>
  <si>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</si>
  <si>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</si>
  <si>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</si>
  <si>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</si>
  <si>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</si>
  <si>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</si>
  <si>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</si>
  <si>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</si>
  <si>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</si>
  <si>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</si>
  <si>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</si>
  <si>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</si>
  <si>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</si>
  <si>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</si>
  <si>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</si>
  <si>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</si>
  <si>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</si>
  <si>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</si>
  <si>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</si>
  <si>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</si>
  <si>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</si>
  <si>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</si>
  <si>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</si>
  <si>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</si>
  <si>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</si>
  <si>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</si>
  <si>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</si>
  <si>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</si>
  <si>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</si>
  <si>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</si>
  <si>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</si>
  <si>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</si>
  <si>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</si>
  <si>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</si>
  <si>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</si>
  <si>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</si>
  <si>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</si>
  <si>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</si>
  <si>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</si>
  <si>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</si>
  <si>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</si>
  <si>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</si>
  <si>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</si>
  <si>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</si>
  <si>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</si>
  <si>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</si>
  <si>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</si>
  <si>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</si>
  <si>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</si>
  <si>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</si>
  <si>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</si>
  <si>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</si>
  <si>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</si>
  <si>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</si>
  <si>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</si>
  <si>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</si>
  <si>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</si>
  <si>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</si>
  <si>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</si>
  <si>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</si>
  <si>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</si>
  <si>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</si>
  <si>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</si>
  <si>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</si>
  <si>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</si>
  <si>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</si>
  <si>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</si>
  <si>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</si>
  <si>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</si>
  <si>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</si>
  <si>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</si>
  <si>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</si>
  <si>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</si>
  <si>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</si>
  <si>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</si>
  <si>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</si>
  <si>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</si>
  <si>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</si>
  <si>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PART D PAYMENTS</t>
  </si>
  <si>
    <t>TOTALS</t>
  </si>
  <si>
    <t>RATIOS</t>
  </si>
  <si>
    <t>HOSPITAL INPATIENT GENERAL</t>
  </si>
  <si>
    <t>HOSPITAL INPATIENT SPECIALTY</t>
  </si>
  <si>
    <t>HOSPITAL INPT MENTAL NSO &lt; 21</t>
  </si>
  <si>
    <t>LTC NURSING FACILITY</t>
  </si>
  <si>
    <t>NF SNF SWING BEDS</t>
  </si>
  <si>
    <t>LTC ICF MRC  NSO</t>
  </si>
  <si>
    <t>HOSPITAL OUTPATIENT GENERAL</t>
  </si>
  <si>
    <t>HOSPITAL OUTPATIENT SPECIALITY</t>
  </si>
  <si>
    <t>CLINICS HEALTH DEPT</t>
  </si>
  <si>
    <t>CLINICS FREE STANDING</t>
  </si>
  <si>
    <t>CLINICS RURAL HEALTH</t>
  </si>
  <si>
    <t>LABORATORY AND RADIOLOGY</t>
  </si>
  <si>
    <t>FAMILY PLANNING STERILIZATION</t>
  </si>
  <si>
    <t>HEALTH CHECK HEALTH DEPT</t>
  </si>
  <si>
    <t>PERSONAL CARE SERVICES</t>
  </si>
  <si>
    <t>HOSPITAL INPT  LONG TERM CARE</t>
  </si>
  <si>
    <t>HOSPITAL EMERGENCY ROOM</t>
  </si>
  <si>
    <t>NF HEAD LEVEL OF CARE</t>
  </si>
  <si>
    <t>NF VENT LEVEL OF CARE</t>
  </si>
  <si>
    <t>CAP DISABLED</t>
  </si>
  <si>
    <t>CAP MENTALLY RETARDED</t>
  </si>
  <si>
    <t>CAP CHILDREN</t>
  </si>
  <si>
    <t>LOCAL EDUCATION AGENCIES  FSO</t>
  </si>
  <si>
    <t>GROUP HEALTH PLANS</t>
  </si>
  <si>
    <t>DURABLE MEDICAL EQUIPMENT</t>
  </si>
  <si>
    <t>PRACTITIONER NOT PHYSICIAN</t>
  </si>
  <si>
    <t>CLINICS FQHC CORE &amp; AMBULATORY</t>
  </si>
  <si>
    <t>AMBULATORY SURGERY CENTER</t>
  </si>
  <si>
    <t>COUNTY TRANSPORTATION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</si>
  <si>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</si>
  <si>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</si>
  <si>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</si>
  <si>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</si>
  <si>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</si>
  <si>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</si>
  <si>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</si>
  <si>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</si>
  <si>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</si>
  <si>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</si>
  <si>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</si>
  <si>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</si>
  <si>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</si>
  <si>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</si>
  <si>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</si>
  <si>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</si>
  <si>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</si>
  <si>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</si>
  <si>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</si>
  <si>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</si>
  <si>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</si>
  <si>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</si>
  <si>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</si>
  <si>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</si>
  <si>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</si>
  <si>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</si>
  <si>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</si>
  <si>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</si>
  <si>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</si>
  <si>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</si>
  <si>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</si>
  <si>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</si>
  <si>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</si>
  <si>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</si>
  <si>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</si>
  <si>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</si>
  <si>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</si>
  <si>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</si>
  <si>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</si>
  <si>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</si>
  <si>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</si>
  <si>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</si>
  <si>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</si>
  <si>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</si>
  <si>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</si>
  <si>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</si>
  <si>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</si>
  <si>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</si>
  <si>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</si>
  <si>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</si>
  <si>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</si>
  <si>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</si>
  <si>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</si>
  <si>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</si>
  <si>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</si>
  <si>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</si>
  <si>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</si>
  <si>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</si>
  <si>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</si>
  <si>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</si>
  <si>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</si>
  <si>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</si>
  <si>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</si>
  <si>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</si>
  <si>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</si>
  <si>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</si>
  <si>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</si>
  <si>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</si>
  <si>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</si>
  <si>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</si>
  <si>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</si>
  <si>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</si>
  <si>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</si>
  <si>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</si>
  <si>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</si>
  <si>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</si>
  <si>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</si>
  <si>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</si>
  <si>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</si>
  <si>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</si>
  <si>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</si>
  <si>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</si>
  <si>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</si>
  <si>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</si>
  <si>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</si>
  <si>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</si>
  <si>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</si>
  <si>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</si>
  <si>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</si>
  <si>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</si>
  <si>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</si>
  <si>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</si>
  <si>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</si>
  <si>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</si>
  <si>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</si>
  <si>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</si>
  <si>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</si>
  <si>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</si>
  <si>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</si>
  <si>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</si>
  <si>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</si>
  <si>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</si>
  <si>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</si>
  <si>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</si>
  <si>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</si>
  <si>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</si>
  <si>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</si>
  <si>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</si>
  <si>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</si>
  <si>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</si>
  <si>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</si>
  <si>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SFY 2013 COUNTY ADMINISTERED TRANSPORTATION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</si>
  <si>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</si>
  <si>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</si>
  <si>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</si>
  <si>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</si>
  <si>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</si>
  <si>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</si>
  <si>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</si>
  <si>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</si>
  <si>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</si>
  <si>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</si>
  <si>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</si>
  <si>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</si>
  <si>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</si>
  <si>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</si>
  <si>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</si>
  <si>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</si>
  <si>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</si>
  <si>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</si>
  <si>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</si>
  <si>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</si>
  <si>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</si>
  <si>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</si>
  <si>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</si>
  <si>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</si>
  <si>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</si>
  <si>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</si>
  <si>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</si>
  <si>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</si>
  <si>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PROJECTED COST FOR SFY 2016</t>
  </si>
  <si>
    <t>YEAR TO DATE DECEMBER 31, 2014</t>
  </si>
  <si>
    <t>SFY 2017 FINANCIAL PARTICIPATION RATES</t>
  </si>
  <si>
    <t>SFY 2017</t>
  </si>
  <si>
    <t>Federal Percentages Averaged From Fund 1310/1311 Certified Budget (BD307 SFY2016-17)</t>
  </si>
  <si>
    <t>DEPARTMENT OF HEALTH AND HUMAN SERVICES DIVISION OF HEALTH BENEFITS</t>
  </si>
  <si>
    <t>Medicaid WSI Projected Budget</t>
  </si>
  <si>
    <t>Fund 1310/1311 (without Contractual)</t>
  </si>
  <si>
    <t>5361CM</t>
  </si>
  <si>
    <t>CARE MGMT PHYS</t>
  </si>
  <si>
    <t>5361PP</t>
  </si>
  <si>
    <t>PROVIDER PAYMENTS - CARE MGMT</t>
  </si>
  <si>
    <t>SFY 2021 PROJECTED MEDICAID PROGRAM SERVICES EXPENDITURES (BC 14445, FUND 1310 &amp; 1311)</t>
  </si>
  <si>
    <t>SFY 2021 REQUIREMENTS</t>
  </si>
  <si>
    <t>SFY 2021 FEDERAL SHARE</t>
  </si>
  <si>
    <t>SFY 2021 STATE SHARE</t>
  </si>
  <si>
    <t>SFY 2021 COUNTY SHARE</t>
  </si>
  <si>
    <t xml:space="preserve">COUNTIES SFY 2021 PROJECTED PORTION OF MEDICAID PROGRAM SERVICES EXPENDITURES </t>
  </si>
  <si>
    <t>COUNTY PERCENTAGE OF TOTAL SFY 2019 CLAIMS EXPENDITURES</t>
  </si>
  <si>
    <t>COUNTY PROJECTED EXPENDITURES ON MEDICAID'S WSI SFY 2021 PROJECTED BUDGET</t>
  </si>
  <si>
    <t>Percentages by county calculated by DHB Budget from info received from DHB Business Information &amp; Analytics Office (BIAO) on SFY2019 claim dollars.</t>
  </si>
  <si>
    <t>Funds 1310/1311 -- SFY 2021 RK325 (CERT) Budget Tie-Out (as of 12/12/2019):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</si>
</sst>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0"/>
    <numFmt numFmtId="175" formatCode=";;;"/>
  </numFmts>
  <fonts count="19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209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 applyFill="1" applyBorder="1"/>
    <xf numFmtId="164" fontId="9" fillId="0" borderId="0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Continuous" wrapText="1"/>
    </xf>
    <xf numFmtId="10" fontId="10" fillId="0" borderId="9" xfId="0" applyNumberFormat="1" applyFont="1" applyFill="1" applyBorder="1" applyAlignment="1">
      <alignment wrapText="1"/>
    </xf>
    <xf numFmtId="0" fontId="12" fillId="0" borderId="0" xfId="0" applyFont="1" applyFill="1"/>
    <xf numFmtId="37" fontId="10" fillId="0" borderId="0" xfId="0" applyNumberFormat="1" applyFont="1" applyFill="1"/>
    <xf numFmtId="37" fontId="15" fillId="0" borderId="0" xfId="0" applyNumberFormat="1" applyFont="1" applyFill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Fill="1" applyBorder="1"/>
    <xf numFmtId="0" fontId="0" fillId="0" borderId="0" xfId="0" applyAlignment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0" xfId="1" applyNumberFormat="1" applyFont="1" applyFill="1" applyBorder="1" applyAlignment="1">
      <alignment horizontal="center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0" fontId="11" fillId="0" borderId="20" xfId="0" applyFont="1" applyFill="1" applyBorder="1"/>
    <xf numFmtId="0" fontId="13" fillId="0" borderId="21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wrapText="1"/>
    </xf>
    <xf numFmtId="0" fontId="11" fillId="0" borderId="22" xfId="0" applyFont="1" applyFill="1" applyBorder="1" applyAlignment="1">
      <alignment horizontal="center"/>
    </xf>
    <xf numFmtId="10" fontId="10" fillId="0" borderId="23" xfId="0" applyNumberFormat="1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42" fontId="9" fillId="0" borderId="25" xfId="1" applyNumberFormat="1" applyFont="1" applyFill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 wrapText="1"/>
    </xf>
    <xf numFmtId="171" fontId="7" fillId="0" borderId="6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27" xfId="0" applyFont="1" applyFill="1" applyBorder="1" applyAlignment="1">
      <alignment horizontal="center"/>
    </xf>
    <xf numFmtId="0" fontId="6" fillId="0" borderId="2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167" fontId="10" fillId="0" borderId="0" xfId="0" applyNumberFormat="1" applyFont="1"/>
    <xf numFmtId="168" fontId="10" fillId="0" borderId="0" xfId="0" applyNumberFormat="1" applyFont="1"/>
    <xf numFmtId="172" fontId="7" fillId="0" borderId="7" xfId="0" applyNumberFormat="1" applyFont="1" applyFill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1" xfId="15" applyFont="1" applyBorder="1"/>
    <xf numFmtId="0" fontId="11" fillId="0" borderId="10" xfId="15" applyFont="1" applyFill="1" applyBorder="1" applyAlignment="1">
      <alignment horizontal="center"/>
    </xf>
    <xf numFmtId="0" fontId="11" fillId="0" borderId="31" xfId="15" applyFont="1" applyFill="1" applyBorder="1"/>
    <xf numFmtId="0" fontId="11" fillId="0" borderId="24" xfId="15" applyFont="1" applyBorder="1" applyAlignment="1">
      <alignment horizontal="center"/>
    </xf>
    <xf numFmtId="0" fontId="11" fillId="0" borderId="32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3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wrapText="1"/>
    </xf>
    <xf numFmtId="2" fontId="10" fillId="0" borderId="36" xfId="0" applyNumberFormat="1" applyFont="1" applyFill="1" applyBorder="1"/>
    <xf numFmtId="49" fontId="11" fillId="0" borderId="37" xfId="14" applyNumberFormat="1" applyFont="1" applyFill="1" applyBorder="1" applyAlignment="1">
      <alignment horizontal="center"/>
    </xf>
    <xf numFmtId="49" fontId="11" fillId="0" borderId="37" xfId="14" quotePrefix="1" applyNumberFormat="1" applyFont="1" applyFill="1" applyBorder="1" applyAlignment="1">
      <alignment horizontal="center"/>
    </xf>
    <xf numFmtId="2" fontId="10" fillId="0" borderId="38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9" xfId="0" applyFont="1" applyBorder="1"/>
    <xf numFmtId="0" fontId="7" fillId="0" borderId="10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6" xfId="0" applyFont="1" applyBorder="1" applyAlignment="1"/>
    <xf numFmtId="42" fontId="9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41" xfId="0" applyFont="1" applyFill="1" applyBorder="1" applyAlignment="1">
      <alignment horizontal="center" wrapText="1"/>
    </xf>
    <xf numFmtId="165" fontId="6" fillId="0" borderId="42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4" xfId="0" applyNumberFormat="1" applyFont="1" applyBorder="1"/>
    <xf numFmtId="42" fontId="6" fillId="0" borderId="45" xfId="0" applyNumberFormat="1" applyFont="1" applyBorder="1"/>
    <xf numFmtId="42" fontId="6" fillId="0" borderId="46" xfId="0" applyNumberFormat="1" applyFont="1" applyBorder="1"/>
    <xf numFmtId="0" fontId="7" fillId="0" borderId="28" xfId="0" applyFont="1" applyBorder="1" applyAlignment="1">
      <alignment wrapText="1"/>
    </xf>
    <xf numFmtId="0" fontId="6" fillId="0" borderId="20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21" xfId="0" applyFont="1" applyBorder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0" fontId="0" fillId="0" borderId="0" xfId="0" applyBorder="1" applyAlignment="1"/>
    <xf numFmtId="0" fontId="7" fillId="0" borderId="28" xfId="16" applyFont="1" applyBorder="1" applyAlignment="1">
      <alignment horizontal="center"/>
    </xf>
    <xf numFmtId="0" fontId="7" fillId="0" borderId="28" xfId="16" applyFont="1" applyBorder="1" applyAlignment="1">
      <alignment horizontal="center" wrapText="1"/>
    </xf>
    <xf numFmtId="166" fontId="7" fillId="0" borderId="28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7" xfId="2" applyNumberFormat="1" applyFont="1" applyBorder="1"/>
    <xf numFmtId="42" fontId="7" fillId="0" borderId="27" xfId="16" applyNumberFormat="1" applyFont="1" applyBorder="1"/>
    <xf numFmtId="42" fontId="7" fillId="0" borderId="20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 applyBorder="1"/>
    <xf numFmtId="42" fontId="7" fillId="0" borderId="0" xfId="16" applyNumberFormat="1" applyFont="1" applyBorder="1"/>
    <xf numFmtId="42" fontId="7" fillId="0" borderId="47" xfId="16" applyNumberFormat="1" applyFont="1" applyBorder="1"/>
    <xf numFmtId="0" fontId="7" fillId="0" borderId="0" xfId="16" applyFont="1" applyBorder="1"/>
    <xf numFmtId="0" fontId="7" fillId="0" borderId="47" xfId="16" applyFont="1" applyBorder="1"/>
    <xf numFmtId="0" fontId="7" fillId="0" borderId="48" xfId="16" applyFont="1" applyBorder="1"/>
    <xf numFmtId="0" fontId="7" fillId="0" borderId="43" xfId="16" applyFont="1" applyBorder="1"/>
    <xf numFmtId="166" fontId="7" fillId="0" borderId="21" xfId="16" applyNumberFormat="1" applyFont="1" applyBorder="1"/>
    <xf numFmtId="10" fontId="7" fillId="0" borderId="27" xfId="16" applyNumberFormat="1" applyFont="1" applyBorder="1" applyAlignment="1">
      <alignment horizontal="center"/>
    </xf>
    <xf numFmtId="10" fontId="7" fillId="0" borderId="0" xfId="16" applyNumberFormat="1" applyFont="1" applyBorder="1" applyAlignment="1">
      <alignment horizontal="center"/>
    </xf>
    <xf numFmtId="170" fontId="10" fillId="0" borderId="0" xfId="0" applyNumberFormat="1" applyFont="1"/>
    <xf numFmtId="42" fontId="6" fillId="0" borderId="49" xfId="0" applyNumberFormat="1" applyFont="1" applyBorder="1"/>
    <xf numFmtId="42" fontId="6" fillId="0" borderId="39" xfId="0" applyNumberFormat="1" applyFont="1" applyBorder="1"/>
    <xf numFmtId="165" fontId="6" fillId="0" borderId="50" xfId="0" applyNumberFormat="1" applyFont="1" applyBorder="1" applyAlignment="1">
      <alignment horizontal="center"/>
    </xf>
    <xf numFmtId="42" fontId="6" fillId="0" borderId="51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3" xfId="16" applyNumberFormat="1" applyFont="1" applyFill="1" applyBorder="1"/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 applyBorder="1"/>
    <xf numFmtId="0" fontId="7" fillId="0" borderId="52" xfId="0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Fill="1" applyBorder="1" applyAlignment="1">
      <alignment horizontal="center"/>
    </xf>
    <xf numFmtId="172" fontId="7" fillId="0" borderId="6" xfId="0" applyNumberFormat="1" applyFont="1" applyFill="1" applyBorder="1" applyAlignment="1">
      <alignment horizontal="center"/>
    </xf>
    <xf numFmtId="42" fontId="6" fillId="0" borderId="54" xfId="0" applyNumberFormat="1" applyFont="1" applyBorder="1"/>
    <xf numFmtId="165" fontId="6" fillId="0" borderId="31" xfId="0" applyNumberFormat="1" applyFont="1" applyBorder="1" applyAlignment="1">
      <alignment horizontal="center"/>
    </xf>
    <xf numFmtId="42" fontId="6" fillId="0" borderId="55" xfId="0" applyNumberFormat="1" applyFont="1" applyBorder="1"/>
    <xf numFmtId="42" fontId="6" fillId="0" borderId="53" xfId="0" applyNumberFormat="1" applyFont="1" applyBorder="1"/>
    <xf numFmtId="165" fontId="6" fillId="0" borderId="32" xfId="0" applyNumberFormat="1" applyFont="1" applyBorder="1" applyAlignment="1">
      <alignment horizontal="center"/>
    </xf>
    <xf numFmtId="42" fontId="6" fillId="0" borderId="56" xfId="0" applyNumberFormat="1" applyFont="1" applyBorder="1"/>
    <xf numFmtId="42" fontId="6" fillId="0" borderId="40" xfId="0" applyNumberFormat="1" applyFont="1" applyBorder="1"/>
    <xf numFmtId="42" fontId="6" fillId="0" borderId="57" xfId="0" applyNumberFormat="1" applyFont="1" applyBorder="1"/>
    <xf numFmtId="42" fontId="6" fillId="0" borderId="58" xfId="0" applyNumberFormat="1" applyFont="1" applyBorder="1"/>
    <xf numFmtId="42" fontId="9" fillId="0" borderId="18" xfId="1" applyNumberFormat="1" applyFont="1" applyFill="1" applyBorder="1"/>
    <xf numFmtId="37" fontId="7" fillId="0" borderId="35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59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0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1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49" xfId="0" applyNumberFormat="1" applyFont="1" applyFill="1" applyBorder="1"/>
    <xf numFmtId="166" fontId="6" fillId="0" borderId="19" xfId="0" applyNumberFormat="1" applyFont="1" applyFill="1" applyBorder="1"/>
    <xf numFmtId="0" fontId="7" fillId="0" borderId="0" xfId="0" applyFont="1"/>
    <xf numFmtId="42" fontId="9" fillId="0" borderId="0" xfId="0" applyNumberFormat="1" applyFont="1"/>
    <xf numFmtId="174" fontId="7" fillId="0" borderId="0" xfId="16" applyNumberFormat="1" applyFont="1"/>
    <xf numFmtId="0" fontId="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62" xfId="0" applyFont="1" applyBorder="1"/>
    <xf numFmtId="42" fontId="6" fillId="0" borderId="43" xfId="0" applyNumberFormat="1" applyFont="1" applyBorder="1"/>
    <xf numFmtId="42" fontId="9" fillId="0" borderId="62" xfId="1" applyNumberFormat="1" applyFont="1" applyFill="1" applyBorder="1" applyAlignment="1">
      <alignment horizontal="center"/>
    </xf>
    <xf numFmtId="42" fontId="9" fillId="0" borderId="47" xfId="1" applyNumberFormat="1" applyFont="1" applyFill="1" applyBorder="1" applyAlignment="1">
      <alignment horizontal="center"/>
    </xf>
    <xf numFmtId="42" fontId="6" fillId="0" borderId="0" xfId="0" applyNumberFormat="1" applyFont="1" applyBorder="1"/>
    <xf numFmtId="0" fontId="17" fillId="0" borderId="0" xfId="0" applyFont="1" applyBorder="1" applyAlignment="1">
      <alignment horizontal="center"/>
    </xf>
    <xf numFmtId="49" fontId="11" fillId="0" borderId="0" xfId="14" applyNumberFormat="1" applyFont="1" applyFill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0" borderId="0" xfId="15" applyFont="1" applyBorder="1"/>
    <xf numFmtId="170" fontId="10" fillId="0" borderId="0" xfId="15" applyNumberFormat="1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18" fillId="0" borderId="10" xfId="0" applyFont="1" applyFill="1" applyBorder="1" applyAlignment="1">
      <alignment horizontal="center"/>
    </xf>
    <xf numFmtId="0" fontId="18" fillId="0" borderId="19" xfId="0" applyFont="1" applyFill="1" applyBorder="1"/>
    <xf numFmtId="0" fontId="6" fillId="0" borderId="10" xfId="0" quotePrefix="1" applyFont="1" applyBorder="1" applyAlignment="1">
      <alignment horizontal="center"/>
    </xf>
    <xf numFmtId="42" fontId="9" fillId="0" borderId="63" xfId="1" applyNumberFormat="1" applyFont="1" applyFill="1" applyBorder="1" applyAlignment="1">
      <alignment horizontal="center"/>
    </xf>
    <xf numFmtId="37" fontId="7" fillId="0" borderId="23" xfId="18" applyNumberFormat="1" applyFont="1" applyFill="1" applyBorder="1" applyAlignment="1">
      <alignment horizontal="center" wrapText="1"/>
    </xf>
    <xf numFmtId="42" fontId="9" fillId="0" borderId="28" xfId="1" applyNumberFormat="1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42" fontId="7" fillId="0" borderId="43" xfId="0" applyNumberFormat="1" applyFont="1" applyBorder="1"/>
    <xf numFmtId="42" fontId="9" fillId="0" borderId="64" xfId="1" applyNumberFormat="1" applyFont="1" applyFill="1" applyBorder="1" applyAlignment="1">
      <alignment horizontal="center"/>
    </xf>
    <xf numFmtId="42" fontId="7" fillId="0" borderId="18" xfId="0" applyNumberFormat="1" applyFont="1" applyBorder="1"/>
    <xf numFmtId="42" fontId="7" fillId="0" borderId="7" xfId="0" applyNumberFormat="1" applyFont="1" applyBorder="1"/>
    <xf numFmtId="42" fontId="9" fillId="0" borderId="0" xfId="0" applyNumberFormat="1" applyFont="1" applyBorder="1"/>
    <xf numFmtId="42" fontId="6" fillId="0" borderId="10" xfId="1" applyNumberFormat="1" applyFont="1" applyFill="1" applyBorder="1" applyAlignment="1">
      <alignment horizontal="center"/>
    </xf>
    <xf numFmtId="175" fontId="6" fillId="0" borderId="0" xfId="18" applyNumberFormat="1" applyFont="1" applyBorder="1"/>
    <xf numFmtId="0" fontId="7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3" xfId="0" applyNumberFormat="1" applyFont="1" applyBorder="1" applyAlignment="1">
      <alignment horizontal="center"/>
    </xf>
    <xf numFmtId="0" fontId="0" fillId="0" borderId="0" xfId="0" applyBorder="1" applyAlignment="1"/>
    <xf numFmtId="0" fontId="7" fillId="0" borderId="0" xfId="16" applyFont="1" applyAlignment="1">
      <alignment horizontal="left" wrapText="1"/>
    </xf>
  </cellXfs>
  <cellStyles count="24">
    <cellStyle name="Comma" xfId="1" builtinId="3"/>
    <cellStyle name="Currency" xfId="2" builtinId="4"/>
    <cellStyle name="Custom - Style8" xfId="3" xr:uid="{00000000-0005-0000-0000-000002000000}"/>
    <cellStyle name="Data   - Style2" xfId="4" xr:uid="{00000000-0005-0000-0000-000003000000}"/>
    <cellStyle name="Labels - Style3" xfId="5" xr:uid="{00000000-0005-0000-0000-000004000000}"/>
    <cellStyle name="Normal" xfId="0" builtinId="0"/>
    <cellStyle name="Normal - Style1" xfId="6" xr:uid="{00000000-0005-0000-0000-000006000000}"/>
    <cellStyle name="Normal - Style2" xfId="7" xr:uid="{00000000-0005-0000-0000-000007000000}"/>
    <cellStyle name="Normal - Style3" xfId="8" xr:uid="{00000000-0005-0000-0000-000008000000}"/>
    <cellStyle name="Normal - Style4" xfId="9" xr:uid="{00000000-0005-0000-0000-000009000000}"/>
    <cellStyle name="Normal - Style5" xfId="10" xr:uid="{00000000-0005-0000-0000-00000A000000}"/>
    <cellStyle name="Normal - Style6" xfId="11" xr:uid="{00000000-0005-0000-0000-00000B000000}"/>
    <cellStyle name="Normal - Style7" xfId="12" xr:uid="{00000000-0005-0000-0000-00000C000000}"/>
    <cellStyle name="Normal - Style8" xfId="13" xr:uid="{00000000-0005-0000-0000-00000D000000}"/>
    <cellStyle name="Normal_New PERDATA Format" xfId="14" xr:uid="{00000000-0005-0000-0000-00000E000000}"/>
    <cellStyle name="Normal_SFY 2009 BLENDED SHARES" xfId="15" xr:uid="{00000000-0005-0000-0000-00000F000000}"/>
    <cellStyle name="Normal_SFY+2010+GOVERNOR+BUDGET+COUNTY+ESTIMATES(1)" xfId="16" xr:uid="{00000000-0005-0000-0000-000010000000}"/>
    <cellStyle name="Normal_Sheet1" xfId="17" xr:uid="{00000000-0005-0000-0000-000011000000}"/>
    <cellStyle name="Percent" xfId="18" builtinId="5"/>
    <cellStyle name="Reset  - Style7" xfId="19" xr:uid="{00000000-0005-0000-0000-000013000000}"/>
    <cellStyle name="Table  - Style6" xfId="20" xr:uid="{00000000-0005-0000-0000-000014000000}"/>
    <cellStyle name="Title  - Style1" xfId="21" xr:uid="{00000000-0005-0000-0000-000015000000}"/>
    <cellStyle name="TotCol - Style5" xfId="22" xr:uid="{00000000-0005-0000-0000-000016000000}"/>
    <cellStyle name="TotRow - Style4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123825</xdr:rowOff>
        </xdr:from>
        <xdr:to>
          <xdr:col>7</xdr:col>
          <xdr:colOff>123825</xdr:colOff>
          <xdr:row>15</xdr:row>
          <xdr:rowOff>28575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D18"/>
  <sheetViews>
    <sheetView topLeftCell="C1" workbookViewId="0">
      <selection activeCell="F21" sqref="F21"/>
    </sheetView>
  </sheetViews>
  <sheetFormatPr defaultRowHeight="12.75" x14ac:dyDescent="0.2"/>
  <sheetData>
    <row r="18" spans="4:4" x14ac:dyDescent="0.2">
      <c r="D18" t="s">
        <v>260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485775</xdr:colOff>
                <xdr:row>3</xdr:row>
                <xdr:rowOff>123825</xdr:rowOff>
              </from>
              <to>
                <xdr:col>7</xdr:col>
                <xdr:colOff>123825</xdr:colOff>
                <xdr:row>15</xdr:row>
                <xdr:rowOff>28575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L65"/>
  <sheetViews>
    <sheetView showGridLines="0" tabSelected="1" workbookViewId="0">
      <pane xSplit="3" ySplit="4" topLeftCell="D5" activePane="bottomRight" state="frozen"/>
      <selection activeCell="B107" sqref="B107"/>
      <selection pane="topRight" activeCell="B107" sqref="B107"/>
      <selection pane="bottomLeft" activeCell="B107" sqref="B107"/>
      <selection pane="bottomRight" activeCell="E10" sqref="E10"/>
    </sheetView>
  </sheetViews>
  <sheetFormatPr defaultColWidth="9" defaultRowHeight="12.75" x14ac:dyDescent="0.2"/>
  <cols>
    <col min="1" max="1" width="9" style="6" customWidth="1"/>
    <col min="2" max="2" width="12.25" style="11" customWidth="1"/>
    <col min="3" max="3" width="36.625" style="11" customWidth="1"/>
    <col min="4" max="4" width="16.625" style="11" customWidth="1"/>
    <col min="5" max="5" width="16.125" style="11" customWidth="1"/>
    <col min="6" max="6" width="14.75" style="12" customWidth="1"/>
    <col min="7" max="7" width="14" style="29" customWidth="1"/>
    <col min="8" max="8" width="15.75" style="29" customWidth="1"/>
    <col min="9" max="16384" width="9" style="6"/>
  </cols>
  <sheetData>
    <row r="1" spans="1:64" ht="14.1" customHeight="1" x14ac:dyDescent="0.2">
      <c r="A1" s="200" t="s">
        <v>462</v>
      </c>
      <c r="B1" s="201"/>
      <c r="C1" s="201"/>
      <c r="D1" s="201"/>
      <c r="E1" s="201"/>
      <c r="F1" s="201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64" ht="14.1" customHeight="1" thickBot="1" x14ac:dyDescent="0.25">
      <c r="A2" s="202" t="s">
        <v>469</v>
      </c>
      <c r="B2" s="203"/>
      <c r="C2" s="203"/>
      <c r="D2" s="203"/>
      <c r="E2" s="203"/>
      <c r="F2" s="203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</row>
    <row r="3" spans="1:64" ht="49.9" customHeight="1" thickBot="1" x14ac:dyDescent="0.25">
      <c r="A3" s="165" t="s">
        <v>256</v>
      </c>
      <c r="B3" s="166" t="s">
        <v>255</v>
      </c>
      <c r="C3" s="7" t="s">
        <v>244</v>
      </c>
      <c r="D3" s="37" t="s">
        <v>470</v>
      </c>
      <c r="E3" s="40" t="s">
        <v>471</v>
      </c>
      <c r="F3" s="41" t="s">
        <v>472</v>
      </c>
      <c r="G3" s="41" t="s">
        <v>473</v>
      </c>
      <c r="H3" s="42" t="s">
        <v>259</v>
      </c>
    </row>
    <row r="4" spans="1:64" ht="14.1" customHeight="1" x14ac:dyDescent="0.2">
      <c r="A4" s="161"/>
      <c r="B4" s="162"/>
      <c r="C4" s="8"/>
      <c r="D4" s="163"/>
      <c r="E4" s="164"/>
      <c r="F4" s="160"/>
      <c r="G4" s="159"/>
      <c r="H4" s="190"/>
    </row>
    <row r="5" spans="1:64" ht="14.1" customHeight="1" x14ac:dyDescent="0.2">
      <c r="A5" s="9" t="s">
        <v>1</v>
      </c>
      <c r="B5" s="86">
        <v>536101</v>
      </c>
      <c r="C5" s="87" t="s">
        <v>288</v>
      </c>
      <c r="D5" s="91">
        <f>594376182+7631471+299019534</f>
        <v>901027187</v>
      </c>
      <c r="E5" s="43">
        <v>612445290</v>
      </c>
      <c r="F5" s="44">
        <f>D5-E5</f>
        <v>288581897</v>
      </c>
      <c r="G5" s="44">
        <v>0</v>
      </c>
      <c r="H5" s="45">
        <f>D5-E5-F5-G5</f>
        <v>0</v>
      </c>
      <c r="I5" s="170"/>
    </row>
    <row r="6" spans="1:64" ht="14.1" customHeight="1" x14ac:dyDescent="0.2">
      <c r="A6" s="9" t="s">
        <v>3</v>
      </c>
      <c r="B6" s="86">
        <v>536102</v>
      </c>
      <c r="C6" s="87" t="s">
        <v>289</v>
      </c>
      <c r="D6" s="91">
        <f>13356409+6435644</f>
        <v>19792053</v>
      </c>
      <c r="E6" s="43">
        <v>13453034</v>
      </c>
      <c r="F6" s="44">
        <f t="shared" ref="F6:F55" si="0">D6-E6</f>
        <v>6339019</v>
      </c>
      <c r="G6" s="44">
        <v>0</v>
      </c>
      <c r="H6" s="45">
        <f t="shared" ref="H6:H42" si="1">D6-E6-F6-G6</f>
        <v>0</v>
      </c>
      <c r="I6" s="170"/>
    </row>
    <row r="7" spans="1:64" ht="14.1" customHeight="1" x14ac:dyDescent="0.2">
      <c r="A7" s="9" t="s">
        <v>9</v>
      </c>
      <c r="B7" s="86">
        <v>536105</v>
      </c>
      <c r="C7" s="87" t="s">
        <v>290</v>
      </c>
      <c r="D7" s="91">
        <v>232569</v>
      </c>
      <c r="E7" s="43">
        <v>158082</v>
      </c>
      <c r="F7" s="44">
        <f t="shared" si="0"/>
        <v>74487</v>
      </c>
      <c r="G7" s="44">
        <v>0</v>
      </c>
      <c r="H7" s="45">
        <f t="shared" si="1"/>
        <v>0</v>
      </c>
      <c r="I7" s="170"/>
    </row>
    <row r="8" spans="1:64" ht="14.1" customHeight="1" x14ac:dyDescent="0.2">
      <c r="A8" s="9" t="s">
        <v>19</v>
      </c>
      <c r="B8" s="86">
        <v>536109</v>
      </c>
      <c r="C8" s="87" t="s">
        <v>291</v>
      </c>
      <c r="D8" s="91">
        <f>1290509532</f>
        <v>1290509532</v>
      </c>
      <c r="E8" s="43">
        <v>877183837</v>
      </c>
      <c r="F8" s="44">
        <f t="shared" si="0"/>
        <v>413325695</v>
      </c>
      <c r="G8" s="44">
        <v>0</v>
      </c>
      <c r="H8" s="45">
        <f t="shared" si="1"/>
        <v>0</v>
      </c>
      <c r="I8" s="170"/>
    </row>
    <row r="9" spans="1:64" ht="14.1" customHeight="1" x14ac:dyDescent="0.2">
      <c r="A9" s="9" t="s">
        <v>21</v>
      </c>
      <c r="B9" s="86">
        <v>536110</v>
      </c>
      <c r="C9" s="87" t="s">
        <v>292</v>
      </c>
      <c r="D9" s="91">
        <f>229279</f>
        <v>229279</v>
      </c>
      <c r="E9" s="43">
        <v>155845</v>
      </c>
      <c r="F9" s="44">
        <f t="shared" si="0"/>
        <v>73434</v>
      </c>
      <c r="G9" s="44">
        <v>0</v>
      </c>
      <c r="H9" s="45">
        <f t="shared" si="1"/>
        <v>0</v>
      </c>
      <c r="I9" s="170"/>
    </row>
    <row r="10" spans="1:64" ht="14.1" customHeight="1" x14ac:dyDescent="0.2">
      <c r="A10" s="9" t="s">
        <v>27</v>
      </c>
      <c r="B10" s="86">
        <v>536113</v>
      </c>
      <c r="C10" s="87" t="s">
        <v>293</v>
      </c>
      <c r="D10" s="91">
        <f>1946077</f>
        <v>1946077</v>
      </c>
      <c r="E10" s="43">
        <v>1322785</v>
      </c>
      <c r="F10" s="44">
        <f t="shared" si="0"/>
        <v>623292</v>
      </c>
      <c r="G10" s="44">
        <v>0</v>
      </c>
      <c r="H10" s="45">
        <f t="shared" si="1"/>
        <v>0</v>
      </c>
      <c r="I10" s="170"/>
    </row>
    <row r="11" spans="1:64" ht="14.1" customHeight="1" x14ac:dyDescent="0.2">
      <c r="A11" s="9" t="s">
        <v>31</v>
      </c>
      <c r="B11" s="86">
        <v>536115</v>
      </c>
      <c r="C11" s="87" t="s">
        <v>32</v>
      </c>
      <c r="D11" s="91">
        <f>1002088937+5310594+55485634+48077339</f>
        <v>1110962504</v>
      </c>
      <c r="E11" s="43">
        <v>755142312</v>
      </c>
      <c r="F11" s="44">
        <f t="shared" si="0"/>
        <v>355820192</v>
      </c>
      <c r="G11" s="44">
        <v>0</v>
      </c>
      <c r="H11" s="45">
        <f t="shared" si="1"/>
        <v>0</v>
      </c>
      <c r="I11" s="170"/>
    </row>
    <row r="12" spans="1:64" ht="14.1" customHeight="1" x14ac:dyDescent="0.2">
      <c r="A12" s="9" t="s">
        <v>33</v>
      </c>
      <c r="B12" s="88">
        <v>536116</v>
      </c>
      <c r="C12" s="89" t="s">
        <v>34</v>
      </c>
      <c r="D12" s="38">
        <f>387567607</f>
        <v>387567607</v>
      </c>
      <c r="E12" s="43">
        <v>263437063</v>
      </c>
      <c r="F12" s="44">
        <f t="shared" si="0"/>
        <v>124130544</v>
      </c>
      <c r="G12" s="44">
        <v>0</v>
      </c>
      <c r="H12" s="45">
        <f t="shared" si="1"/>
        <v>0</v>
      </c>
      <c r="I12" s="170"/>
    </row>
    <row r="13" spans="1:64" ht="14.1" customHeight="1" x14ac:dyDescent="0.2">
      <c r="A13" s="9" t="s">
        <v>35</v>
      </c>
      <c r="B13" s="86">
        <v>536117</v>
      </c>
      <c r="C13" s="87" t="s">
        <v>36</v>
      </c>
      <c r="D13" s="91">
        <f>7664372</f>
        <v>7664372</v>
      </c>
      <c r="E13" s="43">
        <v>5209619</v>
      </c>
      <c r="F13" s="44">
        <f t="shared" si="0"/>
        <v>2454753</v>
      </c>
      <c r="G13" s="44">
        <v>0</v>
      </c>
      <c r="H13" s="45">
        <f t="shared" si="1"/>
        <v>0</v>
      </c>
      <c r="I13" s="170"/>
    </row>
    <row r="14" spans="1:64" ht="14.1" customHeight="1" x14ac:dyDescent="0.2">
      <c r="A14" s="9" t="s">
        <v>37</v>
      </c>
      <c r="B14" s="86">
        <v>536118</v>
      </c>
      <c r="C14" s="87" t="s">
        <v>38</v>
      </c>
      <c r="D14" s="91">
        <f>1067973</f>
        <v>1067973</v>
      </c>
      <c r="E14" s="43">
        <v>725922</v>
      </c>
      <c r="F14" s="44">
        <f t="shared" si="0"/>
        <v>342051</v>
      </c>
      <c r="G14" s="44">
        <v>0</v>
      </c>
      <c r="H14" s="45">
        <f t="shared" si="1"/>
        <v>0</v>
      </c>
      <c r="I14" s="170"/>
    </row>
    <row r="15" spans="1:64" ht="14.1" customHeight="1" x14ac:dyDescent="0.2">
      <c r="A15" s="9" t="s">
        <v>39</v>
      </c>
      <c r="B15" s="86">
        <v>536119</v>
      </c>
      <c r="C15" s="87" t="s">
        <v>40</v>
      </c>
      <c r="D15" s="91">
        <f>18971444</f>
        <v>18971444</v>
      </c>
      <c r="E15" s="43">
        <v>12895251</v>
      </c>
      <c r="F15" s="44">
        <f t="shared" si="0"/>
        <v>6076193</v>
      </c>
      <c r="G15" s="44">
        <v>0</v>
      </c>
      <c r="H15" s="45">
        <f t="shared" si="1"/>
        <v>0</v>
      </c>
      <c r="I15" s="170"/>
    </row>
    <row r="16" spans="1:64" ht="14.1" customHeight="1" x14ac:dyDescent="0.2">
      <c r="A16" s="9" t="s">
        <v>41</v>
      </c>
      <c r="B16" s="86">
        <v>536120</v>
      </c>
      <c r="C16" s="87" t="s">
        <v>42</v>
      </c>
      <c r="D16" s="91">
        <f>4338838</f>
        <v>4338838</v>
      </c>
      <c r="E16" s="43">
        <v>2949191</v>
      </c>
      <c r="F16" s="44">
        <f t="shared" si="0"/>
        <v>1389647</v>
      </c>
      <c r="G16" s="44">
        <v>0</v>
      </c>
      <c r="H16" s="45">
        <f t="shared" si="1"/>
        <v>0</v>
      </c>
      <c r="I16" s="170"/>
    </row>
    <row r="17" spans="1:9" ht="14.1" customHeight="1" x14ac:dyDescent="0.2">
      <c r="A17" s="9" t="s">
        <v>43</v>
      </c>
      <c r="B17" s="86">
        <v>536121</v>
      </c>
      <c r="C17" s="87" t="s">
        <v>294</v>
      </c>
      <c r="D17" s="91">
        <f>318284601+24855270+224384642</f>
        <v>567524513</v>
      </c>
      <c r="E17" s="43">
        <v>385757189</v>
      </c>
      <c r="F17" s="44">
        <f t="shared" si="0"/>
        <v>181767324</v>
      </c>
      <c r="G17" s="44">
        <v>0</v>
      </c>
      <c r="H17" s="45">
        <f t="shared" si="1"/>
        <v>0</v>
      </c>
      <c r="I17" s="170"/>
    </row>
    <row r="18" spans="1:9" ht="14.1" customHeight="1" x14ac:dyDescent="0.2">
      <c r="A18" s="9" t="s">
        <v>45</v>
      </c>
      <c r="B18" s="86">
        <v>536122</v>
      </c>
      <c r="C18" s="87" t="s">
        <v>295</v>
      </c>
      <c r="D18" s="91">
        <f>2235927+2487284</f>
        <v>4723211</v>
      </c>
      <c r="E18" s="43">
        <v>3210456</v>
      </c>
      <c r="F18" s="44">
        <f t="shared" si="0"/>
        <v>1512755</v>
      </c>
      <c r="G18" s="44">
        <v>0</v>
      </c>
      <c r="H18" s="45">
        <f t="shared" si="1"/>
        <v>0</v>
      </c>
      <c r="I18" s="170"/>
    </row>
    <row r="19" spans="1:9" ht="14.1" customHeight="1" x14ac:dyDescent="0.2">
      <c r="A19" s="9" t="s">
        <v>48</v>
      </c>
      <c r="B19" s="86">
        <v>536124</v>
      </c>
      <c r="C19" s="87" t="s">
        <v>296</v>
      </c>
      <c r="D19" s="91">
        <f>36604770+2405615</f>
        <v>39010385</v>
      </c>
      <c r="E19" s="43">
        <v>26516100</v>
      </c>
      <c r="F19" s="44">
        <f t="shared" si="0"/>
        <v>12494285</v>
      </c>
      <c r="G19" s="44">
        <v>0</v>
      </c>
      <c r="H19" s="45">
        <f t="shared" si="1"/>
        <v>0</v>
      </c>
      <c r="I19" s="170"/>
    </row>
    <row r="20" spans="1:9" ht="14.1" customHeight="1" x14ac:dyDescent="0.2">
      <c r="A20" s="9" t="s">
        <v>50</v>
      </c>
      <c r="B20" s="86">
        <v>536125</v>
      </c>
      <c r="C20" s="87" t="s">
        <v>297</v>
      </c>
      <c r="D20" s="91">
        <f>41330838+15702955</f>
        <v>57033793</v>
      </c>
      <c r="E20" s="43">
        <v>38766952</v>
      </c>
      <c r="F20" s="44">
        <f t="shared" si="0"/>
        <v>18266841</v>
      </c>
      <c r="G20" s="44">
        <v>0</v>
      </c>
      <c r="H20" s="45">
        <f t="shared" si="1"/>
        <v>0</v>
      </c>
      <c r="I20" s="170"/>
    </row>
    <row r="21" spans="1:9" ht="14.1" customHeight="1" x14ac:dyDescent="0.2">
      <c r="A21" s="9" t="s">
        <v>52</v>
      </c>
      <c r="B21" s="86">
        <v>536126</v>
      </c>
      <c r="C21" s="87" t="s">
        <v>298</v>
      </c>
      <c r="D21" s="91">
        <f>16020268+24264</f>
        <v>16044532</v>
      </c>
      <c r="E21" s="43">
        <v>10905773</v>
      </c>
      <c r="F21" s="44">
        <f t="shared" si="0"/>
        <v>5138759</v>
      </c>
      <c r="G21" s="44">
        <v>0</v>
      </c>
      <c r="H21" s="45">
        <f t="shared" si="1"/>
        <v>0</v>
      </c>
      <c r="I21" s="170"/>
    </row>
    <row r="22" spans="1:9" ht="14.1" customHeight="1" x14ac:dyDescent="0.2">
      <c r="A22" s="9" t="s">
        <v>55</v>
      </c>
      <c r="B22" s="86">
        <v>536128</v>
      </c>
      <c r="C22" s="87" t="s">
        <v>299</v>
      </c>
      <c r="D22" s="91">
        <f>144767079</f>
        <v>144767079</v>
      </c>
      <c r="E22" s="43">
        <v>98400933</v>
      </c>
      <c r="F22" s="44">
        <f t="shared" si="0"/>
        <v>46366146</v>
      </c>
      <c r="G22" s="44">
        <v>0</v>
      </c>
      <c r="H22" s="45">
        <f t="shared" si="1"/>
        <v>0</v>
      </c>
      <c r="I22" s="170"/>
    </row>
    <row r="23" spans="1:9" ht="14.1" customHeight="1" x14ac:dyDescent="0.2">
      <c r="A23" s="9" t="s">
        <v>57</v>
      </c>
      <c r="B23" s="86">
        <v>536129</v>
      </c>
      <c r="C23" s="87" t="s">
        <v>58</v>
      </c>
      <c r="D23" s="91">
        <f>36110288+77564846</f>
        <v>113675134</v>
      </c>
      <c r="E23" s="43">
        <v>77267147</v>
      </c>
      <c r="F23" s="44">
        <f t="shared" si="0"/>
        <v>36407987</v>
      </c>
      <c r="G23" s="44">
        <v>0</v>
      </c>
      <c r="H23" s="45">
        <f t="shared" si="1"/>
        <v>0</v>
      </c>
      <c r="I23" s="170"/>
    </row>
    <row r="24" spans="1:9" ht="14.1" customHeight="1" x14ac:dyDescent="0.2">
      <c r="A24" s="9" t="s">
        <v>59</v>
      </c>
      <c r="B24" s="86">
        <v>536130</v>
      </c>
      <c r="C24" s="87" t="s">
        <v>60</v>
      </c>
      <c r="D24" s="91">
        <f>476636333+1694073312+11958100</f>
        <v>2182667745</v>
      </c>
      <c r="E24" s="43">
        <v>1483600717</v>
      </c>
      <c r="F24" s="44">
        <f t="shared" si="0"/>
        <v>699067028</v>
      </c>
      <c r="G24" s="44">
        <v>0</v>
      </c>
      <c r="H24" s="45">
        <f t="shared" si="1"/>
        <v>0</v>
      </c>
      <c r="I24" s="170"/>
    </row>
    <row r="25" spans="1:9" ht="14.1" customHeight="1" x14ac:dyDescent="0.2">
      <c r="A25" s="9" t="s">
        <v>61</v>
      </c>
      <c r="B25" s="86">
        <v>536132</v>
      </c>
      <c r="C25" s="87" t="s">
        <v>300</v>
      </c>
      <c r="D25" s="91">
        <f>1335634+5718483</f>
        <v>7054117</v>
      </c>
      <c r="E25" s="198">
        <v>6348705</v>
      </c>
      <c r="F25" s="44">
        <f t="shared" si="0"/>
        <v>705412</v>
      </c>
      <c r="G25" s="44">
        <v>0</v>
      </c>
      <c r="H25" s="45">
        <f t="shared" si="1"/>
        <v>0</v>
      </c>
      <c r="I25" s="170"/>
    </row>
    <row r="26" spans="1:9" ht="14.1" customHeight="1" x14ac:dyDescent="0.2">
      <c r="A26" s="9" t="s">
        <v>73</v>
      </c>
      <c r="B26" s="86">
        <v>536138</v>
      </c>
      <c r="C26" s="87" t="s">
        <v>262</v>
      </c>
      <c r="D26" s="91">
        <f>2005726</f>
        <v>2005726</v>
      </c>
      <c r="E26" s="43">
        <v>1363330</v>
      </c>
      <c r="F26" s="44">
        <f t="shared" si="0"/>
        <v>642396</v>
      </c>
      <c r="G26" s="44">
        <v>0</v>
      </c>
      <c r="H26" s="45">
        <f t="shared" si="1"/>
        <v>0</v>
      </c>
      <c r="I26" s="170"/>
    </row>
    <row r="27" spans="1:9" ht="14.1" customHeight="1" x14ac:dyDescent="0.2">
      <c r="A27" s="9" t="s">
        <v>74</v>
      </c>
      <c r="B27" s="86">
        <v>536139</v>
      </c>
      <c r="C27" s="87" t="s">
        <v>301</v>
      </c>
      <c r="D27" s="91">
        <f>99831059</f>
        <v>99831059</v>
      </c>
      <c r="E27" s="43">
        <v>67857067</v>
      </c>
      <c r="F27" s="44">
        <f t="shared" si="0"/>
        <v>31973992</v>
      </c>
      <c r="G27" s="44">
        <v>0</v>
      </c>
      <c r="H27" s="45">
        <f t="shared" si="1"/>
        <v>0</v>
      </c>
      <c r="I27" s="170"/>
    </row>
    <row r="28" spans="1:9" ht="14.1" customHeight="1" x14ac:dyDescent="0.2">
      <c r="A28" s="9" t="s">
        <v>248</v>
      </c>
      <c r="B28" s="86">
        <v>536140</v>
      </c>
      <c r="C28" s="87" t="s">
        <v>76</v>
      </c>
      <c r="D28" s="91">
        <f>132474078</f>
        <v>132474078</v>
      </c>
      <c r="E28" s="198">
        <v>0</v>
      </c>
      <c r="F28" s="44">
        <f t="shared" si="0"/>
        <v>132474078</v>
      </c>
      <c r="G28" s="44">
        <v>0</v>
      </c>
      <c r="H28" s="45">
        <f t="shared" si="1"/>
        <v>0</v>
      </c>
      <c r="I28" s="170"/>
    </row>
    <row r="29" spans="1:9" ht="14.1" customHeight="1" x14ac:dyDescent="0.2">
      <c r="A29" s="9" t="s">
        <v>0</v>
      </c>
      <c r="B29" s="86">
        <v>536142</v>
      </c>
      <c r="C29" s="87" t="s">
        <v>78</v>
      </c>
      <c r="D29" s="91">
        <v>28652398</v>
      </c>
      <c r="E29" s="43">
        <v>19475579</v>
      </c>
      <c r="F29" s="44">
        <f t="shared" si="0"/>
        <v>9176819</v>
      </c>
      <c r="G29" s="44">
        <v>0</v>
      </c>
      <c r="H29" s="45">
        <f t="shared" si="1"/>
        <v>0</v>
      </c>
      <c r="I29" s="170"/>
    </row>
    <row r="30" spans="1:9" ht="14.1" customHeight="1" x14ac:dyDescent="0.2">
      <c r="A30" s="9" t="s">
        <v>79</v>
      </c>
      <c r="B30" s="86">
        <v>536143</v>
      </c>
      <c r="C30" s="87" t="s">
        <v>80</v>
      </c>
      <c r="D30" s="91">
        <v>928176</v>
      </c>
      <c r="E30" s="43">
        <v>630899</v>
      </c>
      <c r="F30" s="44">
        <f t="shared" si="0"/>
        <v>297277</v>
      </c>
      <c r="G30" s="44">
        <v>0</v>
      </c>
      <c r="H30" s="45">
        <f t="shared" si="1"/>
        <v>0</v>
      </c>
      <c r="I30" s="170"/>
    </row>
    <row r="31" spans="1:9" ht="14.1" customHeight="1" x14ac:dyDescent="0.2">
      <c r="A31" s="9" t="s">
        <v>81</v>
      </c>
      <c r="B31" s="86">
        <v>536144</v>
      </c>
      <c r="C31" s="87" t="s">
        <v>302</v>
      </c>
      <c r="D31" s="91">
        <v>524917938</v>
      </c>
      <c r="E31" s="43">
        <v>356796691</v>
      </c>
      <c r="F31" s="44">
        <f t="shared" si="0"/>
        <v>168121247</v>
      </c>
      <c r="G31" s="44">
        <v>0</v>
      </c>
      <c r="H31" s="45">
        <f t="shared" si="1"/>
        <v>0</v>
      </c>
      <c r="I31" s="170"/>
    </row>
    <row r="32" spans="1:9" ht="14.1" customHeight="1" x14ac:dyDescent="0.2">
      <c r="A32" s="9" t="s">
        <v>90</v>
      </c>
      <c r="B32" s="86">
        <v>536152</v>
      </c>
      <c r="C32" s="87" t="s">
        <v>303</v>
      </c>
      <c r="D32" s="91">
        <v>7411305</v>
      </c>
      <c r="E32" s="43">
        <v>5037605</v>
      </c>
      <c r="F32" s="44">
        <f t="shared" si="0"/>
        <v>2373700</v>
      </c>
      <c r="G32" s="44">
        <v>0</v>
      </c>
      <c r="H32" s="45">
        <f t="shared" si="1"/>
        <v>0</v>
      </c>
      <c r="I32" s="170"/>
    </row>
    <row r="33" spans="1:9" ht="14.1" customHeight="1" x14ac:dyDescent="0.2">
      <c r="A33" s="9" t="s">
        <v>91</v>
      </c>
      <c r="B33" s="86">
        <v>536153</v>
      </c>
      <c r="C33" s="87" t="s">
        <v>92</v>
      </c>
      <c r="D33" s="91">
        <v>24625</v>
      </c>
      <c r="E33" s="43">
        <v>16738</v>
      </c>
      <c r="F33" s="44">
        <f t="shared" si="0"/>
        <v>7887</v>
      </c>
      <c r="G33" s="44">
        <v>0</v>
      </c>
      <c r="H33" s="45">
        <f t="shared" si="1"/>
        <v>0</v>
      </c>
      <c r="I33" s="170"/>
    </row>
    <row r="34" spans="1:9" ht="14.1" customHeight="1" x14ac:dyDescent="0.2">
      <c r="A34" s="9" t="s">
        <v>93</v>
      </c>
      <c r="B34" s="86">
        <v>536154</v>
      </c>
      <c r="C34" s="87" t="s">
        <v>304</v>
      </c>
      <c r="D34" s="91">
        <f>204167520+196063926</f>
        <v>400231446</v>
      </c>
      <c r="E34" s="43">
        <v>272044915</v>
      </c>
      <c r="F34" s="44">
        <f t="shared" si="0"/>
        <v>128186531</v>
      </c>
      <c r="G34" s="44">
        <v>0</v>
      </c>
      <c r="H34" s="45">
        <f t="shared" si="1"/>
        <v>0</v>
      </c>
      <c r="I34" s="170"/>
    </row>
    <row r="35" spans="1:9" ht="14.1" customHeight="1" x14ac:dyDescent="0.2">
      <c r="A35" s="9" t="s">
        <v>95</v>
      </c>
      <c r="B35" s="86">
        <v>536155</v>
      </c>
      <c r="C35" s="87" t="s">
        <v>305</v>
      </c>
      <c r="D35" s="91">
        <f>1005956</f>
        <v>1005956</v>
      </c>
      <c r="E35" s="43">
        <v>683767</v>
      </c>
      <c r="F35" s="44">
        <f t="shared" si="0"/>
        <v>322189</v>
      </c>
      <c r="G35" s="44">
        <v>0</v>
      </c>
      <c r="H35" s="45">
        <f t="shared" si="1"/>
        <v>0</v>
      </c>
      <c r="I35" s="170"/>
    </row>
    <row r="36" spans="1:9" ht="14.1" customHeight="1" x14ac:dyDescent="0.2">
      <c r="A36" s="9" t="s">
        <v>98</v>
      </c>
      <c r="B36" s="86">
        <v>536157</v>
      </c>
      <c r="C36" s="87" t="s">
        <v>306</v>
      </c>
      <c r="D36" s="91">
        <v>6611093</v>
      </c>
      <c r="E36" s="43">
        <v>4493685</v>
      </c>
      <c r="F36" s="44">
        <f t="shared" si="0"/>
        <v>2117408</v>
      </c>
      <c r="G36" s="44">
        <v>0</v>
      </c>
      <c r="H36" s="45">
        <f t="shared" si="1"/>
        <v>0</v>
      </c>
      <c r="I36" s="170"/>
    </row>
    <row r="37" spans="1:9" ht="14.1" customHeight="1" x14ac:dyDescent="0.2">
      <c r="A37" s="9" t="s">
        <v>101</v>
      </c>
      <c r="B37" s="86">
        <v>536159</v>
      </c>
      <c r="C37" s="87" t="s">
        <v>307</v>
      </c>
      <c r="D37" s="91">
        <f>253758366</f>
        <v>253758366</v>
      </c>
      <c r="E37" s="43">
        <v>172484380</v>
      </c>
      <c r="F37" s="44">
        <f t="shared" si="0"/>
        <v>81273986</v>
      </c>
      <c r="G37" s="44">
        <v>0</v>
      </c>
      <c r="H37" s="45">
        <f t="shared" si="1"/>
        <v>0</v>
      </c>
      <c r="I37" s="170"/>
    </row>
    <row r="38" spans="1:9" ht="14.1" customHeight="1" x14ac:dyDescent="0.2">
      <c r="A38" s="9" t="s">
        <v>103</v>
      </c>
      <c r="B38" s="86">
        <v>536160</v>
      </c>
      <c r="C38" s="87" t="s">
        <v>308</v>
      </c>
      <c r="D38" s="91">
        <v>123127</v>
      </c>
      <c r="E38" s="43">
        <v>83692</v>
      </c>
      <c r="F38" s="44">
        <f t="shared" si="0"/>
        <v>39435</v>
      </c>
      <c r="G38" s="44">
        <v>0</v>
      </c>
      <c r="H38" s="45">
        <f t="shared" si="1"/>
        <v>0</v>
      </c>
      <c r="I38" s="170"/>
    </row>
    <row r="39" spans="1:9" ht="14.1" customHeight="1" x14ac:dyDescent="0.2">
      <c r="A39" s="9" t="s">
        <v>105</v>
      </c>
      <c r="B39" s="86">
        <v>536161</v>
      </c>
      <c r="C39" s="87" t="s">
        <v>309</v>
      </c>
      <c r="D39" s="91">
        <v>147522483</v>
      </c>
      <c r="E39" s="43">
        <v>100273833</v>
      </c>
      <c r="F39" s="44">
        <f t="shared" si="0"/>
        <v>47248650</v>
      </c>
      <c r="G39" s="44">
        <v>0</v>
      </c>
      <c r="H39" s="45">
        <f t="shared" si="1"/>
        <v>0</v>
      </c>
      <c r="I39" s="170"/>
    </row>
    <row r="40" spans="1:9" ht="14.1" customHeight="1" x14ac:dyDescent="0.2">
      <c r="A40" s="9" t="s">
        <v>109</v>
      </c>
      <c r="B40" s="86">
        <v>536163</v>
      </c>
      <c r="C40" s="87" t="s">
        <v>310</v>
      </c>
      <c r="D40" s="91">
        <v>20320137</v>
      </c>
      <c r="E40" s="43">
        <v>13811983</v>
      </c>
      <c r="F40" s="44">
        <f t="shared" si="0"/>
        <v>6508154</v>
      </c>
      <c r="G40" s="44">
        <v>0</v>
      </c>
      <c r="H40" s="45">
        <f t="shared" si="1"/>
        <v>0</v>
      </c>
      <c r="I40" s="170"/>
    </row>
    <row r="41" spans="1:9" ht="14.1" customHeight="1" x14ac:dyDescent="0.2">
      <c r="A41" s="9"/>
      <c r="B41" s="86">
        <v>536164</v>
      </c>
      <c r="C41" s="87" t="s">
        <v>311</v>
      </c>
      <c r="D41" s="91">
        <v>0</v>
      </c>
      <c r="E41" s="43">
        <v>0</v>
      </c>
      <c r="F41" s="44">
        <f t="shared" si="0"/>
        <v>0</v>
      </c>
      <c r="G41" s="44">
        <v>0</v>
      </c>
      <c r="H41" s="45">
        <f t="shared" si="1"/>
        <v>0</v>
      </c>
      <c r="I41" s="170"/>
    </row>
    <row r="42" spans="1:9" ht="14.1" customHeight="1" x14ac:dyDescent="0.2">
      <c r="A42" s="9" t="s">
        <v>110</v>
      </c>
      <c r="B42" s="86">
        <v>536165</v>
      </c>
      <c r="C42" s="87" t="s">
        <v>312</v>
      </c>
      <c r="D42" s="91">
        <v>213355149</v>
      </c>
      <c r="E42" s="43">
        <v>145021547</v>
      </c>
      <c r="F42" s="44">
        <f t="shared" si="0"/>
        <v>68333602</v>
      </c>
      <c r="G42" s="44">
        <v>0</v>
      </c>
      <c r="H42" s="45">
        <f t="shared" si="1"/>
        <v>0</v>
      </c>
      <c r="I42" s="170"/>
    </row>
    <row r="43" spans="1:9" ht="14.1" customHeight="1" x14ac:dyDescent="0.2">
      <c r="A43" s="9" t="s">
        <v>115</v>
      </c>
      <c r="B43" s="88">
        <v>536169</v>
      </c>
      <c r="C43" s="89" t="s">
        <v>313</v>
      </c>
      <c r="D43" s="38">
        <f>12655122+10870157+105866683+3130410</f>
        <v>132522372</v>
      </c>
      <c r="E43" s="43">
        <v>90077973</v>
      </c>
      <c r="F43" s="44">
        <f t="shared" si="0"/>
        <v>42444399</v>
      </c>
      <c r="G43" s="44">
        <v>0</v>
      </c>
      <c r="H43" s="45">
        <f t="shared" ref="H43:H55" si="2">D43-E43-F43-G43</f>
        <v>0</v>
      </c>
      <c r="I43" s="170"/>
    </row>
    <row r="44" spans="1:9" ht="14.1" customHeight="1" x14ac:dyDescent="0.2">
      <c r="A44" s="9" t="s">
        <v>116</v>
      </c>
      <c r="B44" s="86">
        <v>536170</v>
      </c>
      <c r="C44" s="87" t="s">
        <v>117</v>
      </c>
      <c r="D44" s="91">
        <f>78538575+18590202+2888491592+129643635</f>
        <v>3115264004</v>
      </c>
      <c r="E44" s="43">
        <f>2117504105+9</f>
        <v>2117504114</v>
      </c>
      <c r="F44" s="44">
        <f t="shared" si="0"/>
        <v>997759890</v>
      </c>
      <c r="G44" s="44">
        <v>0</v>
      </c>
      <c r="H44" s="45">
        <f t="shared" si="2"/>
        <v>0</v>
      </c>
      <c r="I44" s="170"/>
    </row>
    <row r="45" spans="1:9" ht="14.1" customHeight="1" x14ac:dyDescent="0.2">
      <c r="A45" s="9" t="s">
        <v>118</v>
      </c>
      <c r="B45" s="86">
        <v>536171</v>
      </c>
      <c r="C45" s="87" t="s">
        <v>119</v>
      </c>
      <c r="D45" s="91">
        <v>8114888</v>
      </c>
      <c r="E45" s="43">
        <v>5515843</v>
      </c>
      <c r="F45" s="44">
        <f t="shared" si="0"/>
        <v>2599045</v>
      </c>
      <c r="G45" s="44">
        <v>0</v>
      </c>
      <c r="H45" s="45">
        <f t="shared" si="2"/>
        <v>0</v>
      </c>
      <c r="I45" s="170"/>
    </row>
    <row r="46" spans="1:9" ht="14.1" customHeight="1" x14ac:dyDescent="0.2">
      <c r="A46" s="9" t="s">
        <v>120</v>
      </c>
      <c r="B46" s="86">
        <v>536172</v>
      </c>
      <c r="C46" s="87" t="s">
        <v>121</v>
      </c>
      <c r="D46" s="91">
        <v>73013046</v>
      </c>
      <c r="E46" s="43">
        <v>49628354</v>
      </c>
      <c r="F46" s="44">
        <f t="shared" si="0"/>
        <v>23384692</v>
      </c>
      <c r="G46" s="44">
        <v>0</v>
      </c>
      <c r="H46" s="45">
        <f t="shared" si="2"/>
        <v>0</v>
      </c>
      <c r="I46" s="170"/>
    </row>
    <row r="47" spans="1:9" ht="14.1" customHeight="1" x14ac:dyDescent="0.2">
      <c r="A47" s="9" t="s">
        <v>250</v>
      </c>
      <c r="B47" s="86">
        <v>536173</v>
      </c>
      <c r="C47" s="87" t="s">
        <v>122</v>
      </c>
      <c r="D47" s="91">
        <v>47344227</v>
      </c>
      <c r="E47" s="43">
        <v>32180770</v>
      </c>
      <c r="F47" s="44">
        <f t="shared" si="0"/>
        <v>15163457</v>
      </c>
      <c r="G47" s="44">
        <v>0</v>
      </c>
      <c r="H47" s="45">
        <f t="shared" si="2"/>
        <v>0</v>
      </c>
      <c r="I47" s="170"/>
    </row>
    <row r="48" spans="1:9" ht="14.1" customHeight="1" x14ac:dyDescent="0.2">
      <c r="A48" s="9" t="s">
        <v>252</v>
      </c>
      <c r="B48" s="86">
        <v>536175</v>
      </c>
      <c r="C48" s="87" t="s">
        <v>124</v>
      </c>
      <c r="D48" s="91">
        <v>406875408</v>
      </c>
      <c r="E48" s="43">
        <v>276560942</v>
      </c>
      <c r="F48" s="44">
        <f t="shared" si="0"/>
        <v>130314466</v>
      </c>
      <c r="G48" s="44">
        <v>0</v>
      </c>
      <c r="H48" s="45">
        <f t="shared" si="2"/>
        <v>0</v>
      </c>
      <c r="I48" s="170"/>
    </row>
    <row r="49" spans="1:9" ht="14.1" customHeight="1" x14ac:dyDescent="0.2">
      <c r="A49" s="188" t="s">
        <v>127</v>
      </c>
      <c r="B49" s="86">
        <v>536177</v>
      </c>
      <c r="C49" s="87" t="s">
        <v>314</v>
      </c>
      <c r="D49" s="91">
        <f>42753393+151567</f>
        <v>42904960</v>
      </c>
      <c r="E49" s="43">
        <v>29163316</v>
      </c>
      <c r="F49" s="44">
        <f t="shared" si="0"/>
        <v>13741644</v>
      </c>
      <c r="G49" s="44">
        <v>0</v>
      </c>
      <c r="H49" s="45">
        <f t="shared" si="2"/>
        <v>0</v>
      </c>
      <c r="I49" s="170"/>
    </row>
    <row r="50" spans="1:9" ht="14.1" customHeight="1" x14ac:dyDescent="0.2">
      <c r="A50" s="9" t="s">
        <v>139</v>
      </c>
      <c r="B50" s="86">
        <v>536187</v>
      </c>
      <c r="C50" s="87" t="s">
        <v>315</v>
      </c>
      <c r="D50" s="91">
        <v>16311155</v>
      </c>
      <c r="E50" s="43">
        <v>11087002</v>
      </c>
      <c r="F50" s="44">
        <f t="shared" si="0"/>
        <v>5224153</v>
      </c>
      <c r="G50" s="44">
        <v>0</v>
      </c>
      <c r="H50" s="45">
        <f t="shared" si="2"/>
        <v>0</v>
      </c>
      <c r="I50" s="170"/>
    </row>
    <row r="51" spans="1:9" ht="14.1" customHeight="1" x14ac:dyDescent="0.2">
      <c r="A51" s="9"/>
      <c r="B51" s="86">
        <v>536188</v>
      </c>
      <c r="C51" s="87" t="s">
        <v>316</v>
      </c>
      <c r="D51" s="91">
        <v>75320378</v>
      </c>
      <c r="E51" s="43">
        <v>51196691</v>
      </c>
      <c r="F51" s="44">
        <f t="shared" si="0"/>
        <v>24123687</v>
      </c>
      <c r="G51" s="44">
        <v>0</v>
      </c>
      <c r="H51" s="45">
        <f t="shared" si="2"/>
        <v>0</v>
      </c>
      <c r="I51" s="170"/>
    </row>
    <row r="52" spans="1:9" ht="14.1" customHeight="1" x14ac:dyDescent="0.2">
      <c r="A52" s="51" t="s">
        <v>142</v>
      </c>
      <c r="B52" s="86">
        <v>536190</v>
      </c>
      <c r="C52" s="87" t="s">
        <v>285</v>
      </c>
      <c r="D52" s="91">
        <v>327276605</v>
      </c>
      <c r="E52" s="198">
        <v>0</v>
      </c>
      <c r="F52" s="44">
        <f t="shared" si="0"/>
        <v>327276605</v>
      </c>
      <c r="G52" s="52">
        <v>0</v>
      </c>
      <c r="H52" s="53">
        <f t="shared" si="2"/>
        <v>0</v>
      </c>
      <c r="I52" s="170"/>
    </row>
    <row r="53" spans="1:9" ht="14.1" customHeight="1" x14ac:dyDescent="0.2">
      <c r="A53" s="51"/>
      <c r="B53" s="86">
        <v>536195</v>
      </c>
      <c r="C53" s="87" t="s">
        <v>317</v>
      </c>
      <c r="D53" s="91">
        <v>40729802</v>
      </c>
      <c r="E53" s="198">
        <v>40729802</v>
      </c>
      <c r="F53" s="44">
        <f t="shared" si="0"/>
        <v>0</v>
      </c>
      <c r="G53" s="52">
        <v>0</v>
      </c>
      <c r="H53" s="53">
        <f t="shared" si="2"/>
        <v>0</v>
      </c>
      <c r="I53" s="170"/>
    </row>
    <row r="54" spans="1:9" ht="14.1" customHeight="1" x14ac:dyDescent="0.2">
      <c r="A54" s="51" t="s">
        <v>31</v>
      </c>
      <c r="B54" s="86" t="s">
        <v>465</v>
      </c>
      <c r="C54" s="87" t="s">
        <v>466</v>
      </c>
      <c r="D54" s="91">
        <v>157550898</v>
      </c>
      <c r="E54" s="43">
        <v>107090337</v>
      </c>
      <c r="F54" s="44">
        <f t="shared" si="0"/>
        <v>50460561</v>
      </c>
      <c r="G54" s="52">
        <v>0</v>
      </c>
      <c r="H54" s="53">
        <f t="shared" si="2"/>
        <v>0</v>
      </c>
      <c r="I54" s="170"/>
    </row>
    <row r="55" spans="1:9" ht="14.1" customHeight="1" x14ac:dyDescent="0.2">
      <c r="A55" s="192" t="s">
        <v>31</v>
      </c>
      <c r="B55" s="86" t="s">
        <v>467</v>
      </c>
      <c r="C55" s="87" t="s">
        <v>468</v>
      </c>
      <c r="D55" s="91">
        <v>56645252</v>
      </c>
      <c r="E55" s="43">
        <v>38502854</v>
      </c>
      <c r="F55" s="44">
        <f t="shared" si="0"/>
        <v>18142398</v>
      </c>
      <c r="G55" s="52">
        <v>0</v>
      </c>
      <c r="H55" s="53">
        <f t="shared" si="2"/>
        <v>0</v>
      </c>
      <c r="I55" s="170"/>
    </row>
    <row r="56" spans="1:9" s="11" customFormat="1" ht="14.1" customHeight="1" thickBot="1" x14ac:dyDescent="0.25">
      <c r="A56" s="172"/>
      <c r="B56" s="173"/>
      <c r="C56" s="174"/>
      <c r="D56" s="175"/>
      <c r="E56" s="194"/>
      <c r="F56" s="176"/>
      <c r="G56" s="189"/>
      <c r="H56" s="177"/>
      <c r="I56" s="170"/>
    </row>
    <row r="57" spans="1:9" ht="14.1" customHeight="1" thickBot="1" x14ac:dyDescent="0.25">
      <c r="A57" s="10"/>
      <c r="B57" s="90" t="s">
        <v>318</v>
      </c>
      <c r="C57" s="145"/>
      <c r="D57" s="195">
        <f>SUM(D5:D55)</f>
        <v>13215856001</v>
      </c>
      <c r="E57" s="193">
        <f>SUM(E5:E55)</f>
        <v>8685165912</v>
      </c>
      <c r="F57" s="196">
        <f>SUM(F5:F55)</f>
        <v>4530690089</v>
      </c>
      <c r="G57" s="158">
        <f>SUM(G5:G55)</f>
        <v>0</v>
      </c>
      <c r="H57" s="191">
        <f>SUM(H5:H55)</f>
        <v>0</v>
      </c>
      <c r="I57" s="170"/>
    </row>
    <row r="58" spans="1:9" s="11" customFormat="1" ht="14.1" customHeight="1" x14ac:dyDescent="0.2">
      <c r="B58" s="60"/>
      <c r="C58" s="59"/>
      <c r="D58" s="144"/>
      <c r="E58" s="27"/>
      <c r="F58" s="27"/>
      <c r="G58" s="27"/>
    </row>
    <row r="59" spans="1:9" s="11" customFormat="1" ht="14.1" customHeight="1" x14ac:dyDescent="0.2">
      <c r="A59" s="61"/>
      <c r="B59" s="60"/>
      <c r="C59" s="59"/>
      <c r="D59" s="28"/>
      <c r="E59" s="28"/>
      <c r="F59" s="28"/>
      <c r="G59" s="28"/>
    </row>
    <row r="60" spans="1:9" x14ac:dyDescent="0.2">
      <c r="A60" s="2" t="s">
        <v>478</v>
      </c>
      <c r="D60" s="179" t="s">
        <v>443</v>
      </c>
      <c r="E60" s="179" t="s">
        <v>456</v>
      </c>
      <c r="F60" s="179" t="s">
        <v>455</v>
      </c>
    </row>
    <row r="61" spans="1:9" x14ac:dyDescent="0.2">
      <c r="C61" s="61" t="s">
        <v>464</v>
      </c>
      <c r="D61" s="178">
        <v>13215856001</v>
      </c>
      <c r="E61" s="178">
        <f>8685165912</f>
        <v>8685165912</v>
      </c>
      <c r="F61" s="178">
        <f>D61-E61</f>
        <v>4530690089</v>
      </c>
    </row>
    <row r="62" spans="1:9" x14ac:dyDescent="0.2">
      <c r="E62" s="199">
        <f>E61/D61</f>
        <v>0.65717770467102721</v>
      </c>
    </row>
    <row r="63" spans="1:9" x14ac:dyDescent="0.2">
      <c r="D63" s="12"/>
      <c r="E63" s="12"/>
    </row>
    <row r="64" spans="1:9" x14ac:dyDescent="0.2">
      <c r="D64" s="197"/>
    </row>
    <row r="65" spans="4:5" x14ac:dyDescent="0.2">
      <c r="D65" s="197"/>
      <c r="E65" s="197"/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75" defaultRowHeight="12.75" x14ac:dyDescent="0.2"/>
  <cols>
    <col min="1" max="3" width="12.5" style="2" customWidth="1"/>
    <col min="4" max="4" width="14.5" style="2" customWidth="1"/>
    <col min="5" max="7" width="12.5" style="2" customWidth="1"/>
    <col min="8" max="8" width="12.875" style="2" customWidth="1"/>
    <col min="9" max="9" width="14.125" style="2" customWidth="1"/>
    <col min="10" max="10" width="12" style="2" customWidth="1"/>
    <col min="11" max="11" width="10.875" style="2" bestFit="1" customWidth="1"/>
    <col min="12" max="12" width="11" style="2" customWidth="1"/>
    <col min="13" max="16384" width="7.875" style="2"/>
  </cols>
  <sheetData>
    <row r="1" spans="1:12" x14ac:dyDescent="0.2">
      <c r="A1" s="1"/>
      <c r="B1" s="56"/>
      <c r="C1" s="56"/>
      <c r="D1" s="57" t="s">
        <v>428</v>
      </c>
      <c r="E1" s="56"/>
      <c r="F1" s="56"/>
      <c r="G1" s="56"/>
      <c r="H1" s="58"/>
      <c r="I1" s="98"/>
      <c r="J1" s="58"/>
      <c r="K1" s="58"/>
      <c r="L1" s="106"/>
    </row>
    <row r="2" spans="1:12" x14ac:dyDescent="0.2">
      <c r="A2" s="3"/>
      <c r="B2" s="59"/>
      <c r="C2" s="59"/>
      <c r="D2" s="60" t="s">
        <v>319</v>
      </c>
      <c r="E2" s="59"/>
      <c r="F2" s="59"/>
      <c r="G2" s="59"/>
      <c r="H2" s="61"/>
      <c r="I2" s="60"/>
      <c r="J2" s="61"/>
      <c r="K2" s="61"/>
      <c r="L2" s="107"/>
    </row>
    <row r="3" spans="1:12" ht="13.5" thickBot="1" x14ac:dyDescent="0.25">
      <c r="A3" s="3"/>
      <c r="B3" s="59"/>
      <c r="C3" s="59"/>
      <c r="D3" s="60" t="s">
        <v>458</v>
      </c>
      <c r="E3" s="59"/>
      <c r="F3" s="59"/>
      <c r="G3" s="59"/>
      <c r="H3" s="108"/>
      <c r="I3" s="99"/>
      <c r="J3" s="108"/>
      <c r="K3" s="108"/>
      <c r="L3" s="109"/>
    </row>
    <row r="4" spans="1:12" ht="44.45" customHeight="1" thickBot="1" x14ac:dyDescent="0.25">
      <c r="A4" s="63" t="s">
        <v>247</v>
      </c>
      <c r="B4" s="147">
        <v>41821</v>
      </c>
      <c r="C4" s="68">
        <v>41852</v>
      </c>
      <c r="D4" s="68">
        <v>41883</v>
      </c>
      <c r="E4" s="68">
        <v>41913</v>
      </c>
      <c r="F4" s="68">
        <v>41944</v>
      </c>
      <c r="G4" s="148">
        <v>41974</v>
      </c>
      <c r="H4" s="55" t="s">
        <v>286</v>
      </c>
      <c r="I4" s="62" t="s">
        <v>287</v>
      </c>
      <c r="J4" s="100" t="s">
        <v>457</v>
      </c>
      <c r="K4" s="105" t="s">
        <v>320</v>
      </c>
      <c r="L4" s="105" t="s">
        <v>321</v>
      </c>
    </row>
    <row r="5" spans="1:12" ht="14.1" customHeight="1" x14ac:dyDescent="0.2">
      <c r="A5" s="4" t="s">
        <v>144</v>
      </c>
      <c r="B5" s="167"/>
      <c r="C5" s="167"/>
      <c r="D5" s="167"/>
      <c r="E5" s="167"/>
      <c r="F5" s="167"/>
      <c r="G5" s="167"/>
      <c r="H5" s="149">
        <f t="shared" ref="H5:H68" si="0">SUM(B5:G5)</f>
        <v>0</v>
      </c>
      <c r="I5" s="150" t="e">
        <f t="shared" ref="I5:I68" si="1">H5/H$105</f>
        <v>#DIV/0!</v>
      </c>
      <c r="J5" s="101">
        <f>H5/6*12</f>
        <v>0</v>
      </c>
      <c r="K5" s="151">
        <f>J5*0.5</f>
        <v>0</v>
      </c>
      <c r="L5" s="135">
        <f>J5-K5</f>
        <v>0</v>
      </c>
    </row>
    <row r="6" spans="1:12" ht="14.1" customHeight="1" x14ac:dyDescent="0.2">
      <c r="A6" s="4" t="s">
        <v>145</v>
      </c>
      <c r="B6" s="168"/>
      <c r="C6" s="168"/>
      <c r="D6" s="168"/>
      <c r="E6" s="168"/>
      <c r="F6" s="168"/>
      <c r="G6" s="168"/>
      <c r="H6" s="149">
        <f t="shared" si="0"/>
        <v>0</v>
      </c>
      <c r="I6" s="150" t="e">
        <f t="shared" si="1"/>
        <v>#DIV/0!</v>
      </c>
      <c r="J6" s="139">
        <f t="shared" ref="J6:J69" si="2">H6/6*12</f>
        <v>0</v>
      </c>
      <c r="K6" s="151">
        <f t="shared" ref="K6:K69" si="3">J6*0.5</f>
        <v>0</v>
      </c>
      <c r="L6" s="135">
        <f t="shared" ref="L6:L69" si="4">J6-K6</f>
        <v>0</v>
      </c>
    </row>
    <row r="7" spans="1:12" ht="14.1" customHeight="1" x14ac:dyDescent="0.2">
      <c r="A7" s="4" t="s">
        <v>146</v>
      </c>
      <c r="B7" s="168"/>
      <c r="C7" s="168"/>
      <c r="D7" s="168"/>
      <c r="E7" s="168"/>
      <c r="F7" s="168"/>
      <c r="G7" s="168"/>
      <c r="H7" s="152">
        <f t="shared" si="0"/>
        <v>0</v>
      </c>
      <c r="I7" s="153" t="e">
        <f t="shared" si="1"/>
        <v>#DIV/0!</v>
      </c>
      <c r="J7" s="139">
        <f t="shared" si="2"/>
        <v>0</v>
      </c>
      <c r="K7" s="154">
        <f t="shared" si="3"/>
        <v>0</v>
      </c>
      <c r="L7" s="155">
        <f t="shared" si="4"/>
        <v>0</v>
      </c>
    </row>
    <row r="8" spans="1:12" ht="14.1" customHeight="1" x14ac:dyDescent="0.2">
      <c r="A8" s="4" t="s">
        <v>147</v>
      </c>
      <c r="B8" s="168"/>
      <c r="C8" s="168"/>
      <c r="D8" s="168"/>
      <c r="E8" s="168"/>
      <c r="F8" s="168"/>
      <c r="G8" s="168"/>
      <c r="H8" s="149">
        <f t="shared" si="0"/>
        <v>0</v>
      </c>
      <c r="I8" s="140" t="e">
        <f t="shared" si="1"/>
        <v>#DIV/0!</v>
      </c>
      <c r="J8" s="139">
        <f t="shared" si="2"/>
        <v>0</v>
      </c>
      <c r="K8" s="139">
        <f t="shared" si="3"/>
        <v>0</v>
      </c>
      <c r="L8" s="139">
        <f t="shared" si="4"/>
        <v>0</v>
      </c>
    </row>
    <row r="9" spans="1:12" ht="14.1" customHeight="1" x14ac:dyDescent="0.2">
      <c r="A9" s="4" t="s">
        <v>148</v>
      </c>
      <c r="B9" s="168"/>
      <c r="C9" s="168"/>
      <c r="D9" s="168"/>
      <c r="E9" s="168"/>
      <c r="F9" s="168"/>
      <c r="G9" s="168"/>
      <c r="H9" s="149">
        <f t="shared" si="0"/>
        <v>0</v>
      </c>
      <c r="I9" s="140" t="e">
        <f t="shared" si="1"/>
        <v>#DIV/0!</v>
      </c>
      <c r="J9" s="139">
        <f t="shared" si="2"/>
        <v>0</v>
      </c>
      <c r="K9" s="139">
        <f t="shared" si="3"/>
        <v>0</v>
      </c>
      <c r="L9" s="139">
        <f t="shared" si="4"/>
        <v>0</v>
      </c>
    </row>
    <row r="10" spans="1:12" ht="14.1" customHeight="1" x14ac:dyDescent="0.2">
      <c r="A10" s="4" t="s">
        <v>149</v>
      </c>
      <c r="B10" s="168"/>
      <c r="C10" s="168"/>
      <c r="D10" s="168"/>
      <c r="E10" s="168"/>
      <c r="F10" s="168"/>
      <c r="G10" s="168"/>
      <c r="H10" s="149">
        <f t="shared" si="0"/>
        <v>0</v>
      </c>
      <c r="I10" s="140" t="e">
        <f t="shared" si="1"/>
        <v>#DIV/0!</v>
      </c>
      <c r="J10" s="139">
        <f t="shared" si="2"/>
        <v>0</v>
      </c>
      <c r="K10" s="139">
        <f t="shared" si="3"/>
        <v>0</v>
      </c>
      <c r="L10" s="139">
        <f t="shared" si="4"/>
        <v>0</v>
      </c>
    </row>
    <row r="11" spans="1:12" ht="14.1" customHeight="1" x14ac:dyDescent="0.2">
      <c r="A11" s="4" t="s">
        <v>150</v>
      </c>
      <c r="B11" s="168"/>
      <c r="C11" s="168"/>
      <c r="D11" s="168"/>
      <c r="E11" s="168"/>
      <c r="F11" s="168"/>
      <c r="G11" s="168"/>
      <c r="H11" s="149">
        <f t="shared" si="0"/>
        <v>0</v>
      </c>
      <c r="I11" s="140" t="e">
        <f t="shared" si="1"/>
        <v>#DIV/0!</v>
      </c>
      <c r="J11" s="139">
        <f t="shared" si="2"/>
        <v>0</v>
      </c>
      <c r="K11" s="139">
        <f t="shared" si="3"/>
        <v>0</v>
      </c>
      <c r="L11" s="139">
        <f t="shared" si="4"/>
        <v>0</v>
      </c>
    </row>
    <row r="12" spans="1:12" ht="14.1" customHeight="1" x14ac:dyDescent="0.2">
      <c r="A12" s="4" t="s">
        <v>151</v>
      </c>
      <c r="B12" s="168"/>
      <c r="C12" s="168"/>
      <c r="D12" s="168"/>
      <c r="E12" s="168"/>
      <c r="F12" s="168"/>
      <c r="G12" s="168"/>
      <c r="H12" s="149">
        <f t="shared" si="0"/>
        <v>0</v>
      </c>
      <c r="I12" s="140" t="e">
        <f t="shared" si="1"/>
        <v>#DIV/0!</v>
      </c>
      <c r="J12" s="139">
        <f t="shared" si="2"/>
        <v>0</v>
      </c>
      <c r="K12" s="139">
        <f t="shared" si="3"/>
        <v>0</v>
      </c>
      <c r="L12" s="139">
        <f t="shared" si="4"/>
        <v>0</v>
      </c>
    </row>
    <row r="13" spans="1:12" ht="14.1" customHeight="1" x14ac:dyDescent="0.2">
      <c r="A13" s="4" t="s">
        <v>152</v>
      </c>
      <c r="B13" s="168"/>
      <c r="C13" s="168"/>
      <c r="D13" s="168"/>
      <c r="E13" s="168"/>
      <c r="F13" s="168"/>
      <c r="G13" s="168"/>
      <c r="H13" s="149">
        <f t="shared" si="0"/>
        <v>0</v>
      </c>
      <c r="I13" s="140" t="e">
        <f t="shared" si="1"/>
        <v>#DIV/0!</v>
      </c>
      <c r="J13" s="139">
        <f t="shared" si="2"/>
        <v>0</v>
      </c>
      <c r="K13" s="139">
        <f t="shared" si="3"/>
        <v>0</v>
      </c>
      <c r="L13" s="139">
        <f t="shared" si="4"/>
        <v>0</v>
      </c>
    </row>
    <row r="14" spans="1:12" ht="14.1" customHeight="1" x14ac:dyDescent="0.2">
      <c r="A14" s="4" t="s">
        <v>153</v>
      </c>
      <c r="B14" s="168"/>
      <c r="C14" s="168"/>
      <c r="D14" s="168"/>
      <c r="E14" s="168"/>
      <c r="F14" s="168"/>
      <c r="G14" s="168"/>
      <c r="H14" s="149">
        <f t="shared" si="0"/>
        <v>0</v>
      </c>
      <c r="I14" s="140" t="e">
        <f t="shared" si="1"/>
        <v>#DIV/0!</v>
      </c>
      <c r="J14" s="139">
        <f t="shared" si="2"/>
        <v>0</v>
      </c>
      <c r="K14" s="139">
        <f t="shared" si="3"/>
        <v>0</v>
      </c>
      <c r="L14" s="139">
        <f t="shared" si="4"/>
        <v>0</v>
      </c>
    </row>
    <row r="15" spans="1:12" ht="14.1" customHeight="1" x14ac:dyDescent="0.2">
      <c r="A15" s="4" t="s">
        <v>154</v>
      </c>
      <c r="B15" s="168"/>
      <c r="C15" s="168"/>
      <c r="D15" s="168"/>
      <c r="E15" s="168"/>
      <c r="F15" s="168"/>
      <c r="G15" s="168"/>
      <c r="H15" s="149">
        <f t="shared" si="0"/>
        <v>0</v>
      </c>
      <c r="I15" s="140" t="e">
        <f t="shared" si="1"/>
        <v>#DIV/0!</v>
      </c>
      <c r="J15" s="139">
        <f t="shared" si="2"/>
        <v>0</v>
      </c>
      <c r="K15" s="139">
        <f t="shared" si="3"/>
        <v>0</v>
      </c>
      <c r="L15" s="139">
        <f t="shared" si="4"/>
        <v>0</v>
      </c>
    </row>
    <row r="16" spans="1:12" ht="14.1" customHeight="1" x14ac:dyDescent="0.2">
      <c r="A16" s="4" t="s">
        <v>155</v>
      </c>
      <c r="B16" s="168"/>
      <c r="C16" s="168"/>
      <c r="D16" s="168"/>
      <c r="E16" s="168"/>
      <c r="F16" s="168"/>
      <c r="G16" s="168"/>
      <c r="H16" s="149">
        <f t="shared" si="0"/>
        <v>0</v>
      </c>
      <c r="I16" s="140" t="e">
        <f t="shared" si="1"/>
        <v>#DIV/0!</v>
      </c>
      <c r="J16" s="139">
        <f t="shared" si="2"/>
        <v>0</v>
      </c>
      <c r="K16" s="139">
        <f t="shared" si="3"/>
        <v>0</v>
      </c>
      <c r="L16" s="139">
        <f t="shared" si="4"/>
        <v>0</v>
      </c>
    </row>
    <row r="17" spans="1:12" ht="14.1" customHeight="1" x14ac:dyDescent="0.2">
      <c r="A17" s="4" t="s">
        <v>156</v>
      </c>
      <c r="B17" s="168"/>
      <c r="C17" s="168"/>
      <c r="D17" s="168"/>
      <c r="E17" s="168"/>
      <c r="F17" s="168"/>
      <c r="G17" s="168"/>
      <c r="H17" s="149">
        <f t="shared" si="0"/>
        <v>0</v>
      </c>
      <c r="I17" s="140" t="e">
        <f t="shared" si="1"/>
        <v>#DIV/0!</v>
      </c>
      <c r="J17" s="139">
        <f t="shared" si="2"/>
        <v>0</v>
      </c>
      <c r="K17" s="139">
        <f t="shared" si="3"/>
        <v>0</v>
      </c>
      <c r="L17" s="139">
        <f t="shared" si="4"/>
        <v>0</v>
      </c>
    </row>
    <row r="18" spans="1:12" ht="14.1" customHeight="1" x14ac:dyDescent="0.2">
      <c r="A18" s="4" t="s">
        <v>157</v>
      </c>
      <c r="B18" s="168"/>
      <c r="C18" s="168"/>
      <c r="D18" s="168"/>
      <c r="E18" s="168"/>
      <c r="F18" s="168"/>
      <c r="G18" s="168"/>
      <c r="H18" s="149">
        <f t="shared" si="0"/>
        <v>0</v>
      </c>
      <c r="I18" s="140" t="e">
        <f t="shared" si="1"/>
        <v>#DIV/0!</v>
      </c>
      <c r="J18" s="139">
        <f t="shared" si="2"/>
        <v>0</v>
      </c>
      <c r="K18" s="139">
        <f t="shared" si="3"/>
        <v>0</v>
      </c>
      <c r="L18" s="139">
        <f t="shared" si="4"/>
        <v>0</v>
      </c>
    </row>
    <row r="19" spans="1:12" ht="14.1" customHeight="1" x14ac:dyDescent="0.2">
      <c r="A19" s="4" t="s">
        <v>158</v>
      </c>
      <c r="B19" s="168"/>
      <c r="C19" s="168"/>
      <c r="D19" s="168"/>
      <c r="E19" s="168"/>
      <c r="F19" s="168"/>
      <c r="G19" s="168"/>
      <c r="H19" s="149">
        <f t="shared" si="0"/>
        <v>0</v>
      </c>
      <c r="I19" s="140" t="e">
        <f t="shared" si="1"/>
        <v>#DIV/0!</v>
      </c>
      <c r="J19" s="139">
        <f t="shared" si="2"/>
        <v>0</v>
      </c>
      <c r="K19" s="139">
        <f t="shared" si="3"/>
        <v>0</v>
      </c>
      <c r="L19" s="139">
        <f t="shared" si="4"/>
        <v>0</v>
      </c>
    </row>
    <row r="20" spans="1:12" ht="14.1" customHeight="1" x14ac:dyDescent="0.2">
      <c r="A20" s="4" t="s">
        <v>159</v>
      </c>
      <c r="B20" s="168"/>
      <c r="C20" s="168"/>
      <c r="D20" s="168"/>
      <c r="E20" s="168"/>
      <c r="F20" s="168"/>
      <c r="G20" s="168"/>
      <c r="H20" s="149">
        <f t="shared" si="0"/>
        <v>0</v>
      </c>
      <c r="I20" s="140" t="e">
        <f t="shared" si="1"/>
        <v>#DIV/0!</v>
      </c>
      <c r="J20" s="139">
        <f t="shared" si="2"/>
        <v>0</v>
      </c>
      <c r="K20" s="139">
        <f t="shared" si="3"/>
        <v>0</v>
      </c>
      <c r="L20" s="139">
        <f t="shared" si="4"/>
        <v>0</v>
      </c>
    </row>
    <row r="21" spans="1:12" ht="14.1" customHeight="1" x14ac:dyDescent="0.2">
      <c r="A21" s="4" t="s">
        <v>160</v>
      </c>
      <c r="B21" s="168"/>
      <c r="C21" s="168"/>
      <c r="D21" s="168"/>
      <c r="E21" s="168"/>
      <c r="F21" s="168"/>
      <c r="G21" s="168"/>
      <c r="H21" s="149">
        <f t="shared" si="0"/>
        <v>0</v>
      </c>
      <c r="I21" s="140" t="e">
        <f t="shared" si="1"/>
        <v>#DIV/0!</v>
      </c>
      <c r="J21" s="139">
        <f t="shared" si="2"/>
        <v>0</v>
      </c>
      <c r="K21" s="139">
        <f t="shared" si="3"/>
        <v>0</v>
      </c>
      <c r="L21" s="139">
        <f t="shared" si="4"/>
        <v>0</v>
      </c>
    </row>
    <row r="22" spans="1:12" ht="14.1" customHeight="1" x14ac:dyDescent="0.2">
      <c r="A22" s="4" t="s">
        <v>161</v>
      </c>
      <c r="B22" s="168"/>
      <c r="C22" s="168"/>
      <c r="D22" s="168"/>
      <c r="E22" s="168"/>
      <c r="F22" s="168"/>
      <c r="G22" s="168"/>
      <c r="H22" s="139">
        <f t="shared" si="0"/>
        <v>0</v>
      </c>
      <c r="I22" s="140" t="e">
        <f t="shared" si="1"/>
        <v>#DIV/0!</v>
      </c>
      <c r="J22" s="139">
        <f t="shared" si="2"/>
        <v>0</v>
      </c>
      <c r="K22" s="139">
        <f t="shared" si="3"/>
        <v>0</v>
      </c>
      <c r="L22" s="139">
        <f t="shared" si="4"/>
        <v>0</v>
      </c>
    </row>
    <row r="23" spans="1:12" ht="14.1" customHeight="1" x14ac:dyDescent="0.2">
      <c r="A23" s="4" t="s">
        <v>162</v>
      </c>
      <c r="B23" s="168"/>
      <c r="C23" s="168"/>
      <c r="D23" s="168"/>
      <c r="E23" s="168"/>
      <c r="F23" s="168"/>
      <c r="G23" s="168"/>
      <c r="H23" s="139">
        <f t="shared" si="0"/>
        <v>0</v>
      </c>
      <c r="I23" s="140" t="e">
        <f t="shared" si="1"/>
        <v>#DIV/0!</v>
      </c>
      <c r="J23" s="139">
        <f t="shared" si="2"/>
        <v>0</v>
      </c>
      <c r="K23" s="139">
        <f t="shared" si="3"/>
        <v>0</v>
      </c>
      <c r="L23" s="139">
        <f t="shared" si="4"/>
        <v>0</v>
      </c>
    </row>
    <row r="24" spans="1:12" ht="14.1" customHeight="1" x14ac:dyDescent="0.2">
      <c r="A24" s="4" t="s">
        <v>163</v>
      </c>
      <c r="B24" s="168"/>
      <c r="C24" s="168"/>
      <c r="D24" s="168"/>
      <c r="E24" s="168"/>
      <c r="F24" s="168"/>
      <c r="G24" s="168"/>
      <c r="H24" s="139">
        <f t="shared" si="0"/>
        <v>0</v>
      </c>
      <c r="I24" s="140" t="e">
        <f t="shared" si="1"/>
        <v>#DIV/0!</v>
      </c>
      <c r="J24" s="139">
        <f t="shared" si="2"/>
        <v>0</v>
      </c>
      <c r="K24" s="139">
        <f t="shared" si="3"/>
        <v>0</v>
      </c>
      <c r="L24" s="139">
        <f t="shared" si="4"/>
        <v>0</v>
      </c>
    </row>
    <row r="25" spans="1:12" ht="14.1" customHeight="1" x14ac:dyDescent="0.2">
      <c r="A25" s="4" t="s">
        <v>164</v>
      </c>
      <c r="B25" s="168"/>
      <c r="C25" s="168"/>
      <c r="D25" s="168"/>
      <c r="E25" s="168"/>
      <c r="F25" s="168"/>
      <c r="G25" s="168"/>
      <c r="H25" s="139">
        <f t="shared" si="0"/>
        <v>0</v>
      </c>
      <c r="I25" s="140" t="e">
        <f t="shared" si="1"/>
        <v>#DIV/0!</v>
      </c>
      <c r="J25" s="139">
        <f t="shared" si="2"/>
        <v>0</v>
      </c>
      <c r="K25" s="139">
        <f t="shared" si="3"/>
        <v>0</v>
      </c>
      <c r="L25" s="139">
        <f t="shared" si="4"/>
        <v>0</v>
      </c>
    </row>
    <row r="26" spans="1:12" ht="14.1" customHeight="1" x14ac:dyDescent="0.2">
      <c r="A26" s="4" t="s">
        <v>165</v>
      </c>
      <c r="B26" s="168"/>
      <c r="C26" s="168"/>
      <c r="D26" s="168"/>
      <c r="E26" s="168"/>
      <c r="F26" s="168"/>
      <c r="G26" s="168"/>
      <c r="H26" s="139">
        <f t="shared" si="0"/>
        <v>0</v>
      </c>
      <c r="I26" s="140" t="e">
        <f t="shared" si="1"/>
        <v>#DIV/0!</v>
      </c>
      <c r="J26" s="139">
        <f t="shared" si="2"/>
        <v>0</v>
      </c>
      <c r="K26" s="139">
        <f t="shared" si="3"/>
        <v>0</v>
      </c>
      <c r="L26" s="139">
        <f t="shared" si="4"/>
        <v>0</v>
      </c>
    </row>
    <row r="27" spans="1:12" ht="14.1" customHeight="1" x14ac:dyDescent="0.2">
      <c r="A27" s="4" t="s">
        <v>166</v>
      </c>
      <c r="B27" s="168"/>
      <c r="C27" s="168"/>
      <c r="D27" s="168"/>
      <c r="E27" s="168"/>
      <c r="F27" s="168"/>
      <c r="G27" s="168"/>
      <c r="H27" s="139">
        <f t="shared" si="0"/>
        <v>0</v>
      </c>
      <c r="I27" s="140" t="e">
        <f t="shared" si="1"/>
        <v>#DIV/0!</v>
      </c>
      <c r="J27" s="139">
        <f t="shared" si="2"/>
        <v>0</v>
      </c>
      <c r="K27" s="139">
        <f t="shared" si="3"/>
        <v>0</v>
      </c>
      <c r="L27" s="139">
        <f t="shared" si="4"/>
        <v>0</v>
      </c>
    </row>
    <row r="28" spans="1:12" ht="14.1" customHeight="1" x14ac:dyDescent="0.2">
      <c r="A28" s="4" t="s">
        <v>167</v>
      </c>
      <c r="B28" s="168"/>
      <c r="C28" s="168"/>
      <c r="D28" s="168"/>
      <c r="E28" s="168"/>
      <c r="F28" s="168"/>
      <c r="G28" s="168"/>
      <c r="H28" s="139">
        <f t="shared" si="0"/>
        <v>0</v>
      </c>
      <c r="I28" s="140" t="e">
        <f t="shared" si="1"/>
        <v>#DIV/0!</v>
      </c>
      <c r="J28" s="139">
        <f t="shared" si="2"/>
        <v>0</v>
      </c>
      <c r="K28" s="139">
        <f t="shared" si="3"/>
        <v>0</v>
      </c>
      <c r="L28" s="139">
        <f t="shared" si="4"/>
        <v>0</v>
      </c>
    </row>
    <row r="29" spans="1:12" ht="14.1" customHeight="1" x14ac:dyDescent="0.2">
      <c r="A29" s="4" t="s">
        <v>168</v>
      </c>
      <c r="B29" s="168"/>
      <c r="C29" s="168"/>
      <c r="D29" s="168"/>
      <c r="E29" s="168"/>
      <c r="F29" s="168"/>
      <c r="G29" s="168"/>
      <c r="H29" s="139">
        <f t="shared" si="0"/>
        <v>0</v>
      </c>
      <c r="I29" s="140" t="e">
        <f t="shared" si="1"/>
        <v>#DIV/0!</v>
      </c>
      <c r="J29" s="139">
        <f t="shared" si="2"/>
        <v>0</v>
      </c>
      <c r="K29" s="139">
        <f t="shared" si="3"/>
        <v>0</v>
      </c>
      <c r="L29" s="139">
        <f t="shared" si="4"/>
        <v>0</v>
      </c>
    </row>
    <row r="30" spans="1:12" ht="14.1" customHeight="1" x14ac:dyDescent="0.2">
      <c r="A30" s="4" t="s">
        <v>169</v>
      </c>
      <c r="B30" s="168"/>
      <c r="C30" s="168"/>
      <c r="D30" s="168"/>
      <c r="E30" s="168"/>
      <c r="F30" s="168"/>
      <c r="G30" s="168"/>
      <c r="H30" s="139">
        <f t="shared" si="0"/>
        <v>0</v>
      </c>
      <c r="I30" s="140" t="e">
        <f t="shared" si="1"/>
        <v>#DIV/0!</v>
      </c>
      <c r="J30" s="139">
        <f t="shared" si="2"/>
        <v>0</v>
      </c>
      <c r="K30" s="139">
        <f t="shared" si="3"/>
        <v>0</v>
      </c>
      <c r="L30" s="139">
        <f t="shared" si="4"/>
        <v>0</v>
      </c>
    </row>
    <row r="31" spans="1:12" ht="14.1" customHeight="1" x14ac:dyDescent="0.2">
      <c r="A31" s="4" t="s">
        <v>170</v>
      </c>
      <c r="B31" s="168"/>
      <c r="C31" s="168"/>
      <c r="D31" s="168"/>
      <c r="E31" s="168"/>
      <c r="F31" s="168"/>
      <c r="G31" s="168"/>
      <c r="H31" s="139">
        <f t="shared" si="0"/>
        <v>0</v>
      </c>
      <c r="I31" s="140" t="e">
        <f t="shared" si="1"/>
        <v>#DIV/0!</v>
      </c>
      <c r="J31" s="139">
        <f t="shared" si="2"/>
        <v>0</v>
      </c>
      <c r="K31" s="139">
        <f t="shared" si="3"/>
        <v>0</v>
      </c>
      <c r="L31" s="139">
        <f t="shared" si="4"/>
        <v>0</v>
      </c>
    </row>
    <row r="32" spans="1:12" ht="14.1" customHeight="1" x14ac:dyDescent="0.2">
      <c r="A32" s="4" t="s">
        <v>171</v>
      </c>
      <c r="B32" s="168"/>
      <c r="C32" s="168"/>
      <c r="D32" s="168"/>
      <c r="E32" s="168"/>
      <c r="F32" s="168"/>
      <c r="G32" s="168"/>
      <c r="H32" s="139">
        <f t="shared" si="0"/>
        <v>0</v>
      </c>
      <c r="I32" s="140" t="e">
        <f t="shared" si="1"/>
        <v>#DIV/0!</v>
      </c>
      <c r="J32" s="139">
        <f t="shared" si="2"/>
        <v>0</v>
      </c>
      <c r="K32" s="139">
        <f t="shared" si="3"/>
        <v>0</v>
      </c>
      <c r="L32" s="139">
        <f t="shared" si="4"/>
        <v>0</v>
      </c>
    </row>
    <row r="33" spans="1:12" ht="14.1" customHeight="1" x14ac:dyDescent="0.2">
      <c r="A33" s="4" t="s">
        <v>172</v>
      </c>
      <c r="B33" s="168"/>
      <c r="C33" s="168"/>
      <c r="D33" s="168"/>
      <c r="E33" s="168"/>
      <c r="F33" s="168"/>
      <c r="G33" s="168"/>
      <c r="H33" s="139">
        <f t="shared" si="0"/>
        <v>0</v>
      </c>
      <c r="I33" s="140" t="e">
        <f t="shared" si="1"/>
        <v>#DIV/0!</v>
      </c>
      <c r="J33" s="139">
        <f t="shared" si="2"/>
        <v>0</v>
      </c>
      <c r="K33" s="139">
        <f t="shared" si="3"/>
        <v>0</v>
      </c>
      <c r="L33" s="139">
        <f t="shared" si="4"/>
        <v>0</v>
      </c>
    </row>
    <row r="34" spans="1:12" ht="14.1" customHeight="1" x14ac:dyDescent="0.2">
      <c r="A34" s="4" t="s">
        <v>173</v>
      </c>
      <c r="B34" s="168"/>
      <c r="C34" s="168"/>
      <c r="D34" s="168"/>
      <c r="E34" s="168"/>
      <c r="F34" s="168"/>
      <c r="G34" s="168"/>
      <c r="H34" s="139">
        <f t="shared" si="0"/>
        <v>0</v>
      </c>
      <c r="I34" s="140" t="e">
        <f t="shared" si="1"/>
        <v>#DIV/0!</v>
      </c>
      <c r="J34" s="139">
        <f t="shared" si="2"/>
        <v>0</v>
      </c>
      <c r="K34" s="139">
        <f t="shared" si="3"/>
        <v>0</v>
      </c>
      <c r="L34" s="139">
        <f t="shared" si="4"/>
        <v>0</v>
      </c>
    </row>
    <row r="35" spans="1:12" ht="14.1" customHeight="1" x14ac:dyDescent="0.2">
      <c r="A35" s="4" t="s">
        <v>174</v>
      </c>
      <c r="B35" s="168"/>
      <c r="C35" s="168"/>
      <c r="D35" s="168"/>
      <c r="E35" s="168"/>
      <c r="F35" s="168"/>
      <c r="G35" s="168"/>
      <c r="H35" s="139">
        <f t="shared" si="0"/>
        <v>0</v>
      </c>
      <c r="I35" s="140" t="e">
        <f t="shared" si="1"/>
        <v>#DIV/0!</v>
      </c>
      <c r="J35" s="139">
        <f t="shared" si="2"/>
        <v>0</v>
      </c>
      <c r="K35" s="139">
        <f t="shared" si="3"/>
        <v>0</v>
      </c>
      <c r="L35" s="139">
        <f t="shared" si="4"/>
        <v>0</v>
      </c>
    </row>
    <row r="36" spans="1:12" ht="14.1" customHeight="1" x14ac:dyDescent="0.2">
      <c r="A36" s="4" t="s">
        <v>175</v>
      </c>
      <c r="B36" s="168"/>
      <c r="C36" s="168"/>
      <c r="D36" s="168"/>
      <c r="E36" s="168"/>
      <c r="F36" s="168"/>
      <c r="G36" s="168"/>
      <c r="H36" s="139">
        <f t="shared" si="0"/>
        <v>0</v>
      </c>
      <c r="I36" s="140" t="e">
        <f t="shared" si="1"/>
        <v>#DIV/0!</v>
      </c>
      <c r="J36" s="139">
        <f t="shared" si="2"/>
        <v>0</v>
      </c>
      <c r="K36" s="139">
        <f t="shared" si="3"/>
        <v>0</v>
      </c>
      <c r="L36" s="139">
        <f t="shared" si="4"/>
        <v>0</v>
      </c>
    </row>
    <row r="37" spans="1:12" ht="14.1" customHeight="1" x14ac:dyDescent="0.2">
      <c r="A37" s="4" t="s">
        <v>176</v>
      </c>
      <c r="B37" s="168"/>
      <c r="C37" s="168"/>
      <c r="D37" s="168"/>
      <c r="E37" s="168"/>
      <c r="F37" s="168"/>
      <c r="G37" s="168"/>
      <c r="H37" s="139">
        <f t="shared" si="0"/>
        <v>0</v>
      </c>
      <c r="I37" s="140" t="e">
        <f t="shared" si="1"/>
        <v>#DIV/0!</v>
      </c>
      <c r="J37" s="139">
        <f t="shared" si="2"/>
        <v>0</v>
      </c>
      <c r="K37" s="139">
        <f t="shared" si="3"/>
        <v>0</v>
      </c>
      <c r="L37" s="139">
        <f t="shared" si="4"/>
        <v>0</v>
      </c>
    </row>
    <row r="38" spans="1:12" ht="14.1" customHeight="1" x14ac:dyDescent="0.2">
      <c r="A38" s="4" t="s">
        <v>177</v>
      </c>
      <c r="B38" s="168"/>
      <c r="C38" s="168"/>
      <c r="D38" s="168"/>
      <c r="E38" s="168"/>
      <c r="F38" s="168"/>
      <c r="G38" s="168"/>
      <c r="H38" s="139">
        <f t="shared" si="0"/>
        <v>0</v>
      </c>
      <c r="I38" s="140" t="e">
        <f t="shared" si="1"/>
        <v>#DIV/0!</v>
      </c>
      <c r="J38" s="139">
        <f t="shared" si="2"/>
        <v>0</v>
      </c>
      <c r="K38" s="139">
        <f t="shared" si="3"/>
        <v>0</v>
      </c>
      <c r="L38" s="139">
        <f t="shared" si="4"/>
        <v>0</v>
      </c>
    </row>
    <row r="39" spans="1:12" ht="14.1" customHeight="1" x14ac:dyDescent="0.2">
      <c r="A39" s="4" t="s">
        <v>178</v>
      </c>
      <c r="B39" s="168"/>
      <c r="C39" s="168"/>
      <c r="D39" s="168"/>
      <c r="E39" s="168"/>
      <c r="F39" s="168"/>
      <c r="G39" s="168"/>
      <c r="H39" s="139">
        <f t="shared" si="0"/>
        <v>0</v>
      </c>
      <c r="I39" s="140" t="e">
        <f t="shared" si="1"/>
        <v>#DIV/0!</v>
      </c>
      <c r="J39" s="139">
        <f t="shared" si="2"/>
        <v>0</v>
      </c>
      <c r="K39" s="139">
        <f t="shared" si="3"/>
        <v>0</v>
      </c>
      <c r="L39" s="139">
        <f t="shared" si="4"/>
        <v>0</v>
      </c>
    </row>
    <row r="40" spans="1:12" ht="14.1" customHeight="1" x14ac:dyDescent="0.2">
      <c r="A40" s="4" t="s">
        <v>179</v>
      </c>
      <c r="B40" s="168"/>
      <c r="C40" s="168"/>
      <c r="D40" s="168"/>
      <c r="E40" s="168"/>
      <c r="F40" s="168"/>
      <c r="G40" s="168"/>
      <c r="H40" s="139">
        <f t="shared" si="0"/>
        <v>0</v>
      </c>
      <c r="I40" s="140" t="e">
        <f t="shared" si="1"/>
        <v>#DIV/0!</v>
      </c>
      <c r="J40" s="139">
        <f t="shared" si="2"/>
        <v>0</v>
      </c>
      <c r="K40" s="139">
        <f t="shared" si="3"/>
        <v>0</v>
      </c>
      <c r="L40" s="139">
        <f t="shared" si="4"/>
        <v>0</v>
      </c>
    </row>
    <row r="41" spans="1:12" ht="14.1" customHeight="1" x14ac:dyDescent="0.2">
      <c r="A41" s="4" t="s">
        <v>180</v>
      </c>
      <c r="B41" s="168"/>
      <c r="C41" s="168"/>
      <c r="D41" s="168"/>
      <c r="E41" s="168"/>
      <c r="F41" s="168"/>
      <c r="G41" s="168"/>
      <c r="H41" s="139">
        <f t="shared" si="0"/>
        <v>0</v>
      </c>
      <c r="I41" s="140" t="e">
        <f t="shared" si="1"/>
        <v>#DIV/0!</v>
      </c>
      <c r="J41" s="139">
        <f t="shared" si="2"/>
        <v>0</v>
      </c>
      <c r="K41" s="139">
        <f t="shared" si="3"/>
        <v>0</v>
      </c>
      <c r="L41" s="139">
        <f t="shared" si="4"/>
        <v>0</v>
      </c>
    </row>
    <row r="42" spans="1:12" ht="14.1" customHeight="1" x14ac:dyDescent="0.2">
      <c r="A42" s="4" t="s">
        <v>181</v>
      </c>
      <c r="B42" s="168"/>
      <c r="C42" s="168"/>
      <c r="D42" s="168"/>
      <c r="E42" s="168"/>
      <c r="F42" s="168"/>
      <c r="G42" s="168"/>
      <c r="H42" s="139">
        <f t="shared" si="0"/>
        <v>0</v>
      </c>
      <c r="I42" s="140" t="e">
        <f t="shared" si="1"/>
        <v>#DIV/0!</v>
      </c>
      <c r="J42" s="139">
        <f t="shared" si="2"/>
        <v>0</v>
      </c>
      <c r="K42" s="139">
        <f t="shared" si="3"/>
        <v>0</v>
      </c>
      <c r="L42" s="139">
        <f t="shared" si="4"/>
        <v>0</v>
      </c>
    </row>
    <row r="43" spans="1:12" ht="14.1" customHeight="1" x14ac:dyDescent="0.2">
      <c r="A43" s="4" t="s">
        <v>182</v>
      </c>
      <c r="B43" s="168"/>
      <c r="C43" s="168"/>
      <c r="D43" s="168"/>
      <c r="E43" s="168"/>
      <c r="F43" s="168"/>
      <c r="G43" s="168"/>
      <c r="H43" s="139">
        <f t="shared" si="0"/>
        <v>0</v>
      </c>
      <c r="I43" s="140" t="e">
        <f t="shared" si="1"/>
        <v>#DIV/0!</v>
      </c>
      <c r="J43" s="139">
        <f t="shared" si="2"/>
        <v>0</v>
      </c>
      <c r="K43" s="139">
        <f t="shared" si="3"/>
        <v>0</v>
      </c>
      <c r="L43" s="139">
        <f t="shared" si="4"/>
        <v>0</v>
      </c>
    </row>
    <row r="44" spans="1:12" ht="14.1" customHeight="1" x14ac:dyDescent="0.2">
      <c r="A44" s="4" t="s">
        <v>183</v>
      </c>
      <c r="B44" s="168"/>
      <c r="C44" s="168"/>
      <c r="D44" s="168"/>
      <c r="E44" s="168"/>
      <c r="F44" s="168"/>
      <c r="G44" s="168"/>
      <c r="H44" s="139">
        <f t="shared" si="0"/>
        <v>0</v>
      </c>
      <c r="I44" s="140" t="e">
        <f t="shared" si="1"/>
        <v>#DIV/0!</v>
      </c>
      <c r="J44" s="139">
        <f t="shared" si="2"/>
        <v>0</v>
      </c>
      <c r="K44" s="139">
        <f t="shared" si="3"/>
        <v>0</v>
      </c>
      <c r="L44" s="139">
        <f t="shared" si="4"/>
        <v>0</v>
      </c>
    </row>
    <row r="45" spans="1:12" ht="14.1" customHeight="1" x14ac:dyDescent="0.2">
      <c r="A45" s="4" t="s">
        <v>184</v>
      </c>
      <c r="B45" s="168"/>
      <c r="C45" s="168"/>
      <c r="D45" s="168"/>
      <c r="E45" s="168"/>
      <c r="F45" s="168"/>
      <c r="G45" s="168"/>
      <c r="H45" s="139">
        <f t="shared" si="0"/>
        <v>0</v>
      </c>
      <c r="I45" s="140" t="e">
        <f t="shared" si="1"/>
        <v>#DIV/0!</v>
      </c>
      <c r="J45" s="139">
        <f t="shared" si="2"/>
        <v>0</v>
      </c>
      <c r="K45" s="139">
        <f t="shared" si="3"/>
        <v>0</v>
      </c>
      <c r="L45" s="139">
        <f t="shared" si="4"/>
        <v>0</v>
      </c>
    </row>
    <row r="46" spans="1:12" ht="14.1" customHeight="1" x14ac:dyDescent="0.2">
      <c r="A46" s="4" t="s">
        <v>185</v>
      </c>
      <c r="B46" s="168"/>
      <c r="C46" s="168"/>
      <c r="D46" s="168"/>
      <c r="E46" s="168"/>
      <c r="F46" s="168"/>
      <c r="G46" s="168"/>
      <c r="H46" s="139">
        <f t="shared" si="0"/>
        <v>0</v>
      </c>
      <c r="I46" s="140" t="e">
        <f t="shared" si="1"/>
        <v>#DIV/0!</v>
      </c>
      <c r="J46" s="139">
        <f t="shared" si="2"/>
        <v>0</v>
      </c>
      <c r="K46" s="139">
        <f t="shared" si="3"/>
        <v>0</v>
      </c>
      <c r="L46" s="139">
        <f t="shared" si="4"/>
        <v>0</v>
      </c>
    </row>
    <row r="47" spans="1:12" ht="14.1" customHeight="1" x14ac:dyDescent="0.2">
      <c r="A47" s="4" t="s">
        <v>186</v>
      </c>
      <c r="B47" s="168"/>
      <c r="C47" s="168"/>
      <c r="D47" s="168"/>
      <c r="E47" s="168"/>
      <c r="F47" s="168"/>
      <c r="G47" s="168"/>
      <c r="H47" s="139">
        <f t="shared" si="0"/>
        <v>0</v>
      </c>
      <c r="I47" s="140" t="e">
        <f t="shared" si="1"/>
        <v>#DIV/0!</v>
      </c>
      <c r="J47" s="139">
        <f t="shared" si="2"/>
        <v>0</v>
      </c>
      <c r="K47" s="139">
        <f t="shared" si="3"/>
        <v>0</v>
      </c>
      <c r="L47" s="139">
        <f t="shared" si="4"/>
        <v>0</v>
      </c>
    </row>
    <row r="48" spans="1:12" ht="14.1" customHeight="1" x14ac:dyDescent="0.2">
      <c r="A48" s="4" t="s">
        <v>187</v>
      </c>
      <c r="B48" s="168"/>
      <c r="C48" s="168"/>
      <c r="D48" s="168"/>
      <c r="E48" s="168"/>
      <c r="F48" s="168"/>
      <c r="G48" s="168"/>
      <c r="H48" s="139">
        <f t="shared" si="0"/>
        <v>0</v>
      </c>
      <c r="I48" s="140" t="e">
        <f t="shared" si="1"/>
        <v>#DIV/0!</v>
      </c>
      <c r="J48" s="139">
        <f t="shared" si="2"/>
        <v>0</v>
      </c>
      <c r="K48" s="139">
        <f t="shared" si="3"/>
        <v>0</v>
      </c>
      <c r="L48" s="139">
        <f t="shared" si="4"/>
        <v>0</v>
      </c>
    </row>
    <row r="49" spans="1:12" ht="14.1" customHeight="1" x14ac:dyDescent="0.2">
      <c r="A49" s="4" t="s">
        <v>188</v>
      </c>
      <c r="B49" s="168"/>
      <c r="C49" s="168"/>
      <c r="D49" s="168"/>
      <c r="E49" s="168"/>
      <c r="F49" s="168"/>
      <c r="G49" s="168"/>
      <c r="H49" s="139">
        <f t="shared" si="0"/>
        <v>0</v>
      </c>
      <c r="I49" s="140" t="e">
        <f t="shared" si="1"/>
        <v>#DIV/0!</v>
      </c>
      <c r="J49" s="139">
        <f t="shared" si="2"/>
        <v>0</v>
      </c>
      <c r="K49" s="139">
        <f t="shared" si="3"/>
        <v>0</v>
      </c>
      <c r="L49" s="139">
        <f t="shared" si="4"/>
        <v>0</v>
      </c>
    </row>
    <row r="50" spans="1:12" ht="14.1" customHeight="1" x14ac:dyDescent="0.2">
      <c r="A50" s="4" t="s">
        <v>189</v>
      </c>
      <c r="B50" s="168"/>
      <c r="C50" s="168"/>
      <c r="D50" s="168"/>
      <c r="E50" s="168"/>
      <c r="F50" s="168"/>
      <c r="G50" s="168"/>
      <c r="H50" s="139">
        <f t="shared" si="0"/>
        <v>0</v>
      </c>
      <c r="I50" s="140" t="e">
        <f t="shared" si="1"/>
        <v>#DIV/0!</v>
      </c>
      <c r="J50" s="139">
        <f t="shared" si="2"/>
        <v>0</v>
      </c>
      <c r="K50" s="139">
        <f t="shared" si="3"/>
        <v>0</v>
      </c>
      <c r="L50" s="139">
        <f t="shared" si="4"/>
        <v>0</v>
      </c>
    </row>
    <row r="51" spans="1:12" ht="14.1" customHeight="1" x14ac:dyDescent="0.2">
      <c r="A51" s="4" t="s">
        <v>190</v>
      </c>
      <c r="B51" s="168"/>
      <c r="C51" s="168"/>
      <c r="D51" s="168"/>
      <c r="E51" s="168"/>
      <c r="F51" s="168"/>
      <c r="G51" s="168"/>
      <c r="H51" s="139">
        <f t="shared" si="0"/>
        <v>0</v>
      </c>
      <c r="I51" s="140" t="e">
        <f t="shared" si="1"/>
        <v>#DIV/0!</v>
      </c>
      <c r="J51" s="139">
        <f t="shared" si="2"/>
        <v>0</v>
      </c>
      <c r="K51" s="139">
        <f t="shared" si="3"/>
        <v>0</v>
      </c>
      <c r="L51" s="139">
        <f t="shared" si="4"/>
        <v>0</v>
      </c>
    </row>
    <row r="52" spans="1:12" ht="14.1" customHeight="1" x14ac:dyDescent="0.2">
      <c r="A52" s="4" t="s">
        <v>191</v>
      </c>
      <c r="B52" s="168"/>
      <c r="C52" s="168"/>
      <c r="D52" s="168"/>
      <c r="E52" s="168"/>
      <c r="F52" s="168"/>
      <c r="G52" s="168"/>
      <c r="H52" s="139">
        <f t="shared" si="0"/>
        <v>0</v>
      </c>
      <c r="I52" s="140" t="e">
        <f t="shared" si="1"/>
        <v>#DIV/0!</v>
      </c>
      <c r="J52" s="139">
        <f t="shared" si="2"/>
        <v>0</v>
      </c>
      <c r="K52" s="139">
        <f t="shared" si="3"/>
        <v>0</v>
      </c>
      <c r="L52" s="139">
        <f t="shared" si="4"/>
        <v>0</v>
      </c>
    </row>
    <row r="53" spans="1:12" ht="14.1" customHeight="1" x14ac:dyDescent="0.2">
      <c r="A53" s="4" t="s">
        <v>192</v>
      </c>
      <c r="B53" s="168"/>
      <c r="C53" s="168"/>
      <c r="D53" s="168"/>
      <c r="E53" s="168"/>
      <c r="F53" s="168"/>
      <c r="G53" s="168"/>
      <c r="H53" s="139">
        <f t="shared" si="0"/>
        <v>0</v>
      </c>
      <c r="I53" s="140" t="e">
        <f t="shared" si="1"/>
        <v>#DIV/0!</v>
      </c>
      <c r="J53" s="139">
        <f t="shared" si="2"/>
        <v>0</v>
      </c>
      <c r="K53" s="139">
        <f t="shared" si="3"/>
        <v>0</v>
      </c>
      <c r="L53" s="139">
        <f t="shared" si="4"/>
        <v>0</v>
      </c>
    </row>
    <row r="54" spans="1:12" ht="14.1" customHeight="1" x14ac:dyDescent="0.2">
      <c r="A54" s="4" t="s">
        <v>193</v>
      </c>
      <c r="B54" s="168"/>
      <c r="C54" s="168"/>
      <c r="D54" s="168"/>
      <c r="E54" s="168"/>
      <c r="F54" s="168"/>
      <c r="G54" s="168"/>
      <c r="H54" s="139">
        <f t="shared" si="0"/>
        <v>0</v>
      </c>
      <c r="I54" s="140" t="e">
        <f t="shared" si="1"/>
        <v>#DIV/0!</v>
      </c>
      <c r="J54" s="139">
        <f t="shared" si="2"/>
        <v>0</v>
      </c>
      <c r="K54" s="139">
        <f t="shared" si="3"/>
        <v>0</v>
      </c>
      <c r="L54" s="139">
        <f t="shared" si="4"/>
        <v>0</v>
      </c>
    </row>
    <row r="55" spans="1:12" ht="14.1" customHeight="1" x14ac:dyDescent="0.2">
      <c r="A55" s="4" t="s">
        <v>194</v>
      </c>
      <c r="B55" s="168"/>
      <c r="C55" s="168"/>
      <c r="D55" s="168"/>
      <c r="E55" s="168"/>
      <c r="F55" s="168"/>
      <c r="G55" s="168"/>
      <c r="H55" s="139">
        <f t="shared" si="0"/>
        <v>0</v>
      </c>
      <c r="I55" s="140" t="e">
        <f t="shared" si="1"/>
        <v>#DIV/0!</v>
      </c>
      <c r="J55" s="139">
        <f t="shared" si="2"/>
        <v>0</v>
      </c>
      <c r="K55" s="139">
        <f t="shared" si="3"/>
        <v>0</v>
      </c>
      <c r="L55" s="139">
        <f t="shared" si="4"/>
        <v>0</v>
      </c>
    </row>
    <row r="56" spans="1:12" ht="14.1" customHeight="1" x14ac:dyDescent="0.2">
      <c r="A56" s="4" t="s">
        <v>195</v>
      </c>
      <c r="B56" s="168"/>
      <c r="C56" s="168"/>
      <c r="D56" s="168"/>
      <c r="E56" s="168"/>
      <c r="F56" s="168"/>
      <c r="G56" s="168"/>
      <c r="H56" s="139">
        <f t="shared" si="0"/>
        <v>0</v>
      </c>
      <c r="I56" s="140" t="e">
        <f t="shared" si="1"/>
        <v>#DIV/0!</v>
      </c>
      <c r="J56" s="139">
        <f t="shared" si="2"/>
        <v>0</v>
      </c>
      <c r="K56" s="139">
        <f t="shared" si="3"/>
        <v>0</v>
      </c>
      <c r="L56" s="139">
        <f t="shared" si="4"/>
        <v>0</v>
      </c>
    </row>
    <row r="57" spans="1:12" ht="14.1" customHeight="1" x14ac:dyDescent="0.2">
      <c r="A57" s="4" t="s">
        <v>196</v>
      </c>
      <c r="B57" s="168"/>
      <c r="C57" s="168"/>
      <c r="D57" s="168"/>
      <c r="E57" s="168"/>
      <c r="F57" s="168"/>
      <c r="G57" s="168"/>
      <c r="H57" s="139">
        <f t="shared" si="0"/>
        <v>0</v>
      </c>
      <c r="I57" s="140" t="e">
        <f t="shared" si="1"/>
        <v>#DIV/0!</v>
      </c>
      <c r="J57" s="139">
        <f t="shared" si="2"/>
        <v>0</v>
      </c>
      <c r="K57" s="139">
        <f t="shared" si="3"/>
        <v>0</v>
      </c>
      <c r="L57" s="139">
        <f t="shared" si="4"/>
        <v>0</v>
      </c>
    </row>
    <row r="58" spans="1:12" ht="14.1" customHeight="1" x14ac:dyDescent="0.2">
      <c r="A58" s="4" t="s">
        <v>197</v>
      </c>
      <c r="B58" s="168"/>
      <c r="C58" s="168"/>
      <c r="D58" s="168"/>
      <c r="E58" s="168"/>
      <c r="F58" s="168"/>
      <c r="G58" s="168"/>
      <c r="H58" s="139">
        <f t="shared" si="0"/>
        <v>0</v>
      </c>
      <c r="I58" s="140" t="e">
        <f t="shared" si="1"/>
        <v>#DIV/0!</v>
      </c>
      <c r="J58" s="139">
        <f t="shared" si="2"/>
        <v>0</v>
      </c>
      <c r="K58" s="139">
        <f t="shared" si="3"/>
        <v>0</v>
      </c>
      <c r="L58" s="139">
        <f t="shared" si="4"/>
        <v>0</v>
      </c>
    </row>
    <row r="59" spans="1:12" ht="14.1" customHeight="1" x14ac:dyDescent="0.2">
      <c r="A59" s="4" t="s">
        <v>198</v>
      </c>
      <c r="B59" s="168"/>
      <c r="C59" s="168"/>
      <c r="D59" s="168"/>
      <c r="E59" s="168"/>
      <c r="F59" s="168"/>
      <c r="G59" s="168"/>
      <c r="H59" s="139">
        <f t="shared" si="0"/>
        <v>0</v>
      </c>
      <c r="I59" s="140" t="e">
        <f t="shared" si="1"/>
        <v>#DIV/0!</v>
      </c>
      <c r="J59" s="139">
        <f t="shared" si="2"/>
        <v>0</v>
      </c>
      <c r="K59" s="139">
        <f t="shared" si="3"/>
        <v>0</v>
      </c>
      <c r="L59" s="139">
        <f t="shared" si="4"/>
        <v>0</v>
      </c>
    </row>
    <row r="60" spans="1:12" ht="14.1" customHeight="1" x14ac:dyDescent="0.2">
      <c r="A60" s="4" t="s">
        <v>199</v>
      </c>
      <c r="B60" s="168"/>
      <c r="C60" s="168"/>
      <c r="D60" s="168"/>
      <c r="E60" s="168"/>
      <c r="F60" s="168"/>
      <c r="G60" s="168"/>
      <c r="H60" s="139">
        <f t="shared" si="0"/>
        <v>0</v>
      </c>
      <c r="I60" s="140" t="e">
        <f t="shared" si="1"/>
        <v>#DIV/0!</v>
      </c>
      <c r="J60" s="139">
        <f t="shared" si="2"/>
        <v>0</v>
      </c>
      <c r="K60" s="139">
        <f t="shared" si="3"/>
        <v>0</v>
      </c>
      <c r="L60" s="139">
        <f t="shared" si="4"/>
        <v>0</v>
      </c>
    </row>
    <row r="61" spans="1:12" ht="14.1" customHeight="1" x14ac:dyDescent="0.2">
      <c r="A61" s="4" t="s">
        <v>200</v>
      </c>
      <c r="B61" s="168"/>
      <c r="C61" s="168"/>
      <c r="D61" s="168"/>
      <c r="E61" s="168"/>
      <c r="F61" s="168"/>
      <c r="G61" s="168"/>
      <c r="H61" s="139">
        <f t="shared" si="0"/>
        <v>0</v>
      </c>
      <c r="I61" s="140" t="e">
        <f t="shared" si="1"/>
        <v>#DIV/0!</v>
      </c>
      <c r="J61" s="139">
        <f t="shared" si="2"/>
        <v>0</v>
      </c>
      <c r="K61" s="139">
        <f t="shared" si="3"/>
        <v>0</v>
      </c>
      <c r="L61" s="139">
        <f t="shared" si="4"/>
        <v>0</v>
      </c>
    </row>
    <row r="62" spans="1:12" ht="14.1" customHeight="1" x14ac:dyDescent="0.2">
      <c r="A62" s="4" t="s">
        <v>201</v>
      </c>
      <c r="B62" s="168"/>
      <c r="C62" s="168"/>
      <c r="D62" s="168"/>
      <c r="E62" s="168"/>
      <c r="F62" s="168"/>
      <c r="G62" s="168"/>
      <c r="H62" s="139">
        <f t="shared" si="0"/>
        <v>0</v>
      </c>
      <c r="I62" s="140" t="e">
        <f t="shared" si="1"/>
        <v>#DIV/0!</v>
      </c>
      <c r="J62" s="139">
        <f t="shared" si="2"/>
        <v>0</v>
      </c>
      <c r="K62" s="139">
        <f t="shared" si="3"/>
        <v>0</v>
      </c>
      <c r="L62" s="139">
        <f t="shared" si="4"/>
        <v>0</v>
      </c>
    </row>
    <row r="63" spans="1:12" ht="14.1" customHeight="1" x14ac:dyDescent="0.2">
      <c r="A63" s="4" t="s">
        <v>202</v>
      </c>
      <c r="B63" s="168"/>
      <c r="C63" s="168"/>
      <c r="D63" s="168"/>
      <c r="E63" s="168"/>
      <c r="F63" s="168"/>
      <c r="G63" s="168"/>
      <c r="H63" s="139">
        <f t="shared" si="0"/>
        <v>0</v>
      </c>
      <c r="I63" s="140" t="e">
        <f t="shared" si="1"/>
        <v>#DIV/0!</v>
      </c>
      <c r="J63" s="139">
        <f t="shared" si="2"/>
        <v>0</v>
      </c>
      <c r="K63" s="139">
        <f t="shared" si="3"/>
        <v>0</v>
      </c>
      <c r="L63" s="139">
        <f t="shared" si="4"/>
        <v>0</v>
      </c>
    </row>
    <row r="64" spans="1:12" ht="14.1" customHeight="1" x14ac:dyDescent="0.2">
      <c r="A64" s="4" t="s">
        <v>203</v>
      </c>
      <c r="B64" s="168"/>
      <c r="C64" s="168"/>
      <c r="D64" s="168"/>
      <c r="E64" s="168"/>
      <c r="F64" s="168"/>
      <c r="G64" s="168"/>
      <c r="H64" s="139">
        <f t="shared" si="0"/>
        <v>0</v>
      </c>
      <c r="I64" s="140" t="e">
        <f t="shared" si="1"/>
        <v>#DIV/0!</v>
      </c>
      <c r="J64" s="139">
        <f t="shared" si="2"/>
        <v>0</v>
      </c>
      <c r="K64" s="139">
        <f t="shared" si="3"/>
        <v>0</v>
      </c>
      <c r="L64" s="139">
        <f t="shared" si="4"/>
        <v>0</v>
      </c>
    </row>
    <row r="65" spans="1:12" ht="14.1" customHeight="1" x14ac:dyDescent="0.2">
      <c r="A65" s="4" t="s">
        <v>204</v>
      </c>
      <c r="B65" s="168"/>
      <c r="C65" s="168"/>
      <c r="D65" s="168"/>
      <c r="E65" s="168"/>
      <c r="F65" s="168"/>
      <c r="G65" s="168"/>
      <c r="H65" s="139">
        <f t="shared" si="0"/>
        <v>0</v>
      </c>
      <c r="I65" s="140" t="e">
        <f t="shared" si="1"/>
        <v>#DIV/0!</v>
      </c>
      <c r="J65" s="139">
        <f t="shared" si="2"/>
        <v>0</v>
      </c>
      <c r="K65" s="139">
        <f t="shared" si="3"/>
        <v>0</v>
      </c>
      <c r="L65" s="139">
        <f t="shared" si="4"/>
        <v>0</v>
      </c>
    </row>
    <row r="66" spans="1:12" ht="14.1" customHeight="1" x14ac:dyDescent="0.2">
      <c r="A66" s="4" t="s">
        <v>205</v>
      </c>
      <c r="B66" s="168"/>
      <c r="C66" s="168"/>
      <c r="D66" s="168"/>
      <c r="E66" s="168"/>
      <c r="F66" s="168"/>
      <c r="G66" s="168"/>
      <c r="H66" s="139">
        <f t="shared" si="0"/>
        <v>0</v>
      </c>
      <c r="I66" s="140" t="e">
        <f t="shared" si="1"/>
        <v>#DIV/0!</v>
      </c>
      <c r="J66" s="139">
        <f t="shared" si="2"/>
        <v>0</v>
      </c>
      <c r="K66" s="139">
        <f t="shared" si="3"/>
        <v>0</v>
      </c>
      <c r="L66" s="139">
        <f t="shared" si="4"/>
        <v>0</v>
      </c>
    </row>
    <row r="67" spans="1:12" ht="14.1" customHeight="1" x14ac:dyDescent="0.2">
      <c r="A67" s="4" t="s">
        <v>206</v>
      </c>
      <c r="B67" s="168"/>
      <c r="C67" s="168"/>
      <c r="D67" s="168"/>
      <c r="E67" s="168"/>
      <c r="F67" s="168"/>
      <c r="G67" s="168"/>
      <c r="H67" s="139">
        <f t="shared" si="0"/>
        <v>0</v>
      </c>
      <c r="I67" s="140" t="e">
        <f t="shared" si="1"/>
        <v>#DIV/0!</v>
      </c>
      <c r="J67" s="139">
        <f t="shared" si="2"/>
        <v>0</v>
      </c>
      <c r="K67" s="139">
        <f t="shared" si="3"/>
        <v>0</v>
      </c>
      <c r="L67" s="139">
        <f t="shared" si="4"/>
        <v>0</v>
      </c>
    </row>
    <row r="68" spans="1:12" ht="14.1" customHeight="1" x14ac:dyDescent="0.2">
      <c r="A68" s="4" t="s">
        <v>207</v>
      </c>
      <c r="B68" s="168"/>
      <c r="C68" s="168"/>
      <c r="D68" s="168"/>
      <c r="E68" s="168"/>
      <c r="F68" s="168"/>
      <c r="G68" s="168"/>
      <c r="H68" s="139">
        <f t="shared" si="0"/>
        <v>0</v>
      </c>
      <c r="I68" s="140" t="e">
        <f t="shared" si="1"/>
        <v>#DIV/0!</v>
      </c>
      <c r="J68" s="139">
        <f t="shared" si="2"/>
        <v>0</v>
      </c>
      <c r="K68" s="139">
        <f t="shared" si="3"/>
        <v>0</v>
      </c>
      <c r="L68" s="139">
        <f t="shared" si="4"/>
        <v>0</v>
      </c>
    </row>
    <row r="69" spans="1:12" ht="14.1" customHeight="1" x14ac:dyDescent="0.2">
      <c r="A69" s="4" t="s">
        <v>208</v>
      </c>
      <c r="B69" s="168"/>
      <c r="C69" s="168"/>
      <c r="D69" s="168"/>
      <c r="E69" s="168"/>
      <c r="F69" s="168"/>
      <c r="G69" s="168"/>
      <c r="H69" s="139">
        <f t="shared" ref="H69:H100" si="5">SUM(B69:G69)</f>
        <v>0</v>
      </c>
      <c r="I69" s="140" t="e">
        <f t="shared" ref="I69:I100" si="6">H69/H$105</f>
        <v>#DIV/0!</v>
      </c>
      <c r="J69" s="139">
        <f t="shared" si="2"/>
        <v>0</v>
      </c>
      <c r="K69" s="139">
        <f t="shared" si="3"/>
        <v>0</v>
      </c>
      <c r="L69" s="139">
        <f t="shared" si="4"/>
        <v>0</v>
      </c>
    </row>
    <row r="70" spans="1:12" ht="14.1" customHeight="1" x14ac:dyDescent="0.2">
      <c r="A70" s="4" t="s">
        <v>209</v>
      </c>
      <c r="B70" s="168"/>
      <c r="C70" s="168"/>
      <c r="D70" s="168"/>
      <c r="E70" s="168"/>
      <c r="F70" s="168"/>
      <c r="G70" s="168"/>
      <c r="H70" s="139">
        <f t="shared" si="5"/>
        <v>0</v>
      </c>
      <c r="I70" s="140" t="e">
        <f t="shared" si="6"/>
        <v>#DIV/0!</v>
      </c>
      <c r="J70" s="139">
        <f t="shared" ref="J70:J104" si="7">H70/6*12</f>
        <v>0</v>
      </c>
      <c r="K70" s="139">
        <f t="shared" ref="K70:K104" si="8">J70*0.5</f>
        <v>0</v>
      </c>
      <c r="L70" s="139">
        <f t="shared" ref="L70:L104" si="9">J70-K70</f>
        <v>0</v>
      </c>
    </row>
    <row r="71" spans="1:12" ht="14.1" customHeight="1" x14ac:dyDescent="0.2">
      <c r="A71" s="4" t="s">
        <v>210</v>
      </c>
      <c r="B71" s="168"/>
      <c r="C71" s="168"/>
      <c r="D71" s="168"/>
      <c r="E71" s="168"/>
      <c r="F71" s="168"/>
      <c r="G71" s="168"/>
      <c r="H71" s="139">
        <f t="shared" si="5"/>
        <v>0</v>
      </c>
      <c r="I71" s="140" t="e">
        <f t="shared" si="6"/>
        <v>#DIV/0!</v>
      </c>
      <c r="J71" s="139">
        <f t="shared" si="7"/>
        <v>0</v>
      </c>
      <c r="K71" s="139">
        <f t="shared" si="8"/>
        <v>0</v>
      </c>
      <c r="L71" s="139">
        <f t="shared" si="9"/>
        <v>0</v>
      </c>
    </row>
    <row r="72" spans="1:12" ht="14.1" customHeight="1" x14ac:dyDescent="0.2">
      <c r="A72" s="4" t="s">
        <v>211</v>
      </c>
      <c r="B72" s="168"/>
      <c r="C72" s="168"/>
      <c r="D72" s="168"/>
      <c r="E72" s="168"/>
      <c r="F72" s="168"/>
      <c r="G72" s="168"/>
      <c r="H72" s="139">
        <f t="shared" si="5"/>
        <v>0</v>
      </c>
      <c r="I72" s="140" t="e">
        <f t="shared" si="6"/>
        <v>#DIV/0!</v>
      </c>
      <c r="J72" s="139">
        <f t="shared" si="7"/>
        <v>0</v>
      </c>
      <c r="K72" s="139">
        <f t="shared" si="8"/>
        <v>0</v>
      </c>
      <c r="L72" s="139">
        <f t="shared" si="9"/>
        <v>0</v>
      </c>
    </row>
    <row r="73" spans="1:12" ht="14.1" customHeight="1" x14ac:dyDescent="0.2">
      <c r="A73" s="4" t="s">
        <v>212</v>
      </c>
      <c r="B73" s="168"/>
      <c r="C73" s="168"/>
      <c r="D73" s="168"/>
      <c r="E73" s="168"/>
      <c r="F73" s="168"/>
      <c r="G73" s="168"/>
      <c r="H73" s="139">
        <f t="shared" si="5"/>
        <v>0</v>
      </c>
      <c r="I73" s="140" t="e">
        <f t="shared" si="6"/>
        <v>#DIV/0!</v>
      </c>
      <c r="J73" s="139">
        <f t="shared" si="7"/>
        <v>0</v>
      </c>
      <c r="K73" s="139">
        <f t="shared" si="8"/>
        <v>0</v>
      </c>
      <c r="L73" s="139">
        <f t="shared" si="9"/>
        <v>0</v>
      </c>
    </row>
    <row r="74" spans="1:12" ht="14.1" customHeight="1" x14ac:dyDescent="0.2">
      <c r="A74" s="4" t="s">
        <v>213</v>
      </c>
      <c r="B74" s="168"/>
      <c r="C74" s="168"/>
      <c r="D74" s="168"/>
      <c r="E74" s="168"/>
      <c r="F74" s="168"/>
      <c r="G74" s="168"/>
      <c r="H74" s="139">
        <f t="shared" si="5"/>
        <v>0</v>
      </c>
      <c r="I74" s="140" t="e">
        <f t="shared" si="6"/>
        <v>#DIV/0!</v>
      </c>
      <c r="J74" s="139">
        <f t="shared" si="7"/>
        <v>0</v>
      </c>
      <c r="K74" s="139">
        <f t="shared" si="8"/>
        <v>0</v>
      </c>
      <c r="L74" s="139">
        <f t="shared" si="9"/>
        <v>0</v>
      </c>
    </row>
    <row r="75" spans="1:12" ht="14.1" customHeight="1" x14ac:dyDescent="0.2">
      <c r="A75" s="4" t="s">
        <v>214</v>
      </c>
      <c r="B75" s="168"/>
      <c r="C75" s="168"/>
      <c r="D75" s="168"/>
      <c r="E75" s="168"/>
      <c r="F75" s="168"/>
      <c r="G75" s="168"/>
      <c r="H75" s="139">
        <f t="shared" si="5"/>
        <v>0</v>
      </c>
      <c r="I75" s="140" t="e">
        <f t="shared" si="6"/>
        <v>#DIV/0!</v>
      </c>
      <c r="J75" s="139">
        <f t="shared" si="7"/>
        <v>0</v>
      </c>
      <c r="K75" s="139">
        <f t="shared" si="8"/>
        <v>0</v>
      </c>
      <c r="L75" s="139">
        <f t="shared" si="9"/>
        <v>0</v>
      </c>
    </row>
    <row r="76" spans="1:12" ht="14.1" customHeight="1" x14ac:dyDescent="0.2">
      <c r="A76" s="4" t="s">
        <v>215</v>
      </c>
      <c r="B76" s="168"/>
      <c r="C76" s="168"/>
      <c r="D76" s="168"/>
      <c r="E76" s="168"/>
      <c r="F76" s="168"/>
      <c r="G76" s="168"/>
      <c r="H76" s="139">
        <f t="shared" si="5"/>
        <v>0</v>
      </c>
      <c r="I76" s="140" t="e">
        <f t="shared" si="6"/>
        <v>#DIV/0!</v>
      </c>
      <c r="J76" s="139">
        <f t="shared" si="7"/>
        <v>0</v>
      </c>
      <c r="K76" s="139">
        <f t="shared" si="8"/>
        <v>0</v>
      </c>
      <c r="L76" s="139">
        <f t="shared" si="9"/>
        <v>0</v>
      </c>
    </row>
    <row r="77" spans="1:12" ht="14.1" customHeight="1" x14ac:dyDescent="0.2">
      <c r="A77" s="4" t="s">
        <v>216</v>
      </c>
      <c r="B77" s="168"/>
      <c r="C77" s="168"/>
      <c r="D77" s="168"/>
      <c r="E77" s="168"/>
      <c r="F77" s="168"/>
      <c r="G77" s="168"/>
      <c r="H77" s="139">
        <f t="shared" si="5"/>
        <v>0</v>
      </c>
      <c r="I77" s="140" t="e">
        <f t="shared" si="6"/>
        <v>#DIV/0!</v>
      </c>
      <c r="J77" s="139">
        <f t="shared" si="7"/>
        <v>0</v>
      </c>
      <c r="K77" s="139">
        <f t="shared" si="8"/>
        <v>0</v>
      </c>
      <c r="L77" s="139">
        <f t="shared" si="9"/>
        <v>0</v>
      </c>
    </row>
    <row r="78" spans="1:12" ht="14.1" customHeight="1" x14ac:dyDescent="0.2">
      <c r="A78" s="4" t="s">
        <v>217</v>
      </c>
      <c r="B78" s="168"/>
      <c r="C78" s="168"/>
      <c r="D78" s="168"/>
      <c r="E78" s="168"/>
      <c r="F78" s="168"/>
      <c r="G78" s="168"/>
      <c r="H78" s="139">
        <f t="shared" si="5"/>
        <v>0</v>
      </c>
      <c r="I78" s="140" t="e">
        <f t="shared" si="6"/>
        <v>#DIV/0!</v>
      </c>
      <c r="J78" s="139">
        <f t="shared" si="7"/>
        <v>0</v>
      </c>
      <c r="K78" s="139">
        <f t="shared" si="8"/>
        <v>0</v>
      </c>
      <c r="L78" s="139">
        <f t="shared" si="9"/>
        <v>0</v>
      </c>
    </row>
    <row r="79" spans="1:12" ht="14.1" customHeight="1" x14ac:dyDescent="0.2">
      <c r="A79" s="4" t="s">
        <v>218</v>
      </c>
      <c r="B79" s="168"/>
      <c r="C79" s="168"/>
      <c r="D79" s="168"/>
      <c r="E79" s="168"/>
      <c r="F79" s="168"/>
      <c r="G79" s="168"/>
      <c r="H79" s="139">
        <f t="shared" si="5"/>
        <v>0</v>
      </c>
      <c r="I79" s="140" t="e">
        <f t="shared" si="6"/>
        <v>#DIV/0!</v>
      </c>
      <c r="J79" s="139">
        <f t="shared" si="7"/>
        <v>0</v>
      </c>
      <c r="K79" s="139">
        <f t="shared" si="8"/>
        <v>0</v>
      </c>
      <c r="L79" s="139">
        <f t="shared" si="9"/>
        <v>0</v>
      </c>
    </row>
    <row r="80" spans="1:12" ht="14.1" customHeight="1" x14ac:dyDescent="0.2">
      <c r="A80" s="4" t="s">
        <v>219</v>
      </c>
      <c r="B80" s="168"/>
      <c r="C80" s="168"/>
      <c r="D80" s="168"/>
      <c r="E80" s="168"/>
      <c r="F80" s="168"/>
      <c r="G80" s="168"/>
      <c r="H80" s="139">
        <f t="shared" si="5"/>
        <v>0</v>
      </c>
      <c r="I80" s="140" t="e">
        <f t="shared" si="6"/>
        <v>#DIV/0!</v>
      </c>
      <c r="J80" s="139">
        <f t="shared" si="7"/>
        <v>0</v>
      </c>
      <c r="K80" s="139">
        <f t="shared" si="8"/>
        <v>0</v>
      </c>
      <c r="L80" s="139">
        <f t="shared" si="9"/>
        <v>0</v>
      </c>
    </row>
    <row r="81" spans="1:12" ht="14.1" customHeight="1" x14ac:dyDescent="0.2">
      <c r="A81" s="4" t="s">
        <v>220</v>
      </c>
      <c r="B81" s="168"/>
      <c r="C81" s="168"/>
      <c r="D81" s="168"/>
      <c r="E81" s="168"/>
      <c r="F81" s="168"/>
      <c r="G81" s="168"/>
      <c r="H81" s="139">
        <f t="shared" si="5"/>
        <v>0</v>
      </c>
      <c r="I81" s="140" t="e">
        <f t="shared" si="6"/>
        <v>#DIV/0!</v>
      </c>
      <c r="J81" s="139">
        <f t="shared" si="7"/>
        <v>0</v>
      </c>
      <c r="K81" s="139">
        <f t="shared" si="8"/>
        <v>0</v>
      </c>
      <c r="L81" s="139">
        <f t="shared" si="9"/>
        <v>0</v>
      </c>
    </row>
    <row r="82" spans="1:12" ht="14.1" customHeight="1" x14ac:dyDescent="0.2">
      <c r="A82" s="4" t="s">
        <v>221</v>
      </c>
      <c r="B82" s="168"/>
      <c r="C82" s="168"/>
      <c r="D82" s="168"/>
      <c r="E82" s="168"/>
      <c r="F82" s="168"/>
      <c r="G82" s="168"/>
      <c r="H82" s="139">
        <f t="shared" si="5"/>
        <v>0</v>
      </c>
      <c r="I82" s="140" t="e">
        <f t="shared" si="6"/>
        <v>#DIV/0!</v>
      </c>
      <c r="J82" s="139">
        <f t="shared" si="7"/>
        <v>0</v>
      </c>
      <c r="K82" s="139">
        <f t="shared" si="8"/>
        <v>0</v>
      </c>
      <c r="L82" s="139">
        <f t="shared" si="9"/>
        <v>0</v>
      </c>
    </row>
    <row r="83" spans="1:12" ht="14.1" customHeight="1" x14ac:dyDescent="0.2">
      <c r="A83" s="4" t="s">
        <v>222</v>
      </c>
      <c r="B83" s="168"/>
      <c r="C83" s="168"/>
      <c r="D83" s="168"/>
      <c r="E83" s="168"/>
      <c r="F83" s="168"/>
      <c r="G83" s="168"/>
      <c r="H83" s="139">
        <f t="shared" si="5"/>
        <v>0</v>
      </c>
      <c r="I83" s="140" t="e">
        <f t="shared" si="6"/>
        <v>#DIV/0!</v>
      </c>
      <c r="J83" s="139">
        <f t="shared" si="7"/>
        <v>0</v>
      </c>
      <c r="K83" s="139">
        <f t="shared" si="8"/>
        <v>0</v>
      </c>
      <c r="L83" s="139">
        <f t="shared" si="9"/>
        <v>0</v>
      </c>
    </row>
    <row r="84" spans="1:12" ht="14.1" customHeight="1" x14ac:dyDescent="0.2">
      <c r="A84" s="4" t="s">
        <v>223</v>
      </c>
      <c r="B84" s="168"/>
      <c r="C84" s="168"/>
      <c r="D84" s="168"/>
      <c r="E84" s="168"/>
      <c r="F84" s="168"/>
      <c r="G84" s="168"/>
      <c r="H84" s="139">
        <f t="shared" si="5"/>
        <v>0</v>
      </c>
      <c r="I84" s="140" t="e">
        <f t="shared" si="6"/>
        <v>#DIV/0!</v>
      </c>
      <c r="J84" s="139">
        <f t="shared" si="7"/>
        <v>0</v>
      </c>
      <c r="K84" s="139">
        <f t="shared" si="8"/>
        <v>0</v>
      </c>
      <c r="L84" s="139">
        <f t="shared" si="9"/>
        <v>0</v>
      </c>
    </row>
    <row r="85" spans="1:12" ht="14.1" customHeight="1" x14ac:dyDescent="0.2">
      <c r="A85" s="4" t="s">
        <v>224</v>
      </c>
      <c r="B85" s="168"/>
      <c r="C85" s="168"/>
      <c r="D85" s="168"/>
      <c r="E85" s="168"/>
      <c r="F85" s="168"/>
      <c r="G85" s="168"/>
      <c r="H85" s="139">
        <f t="shared" si="5"/>
        <v>0</v>
      </c>
      <c r="I85" s="140" t="e">
        <f t="shared" si="6"/>
        <v>#DIV/0!</v>
      </c>
      <c r="J85" s="139">
        <f t="shared" si="7"/>
        <v>0</v>
      </c>
      <c r="K85" s="139">
        <f t="shared" si="8"/>
        <v>0</v>
      </c>
      <c r="L85" s="139">
        <f t="shared" si="9"/>
        <v>0</v>
      </c>
    </row>
    <row r="86" spans="1:12" ht="14.1" customHeight="1" x14ac:dyDescent="0.2">
      <c r="A86" s="4" t="s">
        <v>225</v>
      </c>
      <c r="B86" s="168"/>
      <c r="C86" s="168"/>
      <c r="D86" s="168"/>
      <c r="E86" s="168"/>
      <c r="F86" s="168"/>
      <c r="G86" s="168"/>
      <c r="H86" s="139">
        <f t="shared" si="5"/>
        <v>0</v>
      </c>
      <c r="I86" s="140" t="e">
        <f t="shared" si="6"/>
        <v>#DIV/0!</v>
      </c>
      <c r="J86" s="139">
        <f t="shared" si="7"/>
        <v>0</v>
      </c>
      <c r="K86" s="139">
        <f t="shared" si="8"/>
        <v>0</v>
      </c>
      <c r="L86" s="139">
        <f t="shared" si="9"/>
        <v>0</v>
      </c>
    </row>
    <row r="87" spans="1:12" ht="14.1" customHeight="1" x14ac:dyDescent="0.2">
      <c r="A87" s="4" t="s">
        <v>226</v>
      </c>
      <c r="B87" s="168"/>
      <c r="C87" s="168"/>
      <c r="D87" s="168"/>
      <c r="E87" s="168"/>
      <c r="F87" s="168"/>
      <c r="G87" s="168"/>
      <c r="H87" s="139">
        <f t="shared" si="5"/>
        <v>0</v>
      </c>
      <c r="I87" s="140" t="e">
        <f t="shared" si="6"/>
        <v>#DIV/0!</v>
      </c>
      <c r="J87" s="139">
        <f t="shared" si="7"/>
        <v>0</v>
      </c>
      <c r="K87" s="139">
        <f t="shared" si="8"/>
        <v>0</v>
      </c>
      <c r="L87" s="139">
        <f t="shared" si="9"/>
        <v>0</v>
      </c>
    </row>
    <row r="88" spans="1:12" ht="14.1" customHeight="1" x14ac:dyDescent="0.2">
      <c r="A88" s="4" t="s">
        <v>227</v>
      </c>
      <c r="B88" s="168"/>
      <c r="C88" s="168"/>
      <c r="D88" s="168"/>
      <c r="E88" s="168"/>
      <c r="F88" s="168"/>
      <c r="G88" s="168"/>
      <c r="H88" s="139">
        <f t="shared" si="5"/>
        <v>0</v>
      </c>
      <c r="I88" s="140" t="e">
        <f t="shared" si="6"/>
        <v>#DIV/0!</v>
      </c>
      <c r="J88" s="139">
        <f t="shared" si="7"/>
        <v>0</v>
      </c>
      <c r="K88" s="139">
        <f t="shared" si="8"/>
        <v>0</v>
      </c>
      <c r="L88" s="139">
        <f t="shared" si="9"/>
        <v>0</v>
      </c>
    </row>
    <row r="89" spans="1:12" ht="14.1" customHeight="1" x14ac:dyDescent="0.2">
      <c r="A89" s="4" t="s">
        <v>228</v>
      </c>
      <c r="B89" s="168"/>
      <c r="C89" s="168"/>
      <c r="D89" s="168"/>
      <c r="E89" s="168"/>
      <c r="F89" s="168"/>
      <c r="G89" s="168"/>
      <c r="H89" s="139">
        <f t="shared" si="5"/>
        <v>0</v>
      </c>
      <c r="I89" s="140" t="e">
        <f t="shared" si="6"/>
        <v>#DIV/0!</v>
      </c>
      <c r="J89" s="139">
        <f t="shared" si="7"/>
        <v>0</v>
      </c>
      <c r="K89" s="139">
        <f t="shared" si="8"/>
        <v>0</v>
      </c>
      <c r="L89" s="139">
        <f t="shared" si="9"/>
        <v>0</v>
      </c>
    </row>
    <row r="90" spans="1:12" ht="14.1" customHeight="1" x14ac:dyDescent="0.2">
      <c r="A90" s="4" t="s">
        <v>229</v>
      </c>
      <c r="B90" s="168"/>
      <c r="C90" s="168"/>
      <c r="D90" s="168"/>
      <c r="E90" s="168"/>
      <c r="F90" s="168"/>
      <c r="G90" s="168"/>
      <c r="H90" s="139">
        <f t="shared" si="5"/>
        <v>0</v>
      </c>
      <c r="I90" s="140" t="e">
        <f t="shared" si="6"/>
        <v>#DIV/0!</v>
      </c>
      <c r="J90" s="139">
        <f t="shared" si="7"/>
        <v>0</v>
      </c>
      <c r="K90" s="139">
        <f t="shared" si="8"/>
        <v>0</v>
      </c>
      <c r="L90" s="139">
        <f t="shared" si="9"/>
        <v>0</v>
      </c>
    </row>
    <row r="91" spans="1:12" ht="14.1" customHeight="1" x14ac:dyDescent="0.2">
      <c r="A91" s="4" t="s">
        <v>230</v>
      </c>
      <c r="B91" s="168"/>
      <c r="C91" s="168"/>
      <c r="D91" s="168"/>
      <c r="E91" s="168"/>
      <c r="F91" s="168"/>
      <c r="G91" s="168"/>
      <c r="H91" s="139">
        <f t="shared" si="5"/>
        <v>0</v>
      </c>
      <c r="I91" s="140" t="e">
        <f t="shared" si="6"/>
        <v>#DIV/0!</v>
      </c>
      <c r="J91" s="139">
        <f t="shared" si="7"/>
        <v>0</v>
      </c>
      <c r="K91" s="139">
        <f t="shared" si="8"/>
        <v>0</v>
      </c>
      <c r="L91" s="139">
        <f t="shared" si="9"/>
        <v>0</v>
      </c>
    </row>
    <row r="92" spans="1:12" ht="14.1" customHeight="1" x14ac:dyDescent="0.2">
      <c r="A92" s="4" t="s">
        <v>231</v>
      </c>
      <c r="B92" s="168"/>
      <c r="C92" s="168"/>
      <c r="D92" s="168"/>
      <c r="E92" s="168"/>
      <c r="F92" s="168"/>
      <c r="G92" s="168"/>
      <c r="H92" s="139">
        <f t="shared" si="5"/>
        <v>0</v>
      </c>
      <c r="I92" s="140" t="e">
        <f t="shared" si="6"/>
        <v>#DIV/0!</v>
      </c>
      <c r="J92" s="139">
        <f t="shared" si="7"/>
        <v>0</v>
      </c>
      <c r="K92" s="139">
        <f t="shared" si="8"/>
        <v>0</v>
      </c>
      <c r="L92" s="139">
        <f t="shared" si="9"/>
        <v>0</v>
      </c>
    </row>
    <row r="93" spans="1:12" ht="14.1" customHeight="1" x14ac:dyDescent="0.2">
      <c r="A93" s="4" t="s">
        <v>232</v>
      </c>
      <c r="B93" s="168"/>
      <c r="C93" s="168"/>
      <c r="D93" s="168"/>
      <c r="E93" s="168"/>
      <c r="F93" s="168"/>
      <c r="G93" s="168"/>
      <c r="H93" s="139">
        <f t="shared" si="5"/>
        <v>0</v>
      </c>
      <c r="I93" s="140" t="e">
        <f t="shared" si="6"/>
        <v>#DIV/0!</v>
      </c>
      <c r="J93" s="139">
        <f t="shared" si="7"/>
        <v>0</v>
      </c>
      <c r="K93" s="139">
        <f t="shared" si="8"/>
        <v>0</v>
      </c>
      <c r="L93" s="139">
        <f t="shared" si="9"/>
        <v>0</v>
      </c>
    </row>
    <row r="94" spans="1:12" ht="14.1" customHeight="1" x14ac:dyDescent="0.2">
      <c r="A94" s="4" t="s">
        <v>233</v>
      </c>
      <c r="B94" s="168"/>
      <c r="C94" s="168"/>
      <c r="D94" s="168"/>
      <c r="E94" s="168"/>
      <c r="F94" s="168"/>
      <c r="G94" s="168"/>
      <c r="H94" s="139">
        <f t="shared" si="5"/>
        <v>0</v>
      </c>
      <c r="I94" s="140" t="e">
        <f t="shared" si="6"/>
        <v>#DIV/0!</v>
      </c>
      <c r="J94" s="139">
        <f t="shared" si="7"/>
        <v>0</v>
      </c>
      <c r="K94" s="139">
        <f t="shared" si="8"/>
        <v>0</v>
      </c>
      <c r="L94" s="139">
        <f t="shared" si="9"/>
        <v>0</v>
      </c>
    </row>
    <row r="95" spans="1:12" ht="14.1" customHeight="1" x14ac:dyDescent="0.2">
      <c r="A95" s="4" t="s">
        <v>234</v>
      </c>
      <c r="B95" s="168"/>
      <c r="C95" s="168"/>
      <c r="D95" s="168"/>
      <c r="E95" s="168"/>
      <c r="F95" s="168"/>
      <c r="G95" s="168"/>
      <c r="H95" s="139">
        <f t="shared" si="5"/>
        <v>0</v>
      </c>
      <c r="I95" s="140" t="e">
        <f t="shared" si="6"/>
        <v>#DIV/0!</v>
      </c>
      <c r="J95" s="139">
        <f t="shared" si="7"/>
        <v>0</v>
      </c>
      <c r="K95" s="139">
        <f t="shared" si="8"/>
        <v>0</v>
      </c>
      <c r="L95" s="139">
        <f t="shared" si="9"/>
        <v>0</v>
      </c>
    </row>
    <row r="96" spans="1:12" ht="14.1" customHeight="1" x14ac:dyDescent="0.2">
      <c r="A96" s="4" t="s">
        <v>235</v>
      </c>
      <c r="B96" s="168"/>
      <c r="C96" s="168"/>
      <c r="D96" s="168"/>
      <c r="E96" s="168"/>
      <c r="F96" s="168"/>
      <c r="G96" s="168"/>
      <c r="H96" s="139">
        <f t="shared" si="5"/>
        <v>0</v>
      </c>
      <c r="I96" s="140" t="e">
        <f t="shared" si="6"/>
        <v>#DIV/0!</v>
      </c>
      <c r="J96" s="139">
        <f t="shared" si="7"/>
        <v>0</v>
      </c>
      <c r="K96" s="139">
        <f t="shared" si="8"/>
        <v>0</v>
      </c>
      <c r="L96" s="139">
        <f t="shared" si="9"/>
        <v>0</v>
      </c>
    </row>
    <row r="97" spans="1:12" ht="14.1" customHeight="1" x14ac:dyDescent="0.2">
      <c r="A97" s="4" t="s">
        <v>236</v>
      </c>
      <c r="B97" s="168"/>
      <c r="C97" s="168"/>
      <c r="D97" s="168"/>
      <c r="E97" s="168"/>
      <c r="F97" s="168"/>
      <c r="G97" s="168"/>
      <c r="H97" s="139">
        <f t="shared" si="5"/>
        <v>0</v>
      </c>
      <c r="I97" s="140" t="e">
        <f t="shared" si="6"/>
        <v>#DIV/0!</v>
      </c>
      <c r="J97" s="139">
        <f t="shared" si="7"/>
        <v>0</v>
      </c>
      <c r="K97" s="139">
        <f t="shared" si="8"/>
        <v>0</v>
      </c>
      <c r="L97" s="139">
        <f t="shared" si="9"/>
        <v>0</v>
      </c>
    </row>
    <row r="98" spans="1:12" ht="14.1" customHeight="1" x14ac:dyDescent="0.2">
      <c r="A98" s="4" t="s">
        <v>237</v>
      </c>
      <c r="B98" s="168"/>
      <c r="C98" s="168"/>
      <c r="D98" s="168"/>
      <c r="E98" s="168"/>
      <c r="F98" s="168"/>
      <c r="G98" s="168"/>
      <c r="H98" s="139">
        <f t="shared" si="5"/>
        <v>0</v>
      </c>
      <c r="I98" s="140" t="e">
        <f t="shared" si="6"/>
        <v>#DIV/0!</v>
      </c>
      <c r="J98" s="139">
        <f t="shared" si="7"/>
        <v>0</v>
      </c>
      <c r="K98" s="139">
        <f t="shared" si="8"/>
        <v>0</v>
      </c>
      <c r="L98" s="139">
        <f t="shared" si="9"/>
        <v>0</v>
      </c>
    </row>
    <row r="99" spans="1:12" ht="14.1" customHeight="1" x14ac:dyDescent="0.2">
      <c r="A99" s="4" t="s">
        <v>238</v>
      </c>
      <c r="B99" s="168"/>
      <c r="C99" s="168"/>
      <c r="D99" s="168"/>
      <c r="E99" s="168"/>
      <c r="F99" s="168"/>
      <c r="G99" s="168"/>
      <c r="H99" s="139">
        <f t="shared" si="5"/>
        <v>0</v>
      </c>
      <c r="I99" s="140" t="e">
        <f t="shared" si="6"/>
        <v>#DIV/0!</v>
      </c>
      <c r="J99" s="139">
        <f t="shared" si="7"/>
        <v>0</v>
      </c>
      <c r="K99" s="139">
        <f t="shared" si="8"/>
        <v>0</v>
      </c>
      <c r="L99" s="139">
        <f t="shared" si="9"/>
        <v>0</v>
      </c>
    </row>
    <row r="100" spans="1:12" ht="14.1" customHeight="1" x14ac:dyDescent="0.2">
      <c r="A100" s="4" t="s">
        <v>239</v>
      </c>
      <c r="B100" s="168"/>
      <c r="C100" s="168"/>
      <c r="D100" s="168"/>
      <c r="E100" s="168"/>
      <c r="F100" s="168"/>
      <c r="G100" s="168"/>
      <c r="H100" s="139">
        <f t="shared" si="5"/>
        <v>0</v>
      </c>
      <c r="I100" s="140" t="e">
        <f t="shared" si="6"/>
        <v>#DIV/0!</v>
      </c>
      <c r="J100" s="139">
        <f t="shared" si="7"/>
        <v>0</v>
      </c>
      <c r="K100" s="139">
        <f t="shared" si="8"/>
        <v>0</v>
      </c>
      <c r="L100" s="139">
        <f t="shared" si="9"/>
        <v>0</v>
      </c>
    </row>
    <row r="101" spans="1:12" ht="14.1" customHeight="1" x14ac:dyDescent="0.2">
      <c r="A101" s="4" t="s">
        <v>240</v>
      </c>
      <c r="B101" s="168"/>
      <c r="C101" s="168"/>
      <c r="D101" s="168"/>
      <c r="E101" s="168"/>
      <c r="F101" s="168"/>
      <c r="G101" s="168"/>
      <c r="H101" s="139">
        <f>SUM(B101:G101)</f>
        <v>0</v>
      </c>
      <c r="I101" s="140" t="e">
        <f>H101/H$105</f>
        <v>#DIV/0!</v>
      </c>
      <c r="J101" s="139">
        <f t="shared" si="7"/>
        <v>0</v>
      </c>
      <c r="K101" s="139">
        <f t="shared" si="8"/>
        <v>0</v>
      </c>
      <c r="L101" s="139">
        <f t="shared" si="9"/>
        <v>0</v>
      </c>
    </row>
    <row r="102" spans="1:12" ht="14.1" customHeight="1" x14ac:dyDescent="0.2">
      <c r="A102" s="4" t="s">
        <v>241</v>
      </c>
      <c r="B102" s="168"/>
      <c r="C102" s="168"/>
      <c r="D102" s="168"/>
      <c r="E102" s="168"/>
      <c r="F102" s="168"/>
      <c r="G102" s="168"/>
      <c r="H102" s="139">
        <f>SUM(B102:G102)</f>
        <v>0</v>
      </c>
      <c r="I102" s="140" t="e">
        <f>H102/H$105</f>
        <v>#DIV/0!</v>
      </c>
      <c r="J102" s="139">
        <f t="shared" si="7"/>
        <v>0</v>
      </c>
      <c r="K102" s="139">
        <f t="shared" si="8"/>
        <v>0</v>
      </c>
      <c r="L102" s="139">
        <f t="shared" si="9"/>
        <v>0</v>
      </c>
    </row>
    <row r="103" spans="1:12" ht="14.1" customHeight="1" x14ac:dyDescent="0.2">
      <c r="A103" s="4" t="s">
        <v>242</v>
      </c>
      <c r="B103" s="168"/>
      <c r="C103" s="168"/>
      <c r="D103" s="168"/>
      <c r="E103" s="168"/>
      <c r="F103" s="168"/>
      <c r="G103" s="168"/>
      <c r="H103" s="139">
        <f>SUM(B103:G103)</f>
        <v>0</v>
      </c>
      <c r="I103" s="140" t="e">
        <f>H103/H$105</f>
        <v>#DIV/0!</v>
      </c>
      <c r="J103" s="139">
        <f t="shared" si="7"/>
        <v>0</v>
      </c>
      <c r="K103" s="139">
        <f t="shared" si="8"/>
        <v>0</v>
      </c>
      <c r="L103" s="139">
        <f t="shared" si="9"/>
        <v>0</v>
      </c>
    </row>
    <row r="104" spans="1:12" ht="14.1" customHeight="1" thickBot="1" x14ac:dyDescent="0.25">
      <c r="A104" s="64" t="s">
        <v>243</v>
      </c>
      <c r="B104" s="135"/>
      <c r="C104" s="135"/>
      <c r="D104" s="135"/>
      <c r="E104" s="135"/>
      <c r="F104" s="135"/>
      <c r="G104" s="135"/>
      <c r="H104" s="136">
        <f>SUM(B104:G104)</f>
        <v>0</v>
      </c>
      <c r="I104" s="137" t="e">
        <f>H104/H$105</f>
        <v>#DIV/0!</v>
      </c>
      <c r="J104" s="138">
        <f t="shared" si="7"/>
        <v>0</v>
      </c>
      <c r="K104" s="156">
        <f t="shared" si="8"/>
        <v>0</v>
      </c>
      <c r="L104" s="157">
        <f t="shared" si="9"/>
        <v>0</v>
      </c>
    </row>
    <row r="105" spans="1:12" ht="20.100000000000001" customHeight="1" thickTop="1" thickBot="1" x14ac:dyDescent="0.25">
      <c r="A105" s="65" t="s">
        <v>286</v>
      </c>
      <c r="B105" s="102">
        <f t="shared" ref="B105:J105" si="10">SUM(B5:B104)</f>
        <v>0</v>
      </c>
      <c r="C105" s="102">
        <f t="shared" si="10"/>
        <v>0</v>
      </c>
      <c r="D105" s="102">
        <f>SUM(D5:D104)</f>
        <v>0</v>
      </c>
      <c r="E105" s="102">
        <f>SUM(E5:E104)</f>
        <v>0</v>
      </c>
      <c r="F105" s="102">
        <f>SUM(F5:F104)</f>
        <v>0</v>
      </c>
      <c r="G105" s="102">
        <f>SUM(G5:G104)</f>
        <v>0</v>
      </c>
      <c r="H105" s="103">
        <f t="shared" si="10"/>
        <v>0</v>
      </c>
      <c r="I105" s="97" t="e">
        <f t="shared" si="10"/>
        <v>#DIV/0!</v>
      </c>
      <c r="J105" s="103">
        <f t="shared" si="10"/>
        <v>0</v>
      </c>
      <c r="K105" s="104">
        <f>SUM(K5:K104)</f>
        <v>0</v>
      </c>
      <c r="L105" s="104">
        <f>SUM(L5:L104)</f>
        <v>0</v>
      </c>
    </row>
    <row r="106" spans="1:12" x14ac:dyDescent="0.2">
      <c r="H106" s="5"/>
      <c r="J106" s="5"/>
    </row>
    <row r="107" spans="1:12" x14ac:dyDescent="0.2">
      <c r="A107" s="169" t="s">
        <v>429</v>
      </c>
      <c r="H107" s="143"/>
      <c r="K107" s="142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2.75" x14ac:dyDescent="0.2"/>
  <cols>
    <col min="1" max="2" width="10.75" style="13" customWidth="1"/>
    <col min="3" max="3" width="32.75" style="13" customWidth="1"/>
    <col min="4" max="4" width="18.625" style="14" customWidth="1"/>
    <col min="5" max="5" width="18.375" style="14" hidden="1" customWidth="1"/>
    <col min="6" max="6" width="16.75" style="92" hidden="1" customWidth="1"/>
    <col min="7" max="7" width="16.75" style="15" customWidth="1"/>
    <col min="8" max="8" width="18.375" style="14" hidden="1" customWidth="1"/>
    <col min="9" max="10" width="9" style="14" customWidth="1"/>
    <col min="11" max="12" width="14.75" style="14" customWidth="1"/>
    <col min="13" max="16384" width="9" style="14"/>
  </cols>
  <sheetData>
    <row r="1" spans="1:11" x14ac:dyDescent="0.2">
      <c r="D1" s="23" t="s">
        <v>459</v>
      </c>
    </row>
    <row r="2" spans="1:11" ht="22.15" customHeight="1" x14ac:dyDescent="0.2">
      <c r="A2" s="204" t="s">
        <v>322</v>
      </c>
      <c r="B2" s="205"/>
      <c r="C2" s="205"/>
      <c r="D2" s="205"/>
      <c r="E2" s="205"/>
      <c r="F2" s="205"/>
      <c r="G2" s="205"/>
      <c r="H2" s="36"/>
    </row>
    <row r="3" spans="1:11" ht="13.5" hidden="1" thickBot="1" x14ac:dyDescent="0.25">
      <c r="F3" s="93"/>
    </row>
    <row r="4" spans="1:11" ht="13.5" thickBot="1" x14ac:dyDescent="0.25">
      <c r="A4" s="206" t="s">
        <v>323</v>
      </c>
      <c r="B4" s="203"/>
      <c r="C4" s="203"/>
      <c r="D4" s="203"/>
      <c r="E4" s="203"/>
      <c r="F4" s="203"/>
      <c r="G4" s="203"/>
      <c r="H4" s="39"/>
      <c r="I4" s="39"/>
      <c r="J4" s="39"/>
    </row>
    <row r="5" spans="1:11" s="13" customFormat="1" x14ac:dyDescent="0.2">
      <c r="A5" s="16"/>
      <c r="B5" s="79"/>
      <c r="C5" s="17"/>
      <c r="D5" s="30" t="s">
        <v>460</v>
      </c>
      <c r="E5" s="30" t="str">
        <f>D5</f>
        <v>SFY 2017</v>
      </c>
      <c r="F5" s="30" t="str">
        <f>E5</f>
        <v>SFY 2017</v>
      </c>
      <c r="G5" s="49" t="str">
        <f>F5</f>
        <v>SFY 2017</v>
      </c>
      <c r="H5" s="46"/>
    </row>
    <row r="6" spans="1:11" s="13" customFormat="1" ht="27.95" customHeight="1" thickBot="1" x14ac:dyDescent="0.25">
      <c r="A6" s="18" t="s">
        <v>256</v>
      </c>
      <c r="B6" s="80"/>
      <c r="C6" s="19" t="s">
        <v>257</v>
      </c>
      <c r="D6" s="31" t="s">
        <v>427</v>
      </c>
      <c r="E6" s="31" t="s">
        <v>426</v>
      </c>
      <c r="F6" s="26" t="s">
        <v>283</v>
      </c>
      <c r="G6" s="96" t="s">
        <v>258</v>
      </c>
      <c r="H6" s="47" t="s">
        <v>259</v>
      </c>
      <c r="I6" s="54"/>
    </row>
    <row r="7" spans="1:11" s="21" customFormat="1" x14ac:dyDescent="0.2">
      <c r="A7" s="20"/>
      <c r="B7" s="81"/>
      <c r="C7" s="24"/>
      <c r="D7" s="32"/>
      <c r="E7" s="32"/>
      <c r="F7" s="25"/>
      <c r="G7" s="50"/>
      <c r="H7" s="48"/>
    </row>
    <row r="8" spans="1:11" x14ac:dyDescent="0.2">
      <c r="A8" s="83" t="s">
        <v>1</v>
      </c>
      <c r="B8" s="69">
        <v>536101</v>
      </c>
      <c r="C8" s="70" t="s">
        <v>2</v>
      </c>
      <c r="D8" s="146">
        <v>0.66879999999999995</v>
      </c>
      <c r="E8" s="77">
        <v>0</v>
      </c>
      <c r="F8" s="94">
        <v>0</v>
      </c>
      <c r="G8" s="78">
        <f>1-D8</f>
        <v>0.33120000000000005</v>
      </c>
      <c r="H8" s="82">
        <f>1-D8-E8-F8-G8</f>
        <v>0</v>
      </c>
      <c r="I8" s="134"/>
      <c r="J8" s="134"/>
      <c r="K8" s="66"/>
    </row>
    <row r="9" spans="1:11" x14ac:dyDescent="0.2">
      <c r="A9" s="83" t="s">
        <v>3</v>
      </c>
      <c r="B9" s="69">
        <v>536102</v>
      </c>
      <c r="C9" s="70" t="s">
        <v>4</v>
      </c>
      <c r="D9" s="146">
        <v>0.66879999999999995</v>
      </c>
      <c r="E9" s="77">
        <v>0</v>
      </c>
      <c r="F9" s="94">
        <v>0</v>
      </c>
      <c r="G9" s="78">
        <f t="shared" ref="G9:G38" si="0">1-D9</f>
        <v>0.33120000000000005</v>
      </c>
      <c r="H9" s="82">
        <f t="shared" ref="H9:H19" si="1">1-D9-E9-G9</f>
        <v>0</v>
      </c>
      <c r="J9" s="134"/>
      <c r="K9" s="66"/>
    </row>
    <row r="10" spans="1:11" x14ac:dyDescent="0.2">
      <c r="A10" s="83" t="s">
        <v>5</v>
      </c>
      <c r="B10" s="69">
        <v>536103</v>
      </c>
      <c r="C10" s="70" t="s">
        <v>6</v>
      </c>
      <c r="D10" s="146">
        <v>0.66879999999999995</v>
      </c>
      <c r="E10" s="77">
        <v>0</v>
      </c>
      <c r="F10" s="94">
        <v>0</v>
      </c>
      <c r="G10" s="78">
        <f t="shared" si="0"/>
        <v>0.33120000000000005</v>
      </c>
      <c r="H10" s="82">
        <f t="shared" si="1"/>
        <v>0</v>
      </c>
      <c r="J10" s="134"/>
      <c r="K10" s="66"/>
    </row>
    <row r="11" spans="1:11" x14ac:dyDescent="0.2">
      <c r="A11" s="83" t="s">
        <v>7</v>
      </c>
      <c r="B11" s="69">
        <v>536104</v>
      </c>
      <c r="C11" s="70" t="s">
        <v>8</v>
      </c>
      <c r="D11" s="146">
        <v>0.66879999999999995</v>
      </c>
      <c r="E11" s="77">
        <v>0</v>
      </c>
      <c r="F11" s="94">
        <v>0</v>
      </c>
      <c r="G11" s="78">
        <f t="shared" si="0"/>
        <v>0.33120000000000005</v>
      </c>
      <c r="H11" s="82">
        <f t="shared" si="1"/>
        <v>0</v>
      </c>
      <c r="J11" s="134"/>
      <c r="K11" s="66"/>
    </row>
    <row r="12" spans="1:11" s="22" customFormat="1" x14ac:dyDescent="0.2">
      <c r="A12" s="83" t="s">
        <v>9</v>
      </c>
      <c r="B12" s="69">
        <v>536105001</v>
      </c>
      <c r="C12" s="70" t="s">
        <v>10</v>
      </c>
      <c r="D12" s="146">
        <v>0.66879999999999995</v>
      </c>
      <c r="E12" s="77">
        <v>0</v>
      </c>
      <c r="F12" s="94">
        <v>0</v>
      </c>
      <c r="G12" s="78">
        <f t="shared" si="0"/>
        <v>0.33120000000000005</v>
      </c>
      <c r="H12" s="82">
        <f t="shared" si="1"/>
        <v>0</v>
      </c>
      <c r="J12" s="134"/>
      <c r="K12" s="66"/>
    </row>
    <row r="13" spans="1:11" s="22" customFormat="1" x14ac:dyDescent="0.2">
      <c r="A13" s="83" t="s">
        <v>11</v>
      </c>
      <c r="B13" s="69">
        <v>536105002</v>
      </c>
      <c r="C13" s="70" t="s">
        <v>12</v>
      </c>
      <c r="D13" s="146">
        <v>0.66879999999999995</v>
      </c>
      <c r="E13" s="77">
        <v>0</v>
      </c>
      <c r="F13" s="94">
        <v>0</v>
      </c>
      <c r="G13" s="78">
        <f t="shared" si="0"/>
        <v>0.33120000000000005</v>
      </c>
      <c r="H13" s="82">
        <f t="shared" si="1"/>
        <v>0</v>
      </c>
      <c r="J13" s="134"/>
      <c r="K13" s="66"/>
    </row>
    <row r="14" spans="1:11" s="22" customFormat="1" x14ac:dyDescent="0.2">
      <c r="A14" s="83" t="s">
        <v>13</v>
      </c>
      <c r="B14" s="69">
        <v>536106</v>
      </c>
      <c r="C14" s="70" t="s">
        <v>14</v>
      </c>
      <c r="D14" s="146">
        <v>0.66879999999999995</v>
      </c>
      <c r="E14" s="77">
        <v>0</v>
      </c>
      <c r="F14" s="94">
        <v>0</v>
      </c>
      <c r="G14" s="78">
        <f t="shared" si="0"/>
        <v>0.33120000000000005</v>
      </c>
      <c r="H14" s="82">
        <f t="shared" si="1"/>
        <v>0</v>
      </c>
      <c r="J14" s="134"/>
      <c r="K14" s="66"/>
    </row>
    <row r="15" spans="1:11" x14ac:dyDescent="0.2">
      <c r="A15" s="83" t="s">
        <v>15</v>
      </c>
      <c r="B15" s="69">
        <v>536107</v>
      </c>
      <c r="C15" s="70" t="s">
        <v>16</v>
      </c>
      <c r="D15" s="146">
        <v>0.66879999999999995</v>
      </c>
      <c r="E15" s="77">
        <v>0</v>
      </c>
      <c r="F15" s="94">
        <v>0</v>
      </c>
      <c r="G15" s="78">
        <f t="shared" si="0"/>
        <v>0.33120000000000005</v>
      </c>
      <c r="H15" s="82">
        <f t="shared" si="1"/>
        <v>0</v>
      </c>
      <c r="J15" s="134"/>
      <c r="K15" s="66"/>
    </row>
    <row r="16" spans="1:11" x14ac:dyDescent="0.2">
      <c r="A16" s="83" t="s">
        <v>17</v>
      </c>
      <c r="B16" s="69">
        <v>536108</v>
      </c>
      <c r="C16" s="70" t="s">
        <v>18</v>
      </c>
      <c r="D16" s="146">
        <v>0.66879999999999995</v>
      </c>
      <c r="E16" s="77">
        <v>0</v>
      </c>
      <c r="F16" s="94">
        <v>0</v>
      </c>
      <c r="G16" s="78">
        <f t="shared" si="0"/>
        <v>0.33120000000000005</v>
      </c>
      <c r="H16" s="82">
        <f t="shared" si="1"/>
        <v>0</v>
      </c>
      <c r="J16" s="134"/>
      <c r="K16" s="66"/>
    </row>
    <row r="17" spans="1:12" x14ac:dyDescent="0.2">
      <c r="A17" s="83" t="s">
        <v>19</v>
      </c>
      <c r="B17" s="69">
        <v>536109</v>
      </c>
      <c r="C17" s="72" t="s">
        <v>20</v>
      </c>
      <c r="D17" s="146">
        <v>0.66879999999999995</v>
      </c>
      <c r="E17" s="77">
        <v>0</v>
      </c>
      <c r="F17" s="94">
        <v>0</v>
      </c>
      <c r="G17" s="78">
        <f t="shared" si="0"/>
        <v>0.33120000000000005</v>
      </c>
      <c r="H17" s="82">
        <f t="shared" si="1"/>
        <v>0</v>
      </c>
      <c r="J17" s="134"/>
      <c r="K17" s="66"/>
    </row>
    <row r="18" spans="1:12" x14ac:dyDescent="0.2">
      <c r="A18" s="83" t="s">
        <v>21</v>
      </c>
      <c r="B18" s="69">
        <v>536110</v>
      </c>
      <c r="C18" s="72" t="s">
        <v>22</v>
      </c>
      <c r="D18" s="146">
        <v>0.66879999999999995</v>
      </c>
      <c r="E18" s="77">
        <v>0</v>
      </c>
      <c r="F18" s="94">
        <v>0</v>
      </c>
      <c r="G18" s="78">
        <f t="shared" si="0"/>
        <v>0.33120000000000005</v>
      </c>
      <c r="H18" s="85">
        <f>1-D18-E18-F18-G18</f>
        <v>0</v>
      </c>
      <c r="J18" s="134"/>
      <c r="K18" s="66"/>
      <c r="L18" s="67"/>
    </row>
    <row r="19" spans="1:12" x14ac:dyDescent="0.2">
      <c r="A19" s="83" t="s">
        <v>23</v>
      </c>
      <c r="B19" s="69">
        <v>536111</v>
      </c>
      <c r="C19" s="72" t="s">
        <v>24</v>
      </c>
      <c r="D19" s="146">
        <v>0.66879999999999995</v>
      </c>
      <c r="E19" s="77">
        <v>0</v>
      </c>
      <c r="F19" s="94">
        <v>0</v>
      </c>
      <c r="G19" s="78">
        <f t="shared" si="0"/>
        <v>0.33120000000000005</v>
      </c>
      <c r="H19" s="82">
        <f t="shared" si="1"/>
        <v>0</v>
      </c>
      <c r="J19" s="134"/>
      <c r="K19" s="66"/>
    </row>
    <row r="20" spans="1:12" x14ac:dyDescent="0.2">
      <c r="A20" s="83" t="s">
        <v>25</v>
      </c>
      <c r="B20" s="69">
        <v>536112</v>
      </c>
      <c r="C20" s="72" t="s">
        <v>26</v>
      </c>
      <c r="D20" s="146">
        <v>0.66879999999999995</v>
      </c>
      <c r="E20" s="77">
        <v>0</v>
      </c>
      <c r="F20" s="94">
        <v>0</v>
      </c>
      <c r="G20" s="78">
        <f t="shared" si="0"/>
        <v>0.33120000000000005</v>
      </c>
      <c r="H20" s="82">
        <f>1-D20-F20-E20-G20</f>
        <v>0</v>
      </c>
      <c r="J20" s="134"/>
      <c r="K20" s="66"/>
    </row>
    <row r="21" spans="1:12" x14ac:dyDescent="0.2">
      <c r="A21" s="83" t="s">
        <v>27</v>
      </c>
      <c r="B21" s="69">
        <v>536113</v>
      </c>
      <c r="C21" s="72" t="s">
        <v>28</v>
      </c>
      <c r="D21" s="146">
        <v>0.66879999999999995</v>
      </c>
      <c r="E21" s="77">
        <v>0</v>
      </c>
      <c r="F21" s="94">
        <v>0</v>
      </c>
      <c r="G21" s="78">
        <f t="shared" si="0"/>
        <v>0.33120000000000005</v>
      </c>
      <c r="H21" s="82">
        <f>1-D21-E21-G21</f>
        <v>0</v>
      </c>
      <c r="J21" s="134"/>
      <c r="K21" s="66"/>
    </row>
    <row r="22" spans="1:12" x14ac:dyDescent="0.2">
      <c r="A22" s="83" t="s">
        <v>29</v>
      </c>
      <c r="B22" s="69">
        <v>536114</v>
      </c>
      <c r="C22" s="72" t="s">
        <v>30</v>
      </c>
      <c r="D22" s="146">
        <v>0.66879999999999995</v>
      </c>
      <c r="E22" s="77">
        <v>0</v>
      </c>
      <c r="F22" s="94">
        <v>0</v>
      </c>
      <c r="G22" s="78">
        <f t="shared" si="0"/>
        <v>0.33120000000000005</v>
      </c>
      <c r="H22" s="82">
        <f>1-D22-F22-E22-G22</f>
        <v>0</v>
      </c>
      <c r="J22" s="134"/>
      <c r="K22" s="66"/>
    </row>
    <row r="23" spans="1:12" x14ac:dyDescent="0.2">
      <c r="A23" s="83" t="s">
        <v>31</v>
      </c>
      <c r="B23" s="69">
        <v>536115</v>
      </c>
      <c r="C23" s="70" t="s">
        <v>32</v>
      </c>
      <c r="D23" s="146">
        <v>0.66879999999999995</v>
      </c>
      <c r="E23" s="77">
        <v>0</v>
      </c>
      <c r="F23" s="94">
        <v>0</v>
      </c>
      <c r="G23" s="78">
        <f t="shared" si="0"/>
        <v>0.33120000000000005</v>
      </c>
      <c r="H23" s="82">
        <f>1-D23-F23-E23-G23</f>
        <v>0</v>
      </c>
      <c r="J23" s="134"/>
      <c r="K23" s="66"/>
    </row>
    <row r="24" spans="1:12" x14ac:dyDescent="0.2">
      <c r="A24" s="83" t="s">
        <v>33</v>
      </c>
      <c r="B24" s="69">
        <v>536116</v>
      </c>
      <c r="C24" s="70" t="s">
        <v>34</v>
      </c>
      <c r="D24" s="146">
        <v>0.66879999999999995</v>
      </c>
      <c r="E24" s="77">
        <v>0</v>
      </c>
      <c r="F24" s="94">
        <v>0</v>
      </c>
      <c r="G24" s="78">
        <f t="shared" si="0"/>
        <v>0.33120000000000005</v>
      </c>
      <c r="H24" s="82">
        <f t="shared" ref="H24:H55" si="2">1-D24-E24-G24</f>
        <v>0</v>
      </c>
      <c r="J24" s="134"/>
      <c r="K24" s="66"/>
    </row>
    <row r="25" spans="1:12" x14ac:dyDescent="0.2">
      <c r="A25" s="83" t="s">
        <v>35</v>
      </c>
      <c r="B25" s="69">
        <v>536117</v>
      </c>
      <c r="C25" s="70" t="s">
        <v>36</v>
      </c>
      <c r="D25" s="146">
        <v>0.66879999999999995</v>
      </c>
      <c r="E25" s="77">
        <v>0</v>
      </c>
      <c r="F25" s="94">
        <v>0</v>
      </c>
      <c r="G25" s="78">
        <f t="shared" si="0"/>
        <v>0.33120000000000005</v>
      </c>
      <c r="H25" s="82">
        <f t="shared" si="2"/>
        <v>0</v>
      </c>
      <c r="J25" s="134"/>
      <c r="K25" s="66"/>
    </row>
    <row r="26" spans="1:12" x14ac:dyDescent="0.2">
      <c r="A26" s="83" t="s">
        <v>37</v>
      </c>
      <c r="B26" s="69">
        <v>536118</v>
      </c>
      <c r="C26" s="70" t="s">
        <v>38</v>
      </c>
      <c r="D26" s="146">
        <v>0.66879999999999995</v>
      </c>
      <c r="E26" s="77">
        <v>0</v>
      </c>
      <c r="F26" s="94">
        <v>0</v>
      </c>
      <c r="G26" s="78">
        <f t="shared" si="0"/>
        <v>0.33120000000000005</v>
      </c>
      <c r="H26" s="82">
        <f t="shared" si="2"/>
        <v>0</v>
      </c>
      <c r="J26" s="134"/>
      <c r="K26" s="66"/>
    </row>
    <row r="27" spans="1:12" x14ac:dyDescent="0.2">
      <c r="A27" s="83" t="s">
        <v>39</v>
      </c>
      <c r="B27" s="69">
        <v>536119</v>
      </c>
      <c r="C27" s="70" t="s">
        <v>40</v>
      </c>
      <c r="D27" s="146">
        <v>0.66879999999999995</v>
      </c>
      <c r="E27" s="77">
        <v>0</v>
      </c>
      <c r="F27" s="94">
        <v>0</v>
      </c>
      <c r="G27" s="78">
        <f t="shared" si="0"/>
        <v>0.33120000000000005</v>
      </c>
      <c r="H27" s="82">
        <f t="shared" si="2"/>
        <v>0</v>
      </c>
      <c r="J27" s="134"/>
      <c r="K27" s="66"/>
    </row>
    <row r="28" spans="1:12" x14ac:dyDescent="0.2">
      <c r="A28" s="83" t="s">
        <v>41</v>
      </c>
      <c r="B28" s="69">
        <v>536120</v>
      </c>
      <c r="C28" s="70" t="s">
        <v>42</v>
      </c>
      <c r="D28" s="146">
        <v>0.66879999999999995</v>
      </c>
      <c r="E28" s="77">
        <v>0</v>
      </c>
      <c r="F28" s="94">
        <v>0</v>
      </c>
      <c r="G28" s="78">
        <f t="shared" si="0"/>
        <v>0.33120000000000005</v>
      </c>
      <c r="H28" s="82">
        <f t="shared" si="2"/>
        <v>0</v>
      </c>
      <c r="J28" s="134"/>
      <c r="K28" s="66"/>
    </row>
    <row r="29" spans="1:12" x14ac:dyDescent="0.2">
      <c r="A29" s="83" t="s">
        <v>43</v>
      </c>
      <c r="B29" s="69">
        <v>536121</v>
      </c>
      <c r="C29" s="70" t="s">
        <v>44</v>
      </c>
      <c r="D29" s="146">
        <v>0.66879999999999995</v>
      </c>
      <c r="E29" s="77">
        <v>0</v>
      </c>
      <c r="F29" s="94">
        <v>0</v>
      </c>
      <c r="G29" s="78">
        <f t="shared" si="0"/>
        <v>0.33120000000000005</v>
      </c>
      <c r="H29" s="82">
        <f t="shared" si="2"/>
        <v>0</v>
      </c>
      <c r="J29" s="134"/>
      <c r="K29" s="66"/>
    </row>
    <row r="30" spans="1:12" x14ac:dyDescent="0.2">
      <c r="A30" s="83" t="s">
        <v>45</v>
      </c>
      <c r="B30" s="69">
        <v>536122</v>
      </c>
      <c r="C30" s="70" t="s">
        <v>46</v>
      </c>
      <c r="D30" s="146">
        <v>0.66879999999999995</v>
      </c>
      <c r="E30" s="77">
        <v>0</v>
      </c>
      <c r="F30" s="94">
        <v>0</v>
      </c>
      <c r="G30" s="78">
        <f t="shared" si="0"/>
        <v>0.33120000000000005</v>
      </c>
      <c r="H30" s="82">
        <f t="shared" si="2"/>
        <v>0</v>
      </c>
      <c r="J30" s="134"/>
      <c r="K30" s="66"/>
    </row>
    <row r="31" spans="1:12" x14ac:dyDescent="0.2">
      <c r="A31" s="83" t="s">
        <v>47</v>
      </c>
      <c r="B31" s="71">
        <v>536123</v>
      </c>
      <c r="C31" s="72" t="s">
        <v>245</v>
      </c>
      <c r="D31" s="146">
        <v>0.66879999999999995</v>
      </c>
      <c r="E31" s="77">
        <v>0</v>
      </c>
      <c r="F31" s="94">
        <v>0</v>
      </c>
      <c r="G31" s="78">
        <f t="shared" si="0"/>
        <v>0.33120000000000005</v>
      </c>
      <c r="H31" s="82">
        <f t="shared" si="2"/>
        <v>0</v>
      </c>
      <c r="J31" s="134"/>
      <c r="K31" s="66"/>
    </row>
    <row r="32" spans="1:12" x14ac:dyDescent="0.2">
      <c r="A32" s="83" t="s">
        <v>48</v>
      </c>
      <c r="B32" s="69">
        <v>536124</v>
      </c>
      <c r="C32" s="70" t="s">
        <v>49</v>
      </c>
      <c r="D32" s="146">
        <v>0.66879999999999995</v>
      </c>
      <c r="E32" s="77">
        <v>0</v>
      </c>
      <c r="F32" s="94">
        <v>0</v>
      </c>
      <c r="G32" s="78">
        <f t="shared" si="0"/>
        <v>0.33120000000000005</v>
      </c>
      <c r="H32" s="82">
        <f t="shared" si="2"/>
        <v>0</v>
      </c>
      <c r="J32" s="134"/>
      <c r="K32" s="66"/>
    </row>
    <row r="33" spans="1:11" x14ac:dyDescent="0.2">
      <c r="A33" s="83" t="s">
        <v>50</v>
      </c>
      <c r="B33" s="69">
        <v>536125</v>
      </c>
      <c r="C33" s="70" t="s">
        <v>51</v>
      </c>
      <c r="D33" s="146">
        <v>0.66879999999999995</v>
      </c>
      <c r="E33" s="77">
        <v>0</v>
      </c>
      <c r="F33" s="94">
        <v>0</v>
      </c>
      <c r="G33" s="78">
        <f t="shared" si="0"/>
        <v>0.33120000000000005</v>
      </c>
      <c r="H33" s="82">
        <f t="shared" si="2"/>
        <v>0</v>
      </c>
      <c r="J33" s="134"/>
      <c r="K33" s="66"/>
    </row>
    <row r="34" spans="1:11" x14ac:dyDescent="0.2">
      <c r="A34" s="83" t="s">
        <v>52</v>
      </c>
      <c r="B34" s="69">
        <v>536126</v>
      </c>
      <c r="C34" s="70" t="s">
        <v>53</v>
      </c>
      <c r="D34" s="146">
        <v>0.66879999999999995</v>
      </c>
      <c r="E34" s="77">
        <v>0</v>
      </c>
      <c r="F34" s="94">
        <v>0</v>
      </c>
      <c r="G34" s="78">
        <f t="shared" si="0"/>
        <v>0.33120000000000005</v>
      </c>
      <c r="H34" s="82">
        <f t="shared" si="2"/>
        <v>0</v>
      </c>
      <c r="J34" s="134"/>
      <c r="K34" s="66"/>
    </row>
    <row r="35" spans="1:11" x14ac:dyDescent="0.2">
      <c r="A35" s="83" t="s">
        <v>54</v>
      </c>
      <c r="B35" s="69">
        <v>536127</v>
      </c>
      <c r="C35" s="70" t="s">
        <v>261</v>
      </c>
      <c r="D35" s="146">
        <v>0.66879999999999995</v>
      </c>
      <c r="E35" s="77">
        <v>0</v>
      </c>
      <c r="F35" s="94">
        <v>0</v>
      </c>
      <c r="G35" s="78">
        <f t="shared" si="0"/>
        <v>0.33120000000000005</v>
      </c>
      <c r="H35" s="82">
        <f t="shared" si="2"/>
        <v>0</v>
      </c>
      <c r="J35" s="134"/>
      <c r="K35" s="66"/>
    </row>
    <row r="36" spans="1:11" x14ac:dyDescent="0.2">
      <c r="A36" s="83" t="s">
        <v>55</v>
      </c>
      <c r="B36" s="69">
        <v>536128</v>
      </c>
      <c r="C36" s="70" t="s">
        <v>56</v>
      </c>
      <c r="D36" s="146">
        <v>0.66879999999999995</v>
      </c>
      <c r="E36" s="77">
        <v>0</v>
      </c>
      <c r="F36" s="94">
        <v>0</v>
      </c>
      <c r="G36" s="78">
        <f t="shared" si="0"/>
        <v>0.33120000000000005</v>
      </c>
      <c r="H36" s="82">
        <f t="shared" si="2"/>
        <v>0</v>
      </c>
      <c r="J36" s="134"/>
      <c r="K36" s="66"/>
    </row>
    <row r="37" spans="1:11" x14ac:dyDescent="0.2">
      <c r="A37" s="83" t="s">
        <v>57</v>
      </c>
      <c r="B37" s="69">
        <v>536129</v>
      </c>
      <c r="C37" s="70" t="s">
        <v>58</v>
      </c>
      <c r="D37" s="146">
        <v>0.66879999999999995</v>
      </c>
      <c r="E37" s="77">
        <v>0</v>
      </c>
      <c r="F37" s="94">
        <v>0</v>
      </c>
      <c r="G37" s="78">
        <f t="shared" si="0"/>
        <v>0.33120000000000005</v>
      </c>
      <c r="H37" s="82">
        <f t="shared" si="2"/>
        <v>0</v>
      </c>
      <c r="J37" s="134"/>
      <c r="K37" s="66"/>
    </row>
    <row r="38" spans="1:11" x14ac:dyDescent="0.2">
      <c r="A38" s="83" t="s">
        <v>59</v>
      </c>
      <c r="B38" s="69">
        <v>536130</v>
      </c>
      <c r="C38" s="70" t="s">
        <v>60</v>
      </c>
      <c r="D38" s="146">
        <v>0.66879999999999995</v>
      </c>
      <c r="E38" s="77">
        <v>0</v>
      </c>
      <c r="F38" s="94">
        <v>0</v>
      </c>
      <c r="G38" s="78">
        <f t="shared" si="0"/>
        <v>0.33120000000000005</v>
      </c>
      <c r="H38" s="82">
        <f t="shared" si="2"/>
        <v>0</v>
      </c>
      <c r="J38" s="134"/>
      <c r="K38" s="66"/>
    </row>
    <row r="39" spans="1:11" x14ac:dyDescent="0.2">
      <c r="A39" s="83" t="s">
        <v>61</v>
      </c>
      <c r="B39" s="69">
        <v>536132</v>
      </c>
      <c r="C39" s="70" t="s">
        <v>62</v>
      </c>
      <c r="D39" s="76">
        <v>0.9</v>
      </c>
      <c r="E39" s="77">
        <v>0</v>
      </c>
      <c r="F39" s="94">
        <v>0</v>
      </c>
      <c r="G39" s="78">
        <v>0.1</v>
      </c>
      <c r="H39" s="82">
        <f t="shared" si="2"/>
        <v>0</v>
      </c>
      <c r="J39" s="134"/>
      <c r="K39" s="66"/>
    </row>
    <row r="40" spans="1:11" x14ac:dyDescent="0.2">
      <c r="A40" s="83" t="s">
        <v>63</v>
      </c>
      <c r="B40" s="69">
        <v>536133</v>
      </c>
      <c r="C40" s="70" t="s">
        <v>64</v>
      </c>
      <c r="D40" s="76">
        <v>0.9</v>
      </c>
      <c r="E40" s="77">
        <v>0</v>
      </c>
      <c r="F40" s="94">
        <v>0</v>
      </c>
      <c r="G40" s="78">
        <v>0.1</v>
      </c>
      <c r="H40" s="82">
        <f t="shared" si="2"/>
        <v>0</v>
      </c>
      <c r="J40" s="134"/>
      <c r="K40" s="66"/>
    </row>
    <row r="41" spans="1:11" x14ac:dyDescent="0.2">
      <c r="A41" s="83" t="s">
        <v>65</v>
      </c>
      <c r="B41" s="69">
        <v>536134</v>
      </c>
      <c r="C41" s="70" t="s">
        <v>66</v>
      </c>
      <c r="D41" s="76">
        <v>0.9</v>
      </c>
      <c r="E41" s="77">
        <v>0</v>
      </c>
      <c r="F41" s="94">
        <v>0</v>
      </c>
      <c r="G41" s="78">
        <v>0.1</v>
      </c>
      <c r="H41" s="82">
        <f t="shared" si="2"/>
        <v>0</v>
      </c>
      <c r="J41" s="134"/>
      <c r="K41" s="66"/>
    </row>
    <row r="42" spans="1:11" x14ac:dyDescent="0.2">
      <c r="A42" s="83" t="s">
        <v>67</v>
      </c>
      <c r="B42" s="69">
        <v>536135</v>
      </c>
      <c r="C42" s="70" t="s">
        <v>68</v>
      </c>
      <c r="D42" s="76">
        <v>0.9</v>
      </c>
      <c r="E42" s="77">
        <v>0</v>
      </c>
      <c r="F42" s="94">
        <v>0</v>
      </c>
      <c r="G42" s="78">
        <v>0.1</v>
      </c>
      <c r="H42" s="82">
        <f t="shared" si="2"/>
        <v>0</v>
      </c>
      <c r="J42" s="134"/>
      <c r="K42" s="66"/>
    </row>
    <row r="43" spans="1:11" x14ac:dyDescent="0.2">
      <c r="A43" s="83" t="s">
        <v>69</v>
      </c>
      <c r="B43" s="69">
        <v>536136</v>
      </c>
      <c r="C43" s="70" t="s">
        <v>70</v>
      </c>
      <c r="D43" s="76">
        <v>0.9</v>
      </c>
      <c r="E43" s="77">
        <v>0</v>
      </c>
      <c r="F43" s="94">
        <v>0</v>
      </c>
      <c r="G43" s="78">
        <v>0.1</v>
      </c>
      <c r="H43" s="82">
        <f t="shared" si="2"/>
        <v>0</v>
      </c>
      <c r="J43" s="134"/>
      <c r="K43" s="66"/>
    </row>
    <row r="44" spans="1:11" x14ac:dyDescent="0.2">
      <c r="A44" s="83" t="s">
        <v>71</v>
      </c>
      <c r="B44" s="69">
        <v>536137</v>
      </c>
      <c r="C44" s="70" t="s">
        <v>72</v>
      </c>
      <c r="D44" s="76">
        <v>0.9</v>
      </c>
      <c r="E44" s="77">
        <v>0</v>
      </c>
      <c r="F44" s="94">
        <v>0</v>
      </c>
      <c r="G44" s="78">
        <v>0.1</v>
      </c>
      <c r="H44" s="82">
        <f t="shared" si="2"/>
        <v>0</v>
      </c>
      <c r="J44" s="134"/>
      <c r="K44" s="66"/>
    </row>
    <row r="45" spans="1:11" x14ac:dyDescent="0.2">
      <c r="A45" s="83" t="s">
        <v>73</v>
      </c>
      <c r="B45" s="69">
        <v>536138</v>
      </c>
      <c r="C45" s="70" t="s">
        <v>262</v>
      </c>
      <c r="D45" s="146">
        <v>0.66879999999999995</v>
      </c>
      <c r="E45" s="77">
        <v>0</v>
      </c>
      <c r="F45" s="94">
        <v>0</v>
      </c>
      <c r="G45" s="78">
        <f t="shared" ref="G45:G51" si="3">1-D45</f>
        <v>0.33120000000000005</v>
      </c>
      <c r="H45" s="82">
        <f t="shared" si="2"/>
        <v>0</v>
      </c>
      <c r="J45" s="134"/>
      <c r="K45" s="66"/>
    </row>
    <row r="46" spans="1:11" x14ac:dyDescent="0.2">
      <c r="A46" s="83" t="s">
        <v>74</v>
      </c>
      <c r="B46" s="69">
        <v>536139</v>
      </c>
      <c r="C46" s="70" t="s">
        <v>75</v>
      </c>
      <c r="D46" s="146">
        <v>0.66879999999999995</v>
      </c>
      <c r="E46" s="77">
        <v>0</v>
      </c>
      <c r="F46" s="94">
        <v>0</v>
      </c>
      <c r="G46" s="78">
        <f t="shared" si="3"/>
        <v>0.33120000000000005</v>
      </c>
      <c r="H46" s="82">
        <f t="shared" si="2"/>
        <v>0</v>
      </c>
      <c r="J46" s="134"/>
      <c r="K46" s="66"/>
    </row>
    <row r="47" spans="1:11" x14ac:dyDescent="0.2">
      <c r="A47" s="83" t="s">
        <v>248</v>
      </c>
      <c r="B47" s="69">
        <v>536140</v>
      </c>
      <c r="C47" s="70" t="s">
        <v>76</v>
      </c>
      <c r="D47" s="146">
        <v>0.66879999999999995</v>
      </c>
      <c r="E47" s="77">
        <v>0</v>
      </c>
      <c r="F47" s="94">
        <v>0</v>
      </c>
      <c r="G47" s="78">
        <f t="shared" si="3"/>
        <v>0.33120000000000005</v>
      </c>
      <c r="H47" s="82">
        <f t="shared" si="2"/>
        <v>0</v>
      </c>
      <c r="J47" s="134"/>
      <c r="K47" s="66"/>
    </row>
    <row r="48" spans="1:11" x14ac:dyDescent="0.2">
      <c r="A48" s="83" t="s">
        <v>249</v>
      </c>
      <c r="B48" s="69">
        <v>536141</v>
      </c>
      <c r="C48" s="70" t="s">
        <v>77</v>
      </c>
      <c r="D48" s="146">
        <v>0.66879999999999995</v>
      </c>
      <c r="E48" s="77">
        <v>0</v>
      </c>
      <c r="F48" s="94">
        <v>0</v>
      </c>
      <c r="G48" s="78">
        <f t="shared" si="3"/>
        <v>0.33120000000000005</v>
      </c>
      <c r="H48" s="82">
        <f t="shared" si="2"/>
        <v>0</v>
      </c>
      <c r="J48" s="134"/>
      <c r="K48" s="66"/>
    </row>
    <row r="49" spans="1:11" x14ac:dyDescent="0.2">
      <c r="A49" s="83" t="s">
        <v>0</v>
      </c>
      <c r="B49" s="69">
        <v>536142</v>
      </c>
      <c r="C49" s="70" t="s">
        <v>78</v>
      </c>
      <c r="D49" s="146">
        <v>0.66879999999999995</v>
      </c>
      <c r="E49" s="77">
        <v>0</v>
      </c>
      <c r="F49" s="94">
        <v>0</v>
      </c>
      <c r="G49" s="78">
        <f t="shared" si="3"/>
        <v>0.33120000000000005</v>
      </c>
      <c r="H49" s="82">
        <f t="shared" si="2"/>
        <v>0</v>
      </c>
      <c r="J49" s="134"/>
      <c r="K49" s="66"/>
    </row>
    <row r="50" spans="1:11" x14ac:dyDescent="0.2">
      <c r="A50" s="83" t="s">
        <v>79</v>
      </c>
      <c r="B50" s="69">
        <v>536143</v>
      </c>
      <c r="C50" s="70" t="s">
        <v>80</v>
      </c>
      <c r="D50" s="146">
        <v>0.66879999999999995</v>
      </c>
      <c r="E50" s="77">
        <v>0</v>
      </c>
      <c r="F50" s="94">
        <v>0</v>
      </c>
      <c r="G50" s="78">
        <f t="shared" si="3"/>
        <v>0.33120000000000005</v>
      </c>
      <c r="H50" s="82">
        <f t="shared" si="2"/>
        <v>0</v>
      </c>
      <c r="J50" s="134"/>
      <c r="K50" s="66"/>
    </row>
    <row r="51" spans="1:11" x14ac:dyDescent="0.2">
      <c r="A51" s="83" t="s">
        <v>81</v>
      </c>
      <c r="B51" s="69">
        <v>536144</v>
      </c>
      <c r="C51" s="70" t="s">
        <v>82</v>
      </c>
      <c r="D51" s="146">
        <v>0.66879999999999995</v>
      </c>
      <c r="E51" s="77">
        <v>0</v>
      </c>
      <c r="F51" s="94">
        <v>0</v>
      </c>
      <c r="G51" s="78">
        <f t="shared" si="3"/>
        <v>0.33120000000000005</v>
      </c>
      <c r="H51" s="82">
        <f t="shared" si="2"/>
        <v>0</v>
      </c>
      <c r="J51" s="134"/>
      <c r="K51" s="66"/>
    </row>
    <row r="52" spans="1:11" x14ac:dyDescent="0.2">
      <c r="A52" s="83" t="s">
        <v>83</v>
      </c>
      <c r="B52" s="69">
        <v>536145</v>
      </c>
      <c r="C52" s="70" t="s">
        <v>263</v>
      </c>
      <c r="D52" s="76">
        <v>1</v>
      </c>
      <c r="E52" s="77">
        <v>0</v>
      </c>
      <c r="F52" s="94">
        <v>0</v>
      </c>
      <c r="G52" s="78">
        <v>0</v>
      </c>
      <c r="H52" s="82">
        <f t="shared" si="2"/>
        <v>0</v>
      </c>
      <c r="J52" s="134"/>
      <c r="K52" s="66"/>
    </row>
    <row r="53" spans="1:11" x14ac:dyDescent="0.2">
      <c r="A53" s="83" t="s">
        <v>84</v>
      </c>
      <c r="B53" s="69">
        <v>536146</v>
      </c>
      <c r="C53" s="70" t="s">
        <v>264</v>
      </c>
      <c r="D53" s="146">
        <v>0.66879999999999995</v>
      </c>
      <c r="E53" s="77">
        <v>0</v>
      </c>
      <c r="F53" s="94">
        <v>0</v>
      </c>
      <c r="G53" s="78">
        <f>1-D53</f>
        <v>0.33120000000000005</v>
      </c>
      <c r="H53" s="82">
        <f t="shared" si="2"/>
        <v>0</v>
      </c>
      <c r="J53" s="134"/>
      <c r="K53" s="66"/>
    </row>
    <row r="54" spans="1:11" x14ac:dyDescent="0.2">
      <c r="A54" s="83" t="s">
        <v>85</v>
      </c>
      <c r="B54" s="69">
        <v>536147</v>
      </c>
      <c r="C54" s="70" t="s">
        <v>265</v>
      </c>
      <c r="D54" s="146">
        <v>0.66879999999999995</v>
      </c>
      <c r="E54" s="77">
        <v>0</v>
      </c>
      <c r="F54" s="94">
        <v>0</v>
      </c>
      <c r="G54" s="78">
        <f>1-D54</f>
        <v>0.33120000000000005</v>
      </c>
      <c r="H54" s="82">
        <f t="shared" si="2"/>
        <v>0</v>
      </c>
      <c r="J54" s="134"/>
      <c r="K54" s="66"/>
    </row>
    <row r="55" spans="1:11" x14ac:dyDescent="0.2">
      <c r="A55" s="83" t="s">
        <v>86</v>
      </c>
      <c r="B55" s="69">
        <v>536148</v>
      </c>
      <c r="C55" s="70" t="s">
        <v>266</v>
      </c>
      <c r="D55" s="76">
        <v>0.9</v>
      </c>
      <c r="E55" s="77">
        <v>0</v>
      </c>
      <c r="F55" s="94">
        <v>0</v>
      </c>
      <c r="G55" s="78">
        <v>0.1</v>
      </c>
      <c r="H55" s="82">
        <f t="shared" si="2"/>
        <v>0</v>
      </c>
      <c r="J55" s="134"/>
      <c r="K55" s="66"/>
    </row>
    <row r="56" spans="1:11" x14ac:dyDescent="0.2">
      <c r="A56" s="83" t="s">
        <v>87</v>
      </c>
      <c r="B56" s="69">
        <v>536149</v>
      </c>
      <c r="C56" s="70" t="s">
        <v>88</v>
      </c>
      <c r="D56" s="76">
        <v>0.9</v>
      </c>
      <c r="E56" s="77">
        <v>0</v>
      </c>
      <c r="F56" s="94">
        <v>0</v>
      </c>
      <c r="G56" s="78">
        <v>0.1</v>
      </c>
      <c r="H56" s="82">
        <f t="shared" ref="H56:H87" si="4">1-D56-E56-G56</f>
        <v>0</v>
      </c>
      <c r="J56" s="134"/>
      <c r="K56" s="66"/>
    </row>
    <row r="57" spans="1:11" x14ac:dyDescent="0.2">
      <c r="A57" s="83" t="s">
        <v>89</v>
      </c>
      <c r="B57" s="69">
        <v>536151</v>
      </c>
      <c r="C57" s="70" t="s">
        <v>267</v>
      </c>
      <c r="D57" s="146">
        <v>0.66879999999999995</v>
      </c>
      <c r="E57" s="77">
        <v>0</v>
      </c>
      <c r="F57" s="94">
        <v>0</v>
      </c>
      <c r="G57" s="78">
        <f t="shared" ref="G57:G74" si="5">1-D57</f>
        <v>0.33120000000000005</v>
      </c>
      <c r="H57" s="82">
        <f t="shared" si="4"/>
        <v>0</v>
      </c>
      <c r="J57" s="134"/>
      <c r="K57" s="66"/>
    </row>
    <row r="58" spans="1:11" x14ac:dyDescent="0.2">
      <c r="A58" s="83" t="s">
        <v>90</v>
      </c>
      <c r="B58" s="69">
        <v>536152</v>
      </c>
      <c r="C58" s="70" t="s">
        <v>268</v>
      </c>
      <c r="D58" s="146">
        <v>0.66879999999999995</v>
      </c>
      <c r="E58" s="77">
        <v>0</v>
      </c>
      <c r="F58" s="94">
        <v>0</v>
      </c>
      <c r="G58" s="78">
        <f t="shared" si="5"/>
        <v>0.33120000000000005</v>
      </c>
      <c r="H58" s="82">
        <f t="shared" si="4"/>
        <v>0</v>
      </c>
      <c r="J58" s="134"/>
      <c r="K58" s="66"/>
    </row>
    <row r="59" spans="1:11" x14ac:dyDescent="0.2">
      <c r="A59" s="83" t="s">
        <v>91</v>
      </c>
      <c r="B59" s="69">
        <v>536153</v>
      </c>
      <c r="C59" s="70" t="s">
        <v>92</v>
      </c>
      <c r="D59" s="146">
        <v>0.66879999999999995</v>
      </c>
      <c r="E59" s="77">
        <v>0</v>
      </c>
      <c r="F59" s="94">
        <v>0</v>
      </c>
      <c r="G59" s="78">
        <f t="shared" si="5"/>
        <v>0.33120000000000005</v>
      </c>
      <c r="H59" s="82">
        <f t="shared" si="4"/>
        <v>0</v>
      </c>
      <c r="J59" s="134"/>
      <c r="K59" s="66"/>
    </row>
    <row r="60" spans="1:11" x14ac:dyDescent="0.2">
      <c r="A60" s="83" t="s">
        <v>93</v>
      </c>
      <c r="B60" s="69">
        <v>536154</v>
      </c>
      <c r="C60" s="70" t="s">
        <v>94</v>
      </c>
      <c r="D60" s="146">
        <v>0.66879999999999995</v>
      </c>
      <c r="E60" s="77">
        <v>0</v>
      </c>
      <c r="F60" s="94">
        <v>0</v>
      </c>
      <c r="G60" s="78">
        <f t="shared" si="5"/>
        <v>0.33120000000000005</v>
      </c>
      <c r="H60" s="82">
        <f t="shared" si="4"/>
        <v>0</v>
      </c>
      <c r="J60" s="134"/>
      <c r="K60" s="66"/>
    </row>
    <row r="61" spans="1:11" x14ac:dyDescent="0.2">
      <c r="A61" s="83" t="s">
        <v>95</v>
      </c>
      <c r="B61" s="69">
        <v>536155</v>
      </c>
      <c r="C61" s="70" t="s">
        <v>96</v>
      </c>
      <c r="D61" s="146">
        <v>0.66879999999999995</v>
      </c>
      <c r="E61" s="77">
        <v>0</v>
      </c>
      <c r="F61" s="94">
        <v>0</v>
      </c>
      <c r="G61" s="78">
        <f t="shared" si="5"/>
        <v>0.33120000000000005</v>
      </c>
      <c r="H61" s="82">
        <f t="shared" si="4"/>
        <v>0</v>
      </c>
      <c r="J61" s="134"/>
      <c r="K61" s="66"/>
    </row>
    <row r="62" spans="1:11" x14ac:dyDescent="0.2">
      <c r="A62" s="83" t="s">
        <v>97</v>
      </c>
      <c r="B62" s="69">
        <v>536156</v>
      </c>
      <c r="C62" s="70" t="s">
        <v>269</v>
      </c>
      <c r="D62" s="146">
        <v>0.66879999999999995</v>
      </c>
      <c r="E62" s="77">
        <v>0</v>
      </c>
      <c r="F62" s="94">
        <v>0</v>
      </c>
      <c r="G62" s="78">
        <f t="shared" si="5"/>
        <v>0.33120000000000005</v>
      </c>
      <c r="H62" s="82">
        <f t="shared" si="4"/>
        <v>0</v>
      </c>
      <c r="J62" s="134"/>
      <c r="K62" s="66"/>
    </row>
    <row r="63" spans="1:11" x14ac:dyDescent="0.2">
      <c r="A63" s="83" t="s">
        <v>98</v>
      </c>
      <c r="B63" s="69">
        <v>536157</v>
      </c>
      <c r="C63" s="70" t="s">
        <v>99</v>
      </c>
      <c r="D63" s="146">
        <v>0.66879999999999995</v>
      </c>
      <c r="E63" s="77">
        <v>0</v>
      </c>
      <c r="F63" s="94">
        <v>0</v>
      </c>
      <c r="G63" s="78">
        <f t="shared" si="5"/>
        <v>0.33120000000000005</v>
      </c>
      <c r="H63" s="82">
        <f t="shared" si="4"/>
        <v>0</v>
      </c>
      <c r="J63" s="134"/>
      <c r="K63" s="66"/>
    </row>
    <row r="64" spans="1:11" x14ac:dyDescent="0.2">
      <c r="A64" s="83" t="s">
        <v>100</v>
      </c>
      <c r="B64" s="69">
        <v>536158</v>
      </c>
      <c r="C64" s="70" t="s">
        <v>270</v>
      </c>
      <c r="D64" s="146">
        <v>0.66879999999999995</v>
      </c>
      <c r="E64" s="77">
        <v>0</v>
      </c>
      <c r="F64" s="94">
        <v>0</v>
      </c>
      <c r="G64" s="78">
        <f t="shared" si="5"/>
        <v>0.33120000000000005</v>
      </c>
      <c r="H64" s="82">
        <f t="shared" si="4"/>
        <v>0</v>
      </c>
      <c r="J64" s="134"/>
      <c r="K64" s="66"/>
    </row>
    <row r="65" spans="1:11" x14ac:dyDescent="0.2">
      <c r="A65" s="83" t="s">
        <v>101</v>
      </c>
      <c r="B65" s="69">
        <v>536159</v>
      </c>
      <c r="C65" s="70" t="s">
        <v>102</v>
      </c>
      <c r="D65" s="146">
        <v>0.66879999999999995</v>
      </c>
      <c r="E65" s="77">
        <v>0</v>
      </c>
      <c r="F65" s="94">
        <v>0</v>
      </c>
      <c r="G65" s="78">
        <f t="shared" si="5"/>
        <v>0.33120000000000005</v>
      </c>
      <c r="H65" s="82">
        <f t="shared" si="4"/>
        <v>0</v>
      </c>
      <c r="J65" s="134"/>
      <c r="K65" s="66"/>
    </row>
    <row r="66" spans="1:11" x14ac:dyDescent="0.2">
      <c r="A66" s="83" t="s">
        <v>143</v>
      </c>
      <c r="B66" s="69">
        <v>536159</v>
      </c>
      <c r="C66" s="70" t="s">
        <v>284</v>
      </c>
      <c r="D66" s="146">
        <v>0.66879999999999995</v>
      </c>
      <c r="E66" s="77">
        <v>0</v>
      </c>
      <c r="F66" s="94">
        <v>0</v>
      </c>
      <c r="G66" s="78">
        <f t="shared" si="5"/>
        <v>0.33120000000000005</v>
      </c>
      <c r="H66" s="82">
        <f t="shared" si="4"/>
        <v>0</v>
      </c>
      <c r="J66" s="134"/>
      <c r="K66" s="66"/>
    </row>
    <row r="67" spans="1:11" x14ac:dyDescent="0.2">
      <c r="A67" s="83" t="s">
        <v>103</v>
      </c>
      <c r="B67" s="69">
        <v>536160</v>
      </c>
      <c r="C67" s="70" t="s">
        <v>104</v>
      </c>
      <c r="D67" s="146">
        <v>0.66879999999999995</v>
      </c>
      <c r="E67" s="77">
        <v>0</v>
      </c>
      <c r="F67" s="94">
        <v>0</v>
      </c>
      <c r="G67" s="78">
        <f t="shared" si="5"/>
        <v>0.33120000000000005</v>
      </c>
      <c r="H67" s="82">
        <f t="shared" si="4"/>
        <v>0</v>
      </c>
      <c r="J67" s="134"/>
      <c r="K67" s="66"/>
    </row>
    <row r="68" spans="1:11" x14ac:dyDescent="0.2">
      <c r="A68" s="83" t="s">
        <v>105</v>
      </c>
      <c r="B68" s="69">
        <v>536161</v>
      </c>
      <c r="C68" s="70" t="s">
        <v>106</v>
      </c>
      <c r="D68" s="146">
        <v>0.66879999999999995</v>
      </c>
      <c r="E68" s="77">
        <v>0</v>
      </c>
      <c r="F68" s="94">
        <v>0</v>
      </c>
      <c r="G68" s="78">
        <f t="shared" si="5"/>
        <v>0.33120000000000005</v>
      </c>
      <c r="H68" s="82">
        <f t="shared" si="4"/>
        <v>0</v>
      </c>
      <c r="J68" s="134"/>
      <c r="K68" s="66"/>
    </row>
    <row r="69" spans="1:11" x14ac:dyDescent="0.2">
      <c r="A69" s="83" t="s">
        <v>107</v>
      </c>
      <c r="B69" s="69">
        <v>536162</v>
      </c>
      <c r="C69" s="70" t="s">
        <v>108</v>
      </c>
      <c r="D69" s="146">
        <v>0.66879999999999995</v>
      </c>
      <c r="E69" s="77">
        <v>0</v>
      </c>
      <c r="F69" s="94">
        <v>0</v>
      </c>
      <c r="G69" s="78">
        <f t="shared" si="5"/>
        <v>0.33120000000000005</v>
      </c>
      <c r="H69" s="82">
        <f t="shared" si="4"/>
        <v>0</v>
      </c>
      <c r="J69" s="134"/>
      <c r="K69" s="66"/>
    </row>
    <row r="70" spans="1:11" x14ac:dyDescent="0.2">
      <c r="A70" s="83" t="s">
        <v>109</v>
      </c>
      <c r="B70" s="69">
        <v>536163</v>
      </c>
      <c r="C70" s="70" t="s">
        <v>271</v>
      </c>
      <c r="D70" s="146">
        <v>0.66879999999999995</v>
      </c>
      <c r="E70" s="77">
        <v>0</v>
      </c>
      <c r="F70" s="94">
        <v>0</v>
      </c>
      <c r="G70" s="78">
        <f t="shared" si="5"/>
        <v>0.33120000000000005</v>
      </c>
      <c r="H70" s="82">
        <f t="shared" si="4"/>
        <v>0</v>
      </c>
      <c r="J70" s="134"/>
      <c r="K70" s="66"/>
    </row>
    <row r="71" spans="1:11" x14ac:dyDescent="0.2">
      <c r="A71" s="83"/>
      <c r="B71" s="69">
        <v>536164</v>
      </c>
      <c r="C71" s="70" t="s">
        <v>246</v>
      </c>
      <c r="D71" s="146">
        <v>0.66879999999999995</v>
      </c>
      <c r="E71" s="77">
        <v>0</v>
      </c>
      <c r="F71" s="94">
        <v>0</v>
      </c>
      <c r="G71" s="78">
        <f t="shared" si="5"/>
        <v>0.33120000000000005</v>
      </c>
      <c r="H71" s="82">
        <f t="shared" si="4"/>
        <v>0</v>
      </c>
      <c r="J71" s="134"/>
      <c r="K71" s="66"/>
    </row>
    <row r="72" spans="1:11" x14ac:dyDescent="0.2">
      <c r="A72" s="83" t="s">
        <v>110</v>
      </c>
      <c r="B72" s="69">
        <v>536165</v>
      </c>
      <c r="C72" s="70" t="s">
        <v>272</v>
      </c>
      <c r="D72" s="146">
        <v>0.66879999999999995</v>
      </c>
      <c r="E72" s="77">
        <v>0</v>
      </c>
      <c r="F72" s="94">
        <v>0</v>
      </c>
      <c r="G72" s="78">
        <f t="shared" si="5"/>
        <v>0.33120000000000005</v>
      </c>
      <c r="H72" s="82">
        <f t="shared" si="4"/>
        <v>0</v>
      </c>
      <c r="J72" s="134"/>
      <c r="K72" s="66"/>
    </row>
    <row r="73" spans="1:11" x14ac:dyDescent="0.2">
      <c r="A73" s="83" t="s">
        <v>111</v>
      </c>
      <c r="B73" s="69">
        <v>536166</v>
      </c>
      <c r="C73" s="70" t="s">
        <v>112</v>
      </c>
      <c r="D73" s="146">
        <v>0.66879999999999995</v>
      </c>
      <c r="E73" s="77">
        <v>0</v>
      </c>
      <c r="F73" s="94">
        <v>0</v>
      </c>
      <c r="G73" s="78">
        <f t="shared" si="5"/>
        <v>0.33120000000000005</v>
      </c>
      <c r="H73" s="82">
        <f t="shared" si="4"/>
        <v>0</v>
      </c>
      <c r="J73" s="134"/>
      <c r="K73" s="66"/>
    </row>
    <row r="74" spans="1:11" x14ac:dyDescent="0.2">
      <c r="A74" s="83" t="s">
        <v>113</v>
      </c>
      <c r="B74" s="69">
        <v>536167</v>
      </c>
      <c r="C74" s="70" t="s">
        <v>273</v>
      </c>
      <c r="D74" s="146">
        <v>0.66879999999999995</v>
      </c>
      <c r="E74" s="77">
        <v>0</v>
      </c>
      <c r="F74" s="94">
        <v>0</v>
      </c>
      <c r="G74" s="78">
        <f t="shared" si="5"/>
        <v>0.33120000000000005</v>
      </c>
      <c r="H74" s="82">
        <f t="shared" si="4"/>
        <v>0</v>
      </c>
      <c r="J74" s="134"/>
      <c r="K74" s="66"/>
    </row>
    <row r="75" spans="1:11" x14ac:dyDescent="0.2">
      <c r="A75" s="83" t="s">
        <v>114</v>
      </c>
      <c r="B75" s="69">
        <v>536168</v>
      </c>
      <c r="C75" s="70" t="s">
        <v>274</v>
      </c>
      <c r="D75" s="76">
        <v>1</v>
      </c>
      <c r="E75" s="77">
        <v>0</v>
      </c>
      <c r="F75" s="94">
        <v>0</v>
      </c>
      <c r="G75" s="78">
        <v>0</v>
      </c>
      <c r="H75" s="82">
        <f t="shared" si="4"/>
        <v>0</v>
      </c>
      <c r="J75" s="134"/>
      <c r="K75" s="66"/>
    </row>
    <row r="76" spans="1:11" x14ac:dyDescent="0.2">
      <c r="A76" s="83" t="s">
        <v>115</v>
      </c>
      <c r="B76" s="69">
        <v>536169</v>
      </c>
      <c r="C76" s="70" t="s">
        <v>275</v>
      </c>
      <c r="D76" s="146">
        <v>0.66879999999999995</v>
      </c>
      <c r="E76" s="77">
        <v>0</v>
      </c>
      <c r="F76" s="94">
        <v>0</v>
      </c>
      <c r="G76" s="78">
        <f t="shared" ref="G76:G85" si="6">1-D76</f>
        <v>0.33120000000000005</v>
      </c>
      <c r="H76" s="82">
        <f t="shared" si="4"/>
        <v>0</v>
      </c>
      <c r="J76" s="134"/>
      <c r="K76" s="66"/>
    </row>
    <row r="77" spans="1:11" x14ac:dyDescent="0.2">
      <c r="A77" s="83" t="s">
        <v>116</v>
      </c>
      <c r="B77" s="69">
        <v>536170</v>
      </c>
      <c r="C77" s="70" t="s">
        <v>117</v>
      </c>
      <c r="D77" s="146">
        <v>0.66879999999999995</v>
      </c>
      <c r="E77" s="77">
        <v>0</v>
      </c>
      <c r="F77" s="94">
        <v>0</v>
      </c>
      <c r="G77" s="78">
        <f t="shared" si="6"/>
        <v>0.33120000000000005</v>
      </c>
      <c r="H77" s="82">
        <f t="shared" si="4"/>
        <v>0</v>
      </c>
      <c r="J77" s="134"/>
      <c r="K77" s="66"/>
    </row>
    <row r="78" spans="1:11" x14ac:dyDescent="0.2">
      <c r="A78" s="83" t="s">
        <v>118</v>
      </c>
      <c r="B78" s="69">
        <v>536171</v>
      </c>
      <c r="C78" s="70" t="s">
        <v>119</v>
      </c>
      <c r="D78" s="146">
        <v>0.66879999999999995</v>
      </c>
      <c r="E78" s="77">
        <v>0</v>
      </c>
      <c r="F78" s="94">
        <v>0</v>
      </c>
      <c r="G78" s="78">
        <f t="shared" si="6"/>
        <v>0.33120000000000005</v>
      </c>
      <c r="H78" s="82">
        <f t="shared" si="4"/>
        <v>0</v>
      </c>
      <c r="J78" s="134"/>
      <c r="K78" s="66"/>
    </row>
    <row r="79" spans="1:11" x14ac:dyDescent="0.2">
      <c r="A79" s="83" t="s">
        <v>120</v>
      </c>
      <c r="B79" s="69">
        <v>536172</v>
      </c>
      <c r="C79" s="70" t="s">
        <v>121</v>
      </c>
      <c r="D79" s="146">
        <v>0.66879999999999995</v>
      </c>
      <c r="E79" s="77">
        <v>0</v>
      </c>
      <c r="F79" s="94">
        <v>0</v>
      </c>
      <c r="G79" s="78">
        <f t="shared" si="6"/>
        <v>0.33120000000000005</v>
      </c>
      <c r="H79" s="82">
        <f t="shared" si="4"/>
        <v>0</v>
      </c>
      <c r="J79" s="134"/>
      <c r="K79" s="66"/>
    </row>
    <row r="80" spans="1:11" x14ac:dyDescent="0.2">
      <c r="A80" s="83" t="s">
        <v>250</v>
      </c>
      <c r="B80" s="69">
        <v>536173</v>
      </c>
      <c r="C80" s="70" t="s">
        <v>122</v>
      </c>
      <c r="D80" s="146">
        <v>0.66879999999999995</v>
      </c>
      <c r="E80" s="77">
        <v>0</v>
      </c>
      <c r="F80" s="94">
        <v>0</v>
      </c>
      <c r="G80" s="78">
        <f t="shared" si="6"/>
        <v>0.33120000000000005</v>
      </c>
      <c r="H80" s="82">
        <f t="shared" si="4"/>
        <v>0</v>
      </c>
      <c r="J80" s="134"/>
      <c r="K80" s="66"/>
    </row>
    <row r="81" spans="1:11" x14ac:dyDescent="0.2">
      <c r="A81" s="83" t="s">
        <v>251</v>
      </c>
      <c r="B81" s="69">
        <v>536174</v>
      </c>
      <c r="C81" s="70" t="s">
        <v>123</v>
      </c>
      <c r="D81" s="146">
        <v>0.66879999999999995</v>
      </c>
      <c r="E81" s="77">
        <v>0</v>
      </c>
      <c r="F81" s="94">
        <v>0</v>
      </c>
      <c r="G81" s="78">
        <f t="shared" si="6"/>
        <v>0.33120000000000005</v>
      </c>
      <c r="H81" s="82">
        <f t="shared" si="4"/>
        <v>0</v>
      </c>
      <c r="J81" s="134"/>
      <c r="K81" s="66"/>
    </row>
    <row r="82" spans="1:11" x14ac:dyDescent="0.2">
      <c r="A82" s="83" t="s">
        <v>252</v>
      </c>
      <c r="B82" s="69">
        <v>536175</v>
      </c>
      <c r="C82" s="70" t="s">
        <v>124</v>
      </c>
      <c r="D82" s="146">
        <v>0.66879999999999995</v>
      </c>
      <c r="E82" s="77">
        <v>0</v>
      </c>
      <c r="F82" s="94">
        <v>0</v>
      </c>
      <c r="G82" s="78">
        <f t="shared" si="6"/>
        <v>0.33120000000000005</v>
      </c>
      <c r="H82" s="82">
        <f t="shared" si="4"/>
        <v>0</v>
      </c>
      <c r="J82" s="134"/>
      <c r="K82" s="66"/>
    </row>
    <row r="83" spans="1:11" x14ac:dyDescent="0.2">
      <c r="A83" s="83" t="s">
        <v>253</v>
      </c>
      <c r="B83" s="69">
        <v>536176001</v>
      </c>
      <c r="C83" s="70" t="s">
        <v>125</v>
      </c>
      <c r="D83" s="146">
        <v>0.66879999999999995</v>
      </c>
      <c r="E83" s="77">
        <v>0</v>
      </c>
      <c r="F83" s="94">
        <v>0</v>
      </c>
      <c r="G83" s="78">
        <f t="shared" si="6"/>
        <v>0.33120000000000005</v>
      </c>
      <c r="H83" s="82">
        <f t="shared" si="4"/>
        <v>0</v>
      </c>
      <c r="J83" s="134"/>
      <c r="K83" s="66"/>
    </row>
    <row r="84" spans="1:11" x14ac:dyDescent="0.2">
      <c r="A84" s="83" t="s">
        <v>254</v>
      </c>
      <c r="B84" s="69">
        <v>536176002</v>
      </c>
      <c r="C84" s="70" t="s">
        <v>126</v>
      </c>
      <c r="D84" s="146">
        <v>0.66879999999999995</v>
      </c>
      <c r="E84" s="77">
        <v>0</v>
      </c>
      <c r="F84" s="94">
        <v>0</v>
      </c>
      <c r="G84" s="78">
        <f t="shared" si="6"/>
        <v>0.33120000000000005</v>
      </c>
      <c r="H84" s="82">
        <f t="shared" si="4"/>
        <v>0</v>
      </c>
      <c r="J84" s="134"/>
      <c r="K84" s="66"/>
    </row>
    <row r="85" spans="1:11" x14ac:dyDescent="0.2">
      <c r="A85" s="83" t="s">
        <v>127</v>
      </c>
      <c r="B85" s="69">
        <v>536177</v>
      </c>
      <c r="C85" s="70" t="s">
        <v>276</v>
      </c>
      <c r="D85" s="146">
        <v>0.66879999999999995</v>
      </c>
      <c r="E85" s="77">
        <v>0</v>
      </c>
      <c r="F85" s="94">
        <v>0</v>
      </c>
      <c r="G85" s="78">
        <f t="shared" si="6"/>
        <v>0.33120000000000005</v>
      </c>
      <c r="H85" s="82">
        <f t="shared" si="4"/>
        <v>0</v>
      </c>
      <c r="J85" s="134"/>
      <c r="K85" s="66"/>
    </row>
    <row r="86" spans="1:11" x14ac:dyDescent="0.2">
      <c r="A86" s="83" t="s">
        <v>128</v>
      </c>
      <c r="B86" s="69">
        <v>536178</v>
      </c>
      <c r="C86" s="70" t="s">
        <v>277</v>
      </c>
      <c r="D86" s="76">
        <v>0.9</v>
      </c>
      <c r="E86" s="77">
        <v>0</v>
      </c>
      <c r="F86" s="94">
        <v>0</v>
      </c>
      <c r="G86" s="78">
        <v>0.1</v>
      </c>
      <c r="H86" s="82">
        <f t="shared" si="4"/>
        <v>0</v>
      </c>
      <c r="J86" s="134"/>
      <c r="K86" s="66"/>
    </row>
    <row r="87" spans="1:11" x14ac:dyDescent="0.2">
      <c r="A87" s="83" t="s">
        <v>129</v>
      </c>
      <c r="B87" s="69">
        <v>536179</v>
      </c>
      <c r="C87" s="70" t="s">
        <v>130</v>
      </c>
      <c r="D87" s="146">
        <v>0.66879999999999995</v>
      </c>
      <c r="E87" s="77">
        <v>0</v>
      </c>
      <c r="F87" s="94">
        <v>0</v>
      </c>
      <c r="G87" s="78">
        <f>1-D87</f>
        <v>0.33120000000000005</v>
      </c>
      <c r="H87" s="82">
        <f t="shared" si="4"/>
        <v>0</v>
      </c>
      <c r="J87" s="134"/>
      <c r="K87" s="66"/>
    </row>
    <row r="88" spans="1:11" x14ac:dyDescent="0.2">
      <c r="A88" s="83" t="s">
        <v>131</v>
      </c>
      <c r="B88" s="69">
        <v>536181</v>
      </c>
      <c r="C88" s="70" t="s">
        <v>132</v>
      </c>
      <c r="D88" s="76">
        <v>1</v>
      </c>
      <c r="E88" s="77">
        <v>0</v>
      </c>
      <c r="F88" s="94">
        <v>0</v>
      </c>
      <c r="G88" s="78">
        <v>0</v>
      </c>
      <c r="H88" s="82">
        <f t="shared" ref="H88:H98" si="7">1-D88-E88-G88</f>
        <v>0</v>
      </c>
      <c r="J88" s="134"/>
      <c r="K88" s="66"/>
    </row>
    <row r="89" spans="1:11" x14ac:dyDescent="0.2">
      <c r="A89" s="83" t="s">
        <v>133</v>
      </c>
      <c r="B89" s="69">
        <v>536182</v>
      </c>
      <c r="C89" s="70" t="s">
        <v>134</v>
      </c>
      <c r="D89" s="76">
        <v>1</v>
      </c>
      <c r="E89" s="77">
        <v>0</v>
      </c>
      <c r="F89" s="94">
        <v>0</v>
      </c>
      <c r="G89" s="78">
        <v>0</v>
      </c>
      <c r="H89" s="82">
        <f t="shared" si="7"/>
        <v>0</v>
      </c>
      <c r="J89" s="134"/>
      <c r="K89" s="66"/>
    </row>
    <row r="90" spans="1:11" x14ac:dyDescent="0.2">
      <c r="A90" s="83" t="s">
        <v>135</v>
      </c>
      <c r="B90" s="69">
        <v>536183</v>
      </c>
      <c r="C90" s="70" t="s">
        <v>136</v>
      </c>
      <c r="D90" s="76">
        <v>1</v>
      </c>
      <c r="E90" s="77">
        <v>0</v>
      </c>
      <c r="F90" s="94">
        <v>0</v>
      </c>
      <c r="G90" s="78">
        <v>0</v>
      </c>
      <c r="H90" s="82">
        <f t="shared" si="7"/>
        <v>0</v>
      </c>
      <c r="J90" s="134"/>
      <c r="K90" s="66"/>
    </row>
    <row r="91" spans="1:11" x14ac:dyDescent="0.2">
      <c r="A91" s="83" t="s">
        <v>137</v>
      </c>
      <c r="B91" s="69">
        <v>536184</v>
      </c>
      <c r="C91" s="70" t="s">
        <v>278</v>
      </c>
      <c r="D91" s="146">
        <v>0.66879999999999995</v>
      </c>
      <c r="E91" s="77">
        <v>0</v>
      </c>
      <c r="F91" s="94">
        <v>0</v>
      </c>
      <c r="G91" s="78">
        <f>1-D91</f>
        <v>0.33120000000000005</v>
      </c>
      <c r="H91" s="82">
        <f t="shared" si="7"/>
        <v>0</v>
      </c>
      <c r="J91" s="134"/>
      <c r="K91" s="66"/>
    </row>
    <row r="92" spans="1:11" x14ac:dyDescent="0.2">
      <c r="A92" s="83" t="s">
        <v>138</v>
      </c>
      <c r="B92" s="69">
        <v>536185</v>
      </c>
      <c r="C92" s="70" t="s">
        <v>279</v>
      </c>
      <c r="D92" s="146">
        <v>0.66879999999999995</v>
      </c>
      <c r="E92" s="77">
        <v>0</v>
      </c>
      <c r="F92" s="94">
        <v>0</v>
      </c>
      <c r="G92" s="78">
        <f>1-D92</f>
        <v>0.33120000000000005</v>
      </c>
      <c r="H92" s="82">
        <f t="shared" si="7"/>
        <v>0</v>
      </c>
      <c r="J92" s="134"/>
      <c r="K92" s="66"/>
    </row>
    <row r="93" spans="1:11" x14ac:dyDescent="0.2">
      <c r="A93" s="83" t="s">
        <v>139</v>
      </c>
      <c r="B93" s="69">
        <v>536186</v>
      </c>
      <c r="C93" s="70" t="s">
        <v>280</v>
      </c>
      <c r="D93" s="76">
        <v>1</v>
      </c>
      <c r="E93" s="77">
        <v>0</v>
      </c>
      <c r="F93" s="94">
        <v>0</v>
      </c>
      <c r="G93" s="78">
        <v>0</v>
      </c>
      <c r="H93" s="82">
        <f t="shared" si="7"/>
        <v>0</v>
      </c>
      <c r="J93" s="134"/>
      <c r="K93" s="66"/>
    </row>
    <row r="94" spans="1:11" x14ac:dyDescent="0.2">
      <c r="A94" s="83" t="s">
        <v>140</v>
      </c>
      <c r="B94" s="69">
        <v>536187</v>
      </c>
      <c r="C94" s="70" t="s">
        <v>141</v>
      </c>
      <c r="D94" s="146">
        <v>0.66879999999999995</v>
      </c>
      <c r="E94" s="77">
        <v>0</v>
      </c>
      <c r="F94" s="94">
        <v>0</v>
      </c>
      <c r="G94" s="78">
        <f>1-D94</f>
        <v>0.33120000000000005</v>
      </c>
      <c r="H94" s="82">
        <f t="shared" si="7"/>
        <v>0</v>
      </c>
      <c r="J94" s="134"/>
      <c r="K94" s="66"/>
    </row>
    <row r="95" spans="1:11" x14ac:dyDescent="0.2">
      <c r="A95" s="84"/>
      <c r="B95" s="69">
        <v>536188</v>
      </c>
      <c r="C95" s="70" t="s">
        <v>281</v>
      </c>
      <c r="D95" s="146">
        <v>0.66879999999999995</v>
      </c>
      <c r="E95" s="77">
        <v>0</v>
      </c>
      <c r="F95" s="94">
        <v>0</v>
      </c>
      <c r="G95" s="78">
        <f>1-D95</f>
        <v>0.33120000000000005</v>
      </c>
      <c r="H95" s="82">
        <f t="shared" si="7"/>
        <v>0</v>
      </c>
      <c r="J95" s="134"/>
      <c r="K95" s="66"/>
    </row>
    <row r="96" spans="1:11" x14ac:dyDescent="0.2">
      <c r="A96" s="84" t="s">
        <v>142</v>
      </c>
      <c r="B96" s="73">
        <v>536189</v>
      </c>
      <c r="C96" s="74" t="s">
        <v>282</v>
      </c>
      <c r="D96" s="146">
        <v>0.66879999999999995</v>
      </c>
      <c r="E96" s="77">
        <v>0</v>
      </c>
      <c r="F96" s="94">
        <v>0</v>
      </c>
      <c r="G96" s="78">
        <f>1-D96</f>
        <v>0.33120000000000005</v>
      </c>
      <c r="H96" s="82">
        <f t="shared" si="7"/>
        <v>0</v>
      </c>
      <c r="J96" s="134"/>
      <c r="K96" s="66"/>
    </row>
    <row r="97" spans="1:11" x14ac:dyDescent="0.2">
      <c r="A97" s="84"/>
      <c r="B97" s="73">
        <v>536190</v>
      </c>
      <c r="C97" s="74" t="s">
        <v>285</v>
      </c>
      <c r="D97" s="76">
        <v>0</v>
      </c>
      <c r="E97" s="77">
        <v>0</v>
      </c>
      <c r="F97" s="94">
        <v>0</v>
      </c>
      <c r="G97" s="78">
        <v>1</v>
      </c>
      <c r="H97" s="82"/>
      <c r="J97" s="134"/>
      <c r="K97" s="66"/>
    </row>
    <row r="98" spans="1:11" x14ac:dyDescent="0.2">
      <c r="A98" s="84"/>
      <c r="B98" s="69">
        <v>536195</v>
      </c>
      <c r="C98" s="75" t="s">
        <v>317</v>
      </c>
      <c r="D98" s="76">
        <v>1</v>
      </c>
      <c r="E98" s="77">
        <v>0</v>
      </c>
      <c r="F98" s="94">
        <v>0</v>
      </c>
      <c r="G98" s="78">
        <v>0</v>
      </c>
      <c r="H98" s="82">
        <f t="shared" si="7"/>
        <v>0</v>
      </c>
      <c r="J98" s="134"/>
      <c r="K98" s="66"/>
    </row>
    <row r="99" spans="1:11" x14ac:dyDescent="0.2">
      <c r="A99" s="84" t="s">
        <v>31</v>
      </c>
      <c r="B99" s="186" t="s">
        <v>430</v>
      </c>
      <c r="C99" s="187" t="s">
        <v>431</v>
      </c>
      <c r="D99" s="146">
        <v>0.66879999999999995</v>
      </c>
      <c r="E99" s="77">
        <v>0</v>
      </c>
      <c r="F99" s="94">
        <v>0</v>
      </c>
      <c r="G99" s="78">
        <f t="shared" ref="G99:G110" si="8">1-D99</f>
        <v>0.33120000000000005</v>
      </c>
      <c r="H99" s="185"/>
      <c r="J99" s="134"/>
      <c r="K99" s="66"/>
    </row>
    <row r="100" spans="1:11" x14ac:dyDescent="0.2">
      <c r="A100" s="84" t="s">
        <v>31</v>
      </c>
      <c r="B100" s="186" t="s">
        <v>432</v>
      </c>
      <c r="C100" s="187" t="s">
        <v>444</v>
      </c>
      <c r="D100" s="146">
        <v>0.66879999999999995</v>
      </c>
      <c r="E100" s="77">
        <v>0</v>
      </c>
      <c r="F100" s="94">
        <v>0</v>
      </c>
      <c r="G100" s="78">
        <f t="shared" si="8"/>
        <v>0.33120000000000005</v>
      </c>
      <c r="H100" s="185"/>
      <c r="J100" s="134"/>
      <c r="K100" s="66"/>
    </row>
    <row r="101" spans="1:11" x14ac:dyDescent="0.2">
      <c r="A101" s="84" t="s">
        <v>31</v>
      </c>
      <c r="B101" s="186" t="s">
        <v>433</v>
      </c>
      <c r="C101" s="187" t="s">
        <v>445</v>
      </c>
      <c r="D101" s="146">
        <v>0.66879999999999995</v>
      </c>
      <c r="E101" s="77">
        <v>0</v>
      </c>
      <c r="F101" s="94">
        <v>0</v>
      </c>
      <c r="G101" s="78">
        <f t="shared" si="8"/>
        <v>0.33120000000000005</v>
      </c>
      <c r="H101" s="185"/>
      <c r="J101" s="134"/>
      <c r="K101" s="66"/>
    </row>
    <row r="102" spans="1:11" x14ac:dyDescent="0.2">
      <c r="A102" s="84" t="s">
        <v>31</v>
      </c>
      <c r="B102" s="186" t="s">
        <v>434</v>
      </c>
      <c r="C102" s="187" t="s">
        <v>446</v>
      </c>
      <c r="D102" s="146">
        <v>0.66879999999999995</v>
      </c>
      <c r="E102" s="77">
        <v>0</v>
      </c>
      <c r="F102" s="94">
        <v>0</v>
      </c>
      <c r="G102" s="78">
        <f t="shared" si="8"/>
        <v>0.33120000000000005</v>
      </c>
      <c r="H102" s="185"/>
      <c r="J102" s="134"/>
      <c r="K102" s="66"/>
    </row>
    <row r="103" spans="1:11" x14ac:dyDescent="0.2">
      <c r="A103" s="84" t="s">
        <v>31</v>
      </c>
      <c r="B103" s="186" t="s">
        <v>435</v>
      </c>
      <c r="C103" s="187" t="s">
        <v>447</v>
      </c>
      <c r="D103" s="146">
        <v>0.66879999999999995</v>
      </c>
      <c r="E103" s="77">
        <v>0</v>
      </c>
      <c r="F103" s="94">
        <v>0</v>
      </c>
      <c r="G103" s="78">
        <f t="shared" si="8"/>
        <v>0.33120000000000005</v>
      </c>
      <c r="H103" s="185"/>
      <c r="J103" s="134"/>
      <c r="K103" s="66"/>
    </row>
    <row r="104" spans="1:11" x14ac:dyDescent="0.2">
      <c r="A104" s="84" t="s">
        <v>31</v>
      </c>
      <c r="B104" s="186" t="s">
        <v>436</v>
      </c>
      <c r="C104" s="187" t="s">
        <v>448</v>
      </c>
      <c r="D104" s="146">
        <v>0.66879999999999995</v>
      </c>
      <c r="E104" s="77">
        <v>0</v>
      </c>
      <c r="F104" s="94">
        <v>0</v>
      </c>
      <c r="G104" s="78">
        <f t="shared" si="8"/>
        <v>0.33120000000000005</v>
      </c>
      <c r="H104" s="185"/>
      <c r="J104" s="134"/>
      <c r="K104" s="66"/>
    </row>
    <row r="105" spans="1:11" x14ac:dyDescent="0.2">
      <c r="A105" s="84" t="s">
        <v>48</v>
      </c>
      <c r="B105" s="186" t="s">
        <v>437</v>
      </c>
      <c r="C105" s="187" t="s">
        <v>449</v>
      </c>
      <c r="D105" s="146">
        <v>0.66879999999999995</v>
      </c>
      <c r="E105" s="77">
        <v>0</v>
      </c>
      <c r="F105" s="94">
        <v>0</v>
      </c>
      <c r="G105" s="78">
        <f t="shared" si="8"/>
        <v>0.33120000000000005</v>
      </c>
      <c r="H105" s="185"/>
      <c r="J105" s="134"/>
      <c r="K105" s="66"/>
    </row>
    <row r="106" spans="1:11" x14ac:dyDescent="0.2">
      <c r="A106" s="84" t="s">
        <v>48</v>
      </c>
      <c r="B106" s="186" t="s">
        <v>438</v>
      </c>
      <c r="C106" s="187" t="s">
        <v>450</v>
      </c>
      <c r="D106" s="146">
        <v>0.66879999999999995</v>
      </c>
      <c r="E106" s="77">
        <v>0</v>
      </c>
      <c r="F106" s="94">
        <v>0</v>
      </c>
      <c r="G106" s="78">
        <f t="shared" si="8"/>
        <v>0.33120000000000005</v>
      </c>
      <c r="H106" s="185"/>
      <c r="J106" s="134"/>
      <c r="K106" s="66"/>
    </row>
    <row r="107" spans="1:11" x14ac:dyDescent="0.2">
      <c r="A107" s="84" t="s">
        <v>52</v>
      </c>
      <c r="B107" s="186" t="s">
        <v>439</v>
      </c>
      <c r="C107" s="187" t="s">
        <v>451</v>
      </c>
      <c r="D107" s="146">
        <v>0.66879999999999995</v>
      </c>
      <c r="E107" s="77">
        <v>0</v>
      </c>
      <c r="F107" s="94">
        <v>0</v>
      </c>
      <c r="G107" s="78">
        <f t="shared" si="8"/>
        <v>0.33120000000000005</v>
      </c>
      <c r="H107" s="185"/>
      <c r="J107" s="134"/>
      <c r="K107" s="66"/>
    </row>
    <row r="108" spans="1:11" x14ac:dyDescent="0.2">
      <c r="A108" s="84" t="s">
        <v>52</v>
      </c>
      <c r="B108" s="186" t="s">
        <v>440</v>
      </c>
      <c r="C108" s="187" t="s">
        <v>452</v>
      </c>
      <c r="D108" s="146">
        <v>0.66879999999999995</v>
      </c>
      <c r="E108" s="77">
        <v>0</v>
      </c>
      <c r="F108" s="94">
        <v>0</v>
      </c>
      <c r="G108" s="78">
        <f t="shared" si="8"/>
        <v>0.33120000000000005</v>
      </c>
      <c r="H108" s="185"/>
      <c r="J108" s="134"/>
      <c r="K108" s="66"/>
    </row>
    <row r="109" spans="1:11" x14ac:dyDescent="0.2">
      <c r="A109" s="84" t="s">
        <v>127</v>
      </c>
      <c r="B109" s="186" t="s">
        <v>441</v>
      </c>
      <c r="C109" s="187" t="s">
        <v>453</v>
      </c>
      <c r="D109" s="146">
        <v>0.66879999999999995</v>
      </c>
      <c r="E109" s="77">
        <v>0</v>
      </c>
      <c r="F109" s="94">
        <v>0</v>
      </c>
      <c r="G109" s="78">
        <f t="shared" si="8"/>
        <v>0.33120000000000005</v>
      </c>
      <c r="H109" s="185"/>
      <c r="J109" s="134"/>
      <c r="K109" s="66"/>
    </row>
    <row r="110" spans="1:11" x14ac:dyDescent="0.2">
      <c r="A110" s="84" t="s">
        <v>127</v>
      </c>
      <c r="B110" s="186" t="s">
        <v>442</v>
      </c>
      <c r="C110" s="187" t="s">
        <v>454</v>
      </c>
      <c r="D110" s="146">
        <v>0.66879999999999995</v>
      </c>
      <c r="E110" s="77">
        <v>0</v>
      </c>
      <c r="F110" s="94">
        <v>0</v>
      </c>
      <c r="G110" s="78">
        <f t="shared" si="8"/>
        <v>0.33120000000000005</v>
      </c>
      <c r="H110" s="185"/>
      <c r="J110" s="134"/>
      <c r="K110" s="66"/>
    </row>
    <row r="111" spans="1:11" x14ac:dyDescent="0.2">
      <c r="A111" s="180"/>
      <c r="B111" s="181"/>
      <c r="C111" s="182"/>
      <c r="D111" s="183"/>
      <c r="E111" s="183"/>
      <c r="F111" s="184"/>
      <c r="G111" s="183"/>
      <c r="H111" s="185"/>
      <c r="J111" s="134"/>
      <c r="K111" s="66"/>
    </row>
    <row r="112" spans="1:11" x14ac:dyDescent="0.2">
      <c r="A112" s="23"/>
      <c r="B112" s="23"/>
      <c r="D112" s="22"/>
      <c r="E112" s="22"/>
      <c r="F112" s="95"/>
      <c r="G112" s="33"/>
      <c r="H112" s="22"/>
      <c r="K112" s="66"/>
    </row>
    <row r="113" spans="1:11" x14ac:dyDescent="0.2">
      <c r="A113" s="13" t="s">
        <v>461</v>
      </c>
      <c r="D113" s="34"/>
      <c r="E113" s="35"/>
      <c r="F113" s="95"/>
      <c r="G113" s="34"/>
      <c r="H113" s="22"/>
      <c r="K113" s="66"/>
    </row>
    <row r="114" spans="1:11" x14ac:dyDescent="0.2">
      <c r="D114" s="34"/>
      <c r="E114" s="35"/>
      <c r="F114" s="95"/>
      <c r="G114" s="34"/>
      <c r="H114" s="22"/>
      <c r="K114" s="66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110"/>
  <sheetViews>
    <sheetView workbookViewId="0">
      <pane ySplit="4" topLeftCell="A98" activePane="bottomLeft" state="frozen"/>
      <selection pane="bottomLeft" activeCell="A101" sqref="A101"/>
    </sheetView>
  </sheetViews>
  <sheetFormatPr defaultColWidth="8" defaultRowHeight="12.75" x14ac:dyDescent="0.2"/>
  <cols>
    <col min="1" max="1" width="19.875" style="116" customWidth="1"/>
    <col min="2" max="2" width="17.375" style="116" customWidth="1"/>
    <col min="3" max="3" width="18.875" style="117" customWidth="1"/>
    <col min="4" max="4" width="14.75" style="116" customWidth="1"/>
    <col min="5" max="5" width="15" style="116" customWidth="1"/>
    <col min="6" max="6" width="11.625" style="116" customWidth="1"/>
    <col min="7" max="16384" width="8" style="116"/>
  </cols>
  <sheetData>
    <row r="1" spans="1:69" s="6" customFormat="1" ht="14.1" customHeight="1" x14ac:dyDescent="0.2">
      <c r="A1" s="200" t="s">
        <v>462</v>
      </c>
      <c r="B1" s="201"/>
      <c r="C1" s="201"/>
      <c r="D1" s="201"/>
      <c r="E1" s="201"/>
      <c r="F1" s="201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s="6" customFormat="1" ht="14.1" customHeight="1" x14ac:dyDescent="0.2">
      <c r="A2" s="200" t="s">
        <v>474</v>
      </c>
      <c r="B2" s="207"/>
      <c r="C2" s="207"/>
      <c r="D2" s="207"/>
      <c r="E2" s="207"/>
      <c r="F2" s="207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69" s="6" customFormat="1" ht="14.1" customHeight="1" thickBot="1" x14ac:dyDescent="0.25">
      <c r="A3" s="110"/>
      <c r="B3" s="111"/>
      <c r="C3" s="111"/>
      <c r="D3" s="112"/>
      <c r="E3" s="112"/>
      <c r="F3" s="112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69" ht="66.599999999999994" customHeight="1" thickBot="1" x14ac:dyDescent="0.25">
      <c r="A4" s="113" t="s">
        <v>324</v>
      </c>
      <c r="B4" s="114" t="s">
        <v>475</v>
      </c>
      <c r="C4" s="115" t="s">
        <v>476</v>
      </c>
      <c r="D4" s="114" t="s">
        <v>320</v>
      </c>
      <c r="E4" s="114" t="s">
        <v>325</v>
      </c>
      <c r="F4" s="114" t="s">
        <v>321</v>
      </c>
    </row>
    <row r="5" spans="1:69" x14ac:dyDescent="0.2">
      <c r="A5" s="118" t="s">
        <v>326</v>
      </c>
      <c r="B5" s="132">
        <v>1.6853560187293722E-2</v>
      </c>
      <c r="C5" s="119">
        <f>+B5*C$106</f>
        <v>222734224.53946042</v>
      </c>
      <c r="D5" s="124">
        <f>C5*'SFY 2021 PROJECTED'!$E$62</f>
        <v>146375966.43452379</v>
      </c>
      <c r="E5" s="120">
        <f>+C5-D5</f>
        <v>76358258.10493663</v>
      </c>
      <c r="F5" s="121">
        <v>0</v>
      </c>
    </row>
    <row r="6" spans="1:69" x14ac:dyDescent="0.2">
      <c r="A6" s="122" t="s">
        <v>327</v>
      </c>
      <c r="B6" s="133">
        <v>3.6264060755669698E-3</v>
      </c>
      <c r="C6" s="123">
        <f t="shared" ref="C6:C69" si="0">+B6*C$106</f>
        <v>47926060.495844595</v>
      </c>
      <c r="D6" s="124">
        <f>C6*'SFY 2021 PROJECTED'!$E$62</f>
        <v>31495938.430583943</v>
      </c>
      <c r="E6" s="125">
        <f>+C6-D6</f>
        <v>16430122.065260652</v>
      </c>
      <c r="F6" s="126">
        <v>0</v>
      </c>
    </row>
    <row r="7" spans="1:69" x14ac:dyDescent="0.2">
      <c r="A7" s="122" t="s">
        <v>328</v>
      </c>
      <c r="B7" s="133">
        <v>1.3751187707345569E-3</v>
      </c>
      <c r="C7" s="123">
        <f t="shared" si="0"/>
        <v>18173371.658300038</v>
      </c>
      <c r="D7" s="124">
        <f>C7*'SFY 2021 PROJECTED'!$E$62</f>
        <v>11943134.672535118</v>
      </c>
      <c r="E7" s="125">
        <f t="shared" ref="E7:E70" si="1">+C7-D7</f>
        <v>6230236.9857649207</v>
      </c>
      <c r="F7" s="126">
        <v>0</v>
      </c>
    </row>
    <row r="8" spans="1:69" x14ac:dyDescent="0.2">
      <c r="A8" s="122" t="s">
        <v>329</v>
      </c>
      <c r="B8" s="133">
        <v>4.2012277790994066E-3</v>
      </c>
      <c r="C8" s="123">
        <f t="shared" si="0"/>
        <v>55522821.355978794</v>
      </c>
      <c r="D8" s="124">
        <f>C8*'SFY 2021 PROJECTED'!$E$62</f>
        <v>36488360.295581631</v>
      </c>
      <c r="E8" s="125">
        <f t="shared" si="1"/>
        <v>19034461.060397163</v>
      </c>
      <c r="F8" s="126">
        <v>0</v>
      </c>
    </row>
    <row r="9" spans="1:69" x14ac:dyDescent="0.2">
      <c r="A9" s="122" t="s">
        <v>330</v>
      </c>
      <c r="B9" s="133">
        <v>3.3634999864265956E-3</v>
      </c>
      <c r="C9" s="123">
        <f t="shared" si="0"/>
        <v>44451531.479979344</v>
      </c>
      <c r="D9" s="124">
        <f>C9*'SFY 2021 PROJECTED'!$E$62</f>
        <v>29212555.427124735</v>
      </c>
      <c r="E9" s="125">
        <f t="shared" si="1"/>
        <v>15238976.052854609</v>
      </c>
      <c r="F9" s="126">
        <v>0</v>
      </c>
    </row>
    <row r="10" spans="1:69" x14ac:dyDescent="0.2">
      <c r="A10" s="122" t="s">
        <v>331</v>
      </c>
      <c r="B10" s="133">
        <v>1.722444366640836E-3</v>
      </c>
      <c r="C10" s="123">
        <f t="shared" si="0"/>
        <v>22763576.719258938</v>
      </c>
      <c r="D10" s="124">
        <f>C10*'SFY 2021 PROJECTED'!$E$62</f>
        <v>14959715.09846542</v>
      </c>
      <c r="E10" s="125">
        <f t="shared" si="1"/>
        <v>7803861.6207935177</v>
      </c>
      <c r="F10" s="126">
        <v>0</v>
      </c>
    </row>
    <row r="11" spans="1:69" x14ac:dyDescent="0.2">
      <c r="A11" s="122" t="s">
        <v>332</v>
      </c>
      <c r="B11" s="133">
        <v>6.5074620716773926E-3</v>
      </c>
      <c r="C11" s="123">
        <f t="shared" si="0"/>
        <v>86001681.671257555</v>
      </c>
      <c r="D11" s="124">
        <f>C11*'SFY 2021 PROJECTED'!$E$62</f>
        <v>56518387.758565389</v>
      </c>
      <c r="E11" s="125">
        <f t="shared" si="1"/>
        <v>29483293.912692167</v>
      </c>
      <c r="F11" s="126">
        <v>0</v>
      </c>
    </row>
    <row r="12" spans="1:69" x14ac:dyDescent="0.2">
      <c r="A12" s="122" t="s">
        <v>333</v>
      </c>
      <c r="B12" s="133">
        <v>3.3365424514155678E-3</v>
      </c>
      <c r="C12" s="123">
        <f t="shared" si="0"/>
        <v>44095264.579131685</v>
      </c>
      <c r="D12" s="124">
        <f>C12*'SFY 2021 PROJECTED'!$E$62</f>
        <v>28978424.76297541</v>
      </c>
      <c r="E12" s="125">
        <f t="shared" si="1"/>
        <v>15116839.816156276</v>
      </c>
      <c r="F12" s="126">
        <v>0</v>
      </c>
    </row>
    <row r="13" spans="1:69" x14ac:dyDescent="0.2">
      <c r="A13" s="122" t="s">
        <v>334</v>
      </c>
      <c r="B13" s="133">
        <v>5.2276693875746632E-3</v>
      </c>
      <c r="C13" s="123">
        <f t="shared" si="0"/>
        <v>69088125.847022608</v>
      </c>
      <c r="D13" s="124">
        <f>C13*'SFY 2021 PROJECTED'!$E$62</f>
        <v>45403175.964169383</v>
      </c>
      <c r="E13" s="125">
        <f t="shared" si="1"/>
        <v>23684949.882853225</v>
      </c>
      <c r="F13" s="126">
        <v>0</v>
      </c>
    </row>
    <row r="14" spans="1:69" x14ac:dyDescent="0.2">
      <c r="A14" s="122" t="s">
        <v>335</v>
      </c>
      <c r="B14" s="133">
        <v>1.0946880463253454E-2</v>
      </c>
      <c r="C14" s="123">
        <f t="shared" si="0"/>
        <v>144672395.8625178</v>
      </c>
      <c r="D14" s="124">
        <f>C14*'SFY 2021 PROJECTED'!$E$62</f>
        <v>95075473.042187661</v>
      </c>
      <c r="E14" s="125">
        <f t="shared" si="1"/>
        <v>49596922.820330143</v>
      </c>
      <c r="F14" s="126">
        <v>0</v>
      </c>
    </row>
    <row r="15" spans="1:69" x14ac:dyDescent="0.2">
      <c r="A15" s="122" t="s">
        <v>336</v>
      </c>
      <c r="B15" s="133">
        <v>2.3619198586041043E-2</v>
      </c>
      <c r="C15" s="123">
        <f t="shared" si="0"/>
        <v>312147927.37214124</v>
      </c>
      <c r="D15" s="124">
        <f>C15*'SFY 2021 PROJECTED'!$E$62</f>
        <v>205136658.4282423</v>
      </c>
      <c r="E15" s="125">
        <f t="shared" si="1"/>
        <v>107011268.94389895</v>
      </c>
      <c r="F15" s="126">
        <v>0</v>
      </c>
    </row>
    <row r="16" spans="1:69" x14ac:dyDescent="0.2">
      <c r="A16" s="122" t="s">
        <v>337</v>
      </c>
      <c r="B16" s="133">
        <v>1.0682600937817003E-2</v>
      </c>
      <c r="C16" s="123">
        <f t="shared" si="0"/>
        <v>141179715.71033707</v>
      </c>
      <c r="D16" s="124">
        <f>C16*'SFY 2021 PROJECTED'!$E$62</f>
        <v>92780161.516627476</v>
      </c>
      <c r="E16" s="125">
        <f t="shared" si="1"/>
        <v>48399554.193709597</v>
      </c>
      <c r="F16" s="126">
        <v>0</v>
      </c>
    </row>
    <row r="17" spans="1:6" x14ac:dyDescent="0.2">
      <c r="A17" s="122" t="s">
        <v>338</v>
      </c>
      <c r="B17" s="133">
        <v>1.661135838461282E-2</v>
      </c>
      <c r="C17" s="123">
        <f t="shared" si="0"/>
        <v>219533320.39204702</v>
      </c>
      <c r="D17" s="124">
        <f>C17*'SFY 2021 PROJECTED'!$E$62</f>
        <v>144272403.59405467</v>
      </c>
      <c r="E17" s="125">
        <f t="shared" si="1"/>
        <v>75260916.797992349</v>
      </c>
      <c r="F17" s="126">
        <v>0</v>
      </c>
    </row>
    <row r="18" spans="1:6" x14ac:dyDescent="0.2">
      <c r="A18" s="122" t="s">
        <v>339</v>
      </c>
      <c r="B18" s="133">
        <v>1.0669401695924728E-2</v>
      </c>
      <c r="C18" s="123">
        <f t="shared" si="0"/>
        <v>141005276.43016639</v>
      </c>
      <c r="D18" s="124">
        <f>C18*'SFY 2021 PROJECTED'!$E$62</f>
        <v>92665523.910880446</v>
      </c>
      <c r="E18" s="125">
        <f t="shared" si="1"/>
        <v>48339752.519285947</v>
      </c>
      <c r="F18" s="126">
        <v>0</v>
      </c>
    </row>
    <row r="19" spans="1:6" x14ac:dyDescent="0.2">
      <c r="A19" s="122" t="s">
        <v>340</v>
      </c>
      <c r="B19" s="133">
        <v>6.1871454699367054E-4</v>
      </c>
      <c r="C19" s="123">
        <f t="shared" si="0"/>
        <v>8176842.3587922975</v>
      </c>
      <c r="D19" s="124">
        <f>C19*'SFY 2021 PROJECTED'!$E$62</f>
        <v>5373638.4928079499</v>
      </c>
      <c r="E19" s="125">
        <f t="shared" si="1"/>
        <v>2803203.8659843476</v>
      </c>
      <c r="F19" s="126">
        <v>0</v>
      </c>
    </row>
    <row r="20" spans="1:6" x14ac:dyDescent="0.2">
      <c r="A20" s="122" t="s">
        <v>341</v>
      </c>
      <c r="B20" s="133">
        <v>5.8593551959119977E-3</v>
      </c>
      <c r="C20" s="123">
        <f t="shared" si="0"/>
        <v>77436394.527884111</v>
      </c>
      <c r="D20" s="124">
        <f>C20*'SFY 2021 PROJECTED'!$E$62</f>
        <v>50889472.013834968</v>
      </c>
      <c r="E20" s="125">
        <f t="shared" si="1"/>
        <v>26546922.514049143</v>
      </c>
      <c r="F20" s="126">
        <v>0</v>
      </c>
    </row>
    <row r="21" spans="1:6" x14ac:dyDescent="0.2">
      <c r="A21" s="122" t="s">
        <v>342</v>
      </c>
      <c r="B21" s="133">
        <v>2.720491511913638E-3</v>
      </c>
      <c r="C21" s="123">
        <f t="shared" si="0"/>
        <v>35953624.073393419</v>
      </c>
      <c r="D21" s="124">
        <f>C21*'SFY 2021 PROJECTED'!$E$62</f>
        <v>23627920.143157676</v>
      </c>
      <c r="E21" s="125">
        <f t="shared" si="1"/>
        <v>12325703.930235744</v>
      </c>
      <c r="F21" s="126">
        <v>0</v>
      </c>
    </row>
    <row r="22" spans="1:6" x14ac:dyDescent="0.2">
      <c r="A22" s="122" t="s">
        <v>343</v>
      </c>
      <c r="B22" s="133">
        <v>1.5874055438712717E-2</v>
      </c>
      <c r="C22" s="123">
        <f t="shared" si="0"/>
        <v>209789230.82991815</v>
      </c>
      <c r="D22" s="124">
        <f>C22*'SFY 2021 PROJECTED'!$E$62</f>
        <v>137868805.18150589</v>
      </c>
      <c r="E22" s="125">
        <f t="shared" si="1"/>
        <v>71920425.648412257</v>
      </c>
      <c r="F22" s="126">
        <v>0</v>
      </c>
    </row>
    <row r="23" spans="1:6" x14ac:dyDescent="0.2">
      <c r="A23" s="122" t="s">
        <v>344</v>
      </c>
      <c r="B23" s="133">
        <v>5.0829880689462767E-3</v>
      </c>
      <c r="C23" s="123">
        <f t="shared" si="0"/>
        <v>67176038.373995051</v>
      </c>
      <c r="D23" s="124">
        <f>C23*'SFY 2021 PROJECTED'!$E$62</f>
        <v>44146594.707514912</v>
      </c>
      <c r="E23" s="125">
        <f t="shared" si="1"/>
        <v>23029443.666480139</v>
      </c>
      <c r="F23" s="126">
        <v>0</v>
      </c>
    </row>
    <row r="24" spans="1:6" x14ac:dyDescent="0.2">
      <c r="A24" s="122" t="s">
        <v>345</v>
      </c>
      <c r="B24" s="133">
        <v>3.7144070335177635E-3</v>
      </c>
      <c r="C24" s="123">
        <f t="shared" si="0"/>
        <v>49089068.484072343</v>
      </c>
      <c r="D24" s="124">
        <f>C24*'SFY 2021 PROJECTED'!$E$62</f>
        <v>32260241.350801524</v>
      </c>
      <c r="E24" s="125">
        <f t="shared" si="1"/>
        <v>16828827.133270819</v>
      </c>
      <c r="F24" s="126">
        <v>0</v>
      </c>
    </row>
    <row r="25" spans="1:6" x14ac:dyDescent="0.2">
      <c r="A25" s="122" t="s">
        <v>346</v>
      </c>
      <c r="B25" s="133">
        <v>1.882730012385964E-3</v>
      </c>
      <c r="C25" s="123">
        <f t="shared" si="0"/>
        <v>24881888.732453845</v>
      </c>
      <c r="D25" s="124">
        <f>C25*'SFY 2021 PROJECTED'!$E$62</f>
        <v>16351822.525073912</v>
      </c>
      <c r="E25" s="125">
        <f t="shared" si="1"/>
        <v>8530066.2073799334</v>
      </c>
      <c r="F25" s="126">
        <v>0</v>
      </c>
    </row>
    <row r="26" spans="1:6" x14ac:dyDescent="0.2">
      <c r="A26" s="122" t="s">
        <v>347</v>
      </c>
      <c r="B26" s="133">
        <v>1.3341228045970568E-3</v>
      </c>
      <c r="C26" s="123">
        <f t="shared" si="0"/>
        <v>17631574.873204965</v>
      </c>
      <c r="D26" s="124">
        <f>C26*'SFY 2021 PROJECTED'!$E$62</f>
        <v>11587077.904908197</v>
      </c>
      <c r="E26" s="125">
        <f t="shared" si="1"/>
        <v>6044496.9682967681</v>
      </c>
      <c r="F26" s="126">
        <v>0</v>
      </c>
    </row>
    <row r="27" spans="1:6" x14ac:dyDescent="0.2">
      <c r="A27" s="122" t="s">
        <v>348</v>
      </c>
      <c r="B27" s="133">
        <v>1.5072471717676839E-2</v>
      </c>
      <c r="C27" s="123">
        <f t="shared" si="0"/>
        <v>199195615.79996222</v>
      </c>
      <c r="D27" s="124">
        <f>C27*'SFY 2021 PROJECTED'!$E$62</f>
        <v>130906917.57195097</v>
      </c>
      <c r="E27" s="125">
        <f t="shared" si="1"/>
        <v>68288698.22801125</v>
      </c>
      <c r="F27" s="126">
        <v>0</v>
      </c>
    </row>
    <row r="28" spans="1:6" x14ac:dyDescent="0.2">
      <c r="A28" s="122" t="s">
        <v>349</v>
      </c>
      <c r="B28" s="133">
        <v>8.9996862681772198E-3</v>
      </c>
      <c r="C28" s="123">
        <f t="shared" si="0"/>
        <v>118938557.77440721</v>
      </c>
      <c r="D28" s="124">
        <f>C28*'SFY 2021 PROJECTED'!$E$62</f>
        <v>78163768.395067289</v>
      </c>
      <c r="E28" s="125">
        <f t="shared" si="1"/>
        <v>40774789.379339918</v>
      </c>
      <c r="F28" s="126">
        <v>0</v>
      </c>
    </row>
    <row r="29" spans="1:6" x14ac:dyDescent="0.2">
      <c r="A29" s="122" t="s">
        <v>350</v>
      </c>
      <c r="B29" s="133">
        <v>9.5794486620329831E-3</v>
      </c>
      <c r="C29" s="123">
        <f t="shared" si="0"/>
        <v>126600614.08640002</v>
      </c>
      <c r="D29" s="124">
        <f>C29*'SFY 2021 PROJECTED'!$E$62</f>
        <v>83199100.975242883</v>
      </c>
      <c r="E29" s="125">
        <f t="shared" si="1"/>
        <v>43401513.111157134</v>
      </c>
      <c r="F29" s="126">
        <v>0</v>
      </c>
    </row>
    <row r="30" spans="1:6" x14ac:dyDescent="0.2">
      <c r="A30" s="122" t="s">
        <v>351</v>
      </c>
      <c r="B30" s="133">
        <v>3.9850482158561067E-2</v>
      </c>
      <c r="C30" s="123">
        <f t="shared" si="0"/>
        <v>526658233.77796268</v>
      </c>
      <c r="D30" s="124">
        <f>C30*'SFY 2021 PROJECTED'!$E$62</f>
        <v>346108049.22029877</v>
      </c>
      <c r="E30" s="125">
        <f t="shared" si="1"/>
        <v>180550184.55766392</v>
      </c>
      <c r="F30" s="126">
        <v>0</v>
      </c>
    </row>
    <row r="31" spans="1:6" x14ac:dyDescent="0.2">
      <c r="A31" s="122" t="s">
        <v>352</v>
      </c>
      <c r="B31" s="133">
        <v>1.4572351683292814E-3</v>
      </c>
      <c r="C31" s="123">
        <f t="shared" si="0"/>
        <v>19258610.14423278</v>
      </c>
      <c r="D31" s="124">
        <f>C31*'SFY 2021 PROJECTED'!$E$62</f>
        <v>12656329.209741058</v>
      </c>
      <c r="E31" s="125">
        <f t="shared" si="1"/>
        <v>6602280.9344917219</v>
      </c>
      <c r="F31" s="126">
        <v>0</v>
      </c>
    </row>
    <row r="32" spans="1:6" x14ac:dyDescent="0.2">
      <c r="A32" s="122" t="s">
        <v>353</v>
      </c>
      <c r="B32" s="133">
        <v>2.2953675763632323E-3</v>
      </c>
      <c r="C32" s="123">
        <f t="shared" si="0"/>
        <v>30335247.35858085</v>
      </c>
      <c r="D32" s="124">
        <f>C32*'SFY 2021 PROJECTED'!$E$62</f>
        <v>19935648.229740005</v>
      </c>
      <c r="E32" s="125">
        <f t="shared" si="1"/>
        <v>10399599.128840845</v>
      </c>
      <c r="F32" s="126">
        <v>0</v>
      </c>
    </row>
    <row r="33" spans="1:6" x14ac:dyDescent="0.2">
      <c r="A33" s="122" t="s">
        <v>354</v>
      </c>
      <c r="B33" s="133">
        <v>1.7254462781495707E-2</v>
      </c>
      <c r="C33" s="123">
        <f t="shared" si="0"/>
        <v>228032495.49486119</v>
      </c>
      <c r="D33" s="124">
        <f>C33*'SFY 2021 PROJECTED'!$E$62</f>
        <v>149857871.97971922</v>
      </c>
      <c r="E33" s="125">
        <f t="shared" si="1"/>
        <v>78174623.515141964</v>
      </c>
      <c r="F33" s="126">
        <v>0</v>
      </c>
    </row>
    <row r="34" spans="1:6" x14ac:dyDescent="0.2">
      <c r="A34" s="122" t="s">
        <v>355</v>
      </c>
      <c r="B34" s="133">
        <v>3.334206745123794E-3</v>
      </c>
      <c r="C34" s="123">
        <f t="shared" si="0"/>
        <v>44064396.221118972</v>
      </c>
      <c r="D34" s="124">
        <f>C34*'SFY 2021 PROJECTED'!$E$62</f>
        <v>28958138.766309652</v>
      </c>
      <c r="E34" s="125">
        <f t="shared" si="1"/>
        <v>15106257.454809319</v>
      </c>
      <c r="F34" s="126">
        <v>0</v>
      </c>
    </row>
    <row r="35" spans="1:6" x14ac:dyDescent="0.2">
      <c r="A35" s="122" t="s">
        <v>356</v>
      </c>
      <c r="B35" s="133">
        <v>6.6791762428546012E-3</v>
      </c>
      <c r="C35" s="123">
        <f t="shared" si="0"/>
        <v>88271031.430866614</v>
      </c>
      <c r="D35" s="124">
        <f>C35*'SFY 2021 PROJECTED'!$E$62</f>
        <v>58009753.824681021</v>
      </c>
      <c r="E35" s="125">
        <f t="shared" si="1"/>
        <v>30261277.606185593</v>
      </c>
      <c r="F35" s="126">
        <v>0</v>
      </c>
    </row>
    <row r="36" spans="1:6" x14ac:dyDescent="0.2">
      <c r="A36" s="122" t="s">
        <v>357</v>
      </c>
      <c r="B36" s="133">
        <v>2.7304838882747109E-2</v>
      </c>
      <c r="C36" s="123">
        <f t="shared" si="0"/>
        <v>360856818.80489153</v>
      </c>
      <c r="D36" s="124">
        <f>C36*'SFY 2021 PROJECTED'!$E$62</f>
        <v>237147055.8970874</v>
      </c>
      <c r="E36" s="125">
        <f t="shared" si="1"/>
        <v>123709762.90780413</v>
      </c>
      <c r="F36" s="126">
        <v>0</v>
      </c>
    </row>
    <row r="37" spans="1:6" x14ac:dyDescent="0.2">
      <c r="A37" s="122" t="s">
        <v>358</v>
      </c>
      <c r="B37" s="133">
        <v>9.5499657757966254E-3</v>
      </c>
      <c r="C37" s="123">
        <f t="shared" si="0"/>
        <v>126210972.50740646</v>
      </c>
      <c r="D37" s="124">
        <f>C37*'SFY 2021 PROJECTED'!$E$62</f>
        <v>82943037.2167155</v>
      </c>
      <c r="E37" s="125">
        <f t="shared" si="1"/>
        <v>43267935.290690958</v>
      </c>
      <c r="F37" s="126">
        <v>0</v>
      </c>
    </row>
    <row r="38" spans="1:6" x14ac:dyDescent="0.2">
      <c r="A38" s="122" t="s">
        <v>359</v>
      </c>
      <c r="B38" s="133">
        <v>3.6584393853722655E-2</v>
      </c>
      <c r="C38" s="123">
        <f t="shared" si="0"/>
        <v>483494081.05466807</v>
      </c>
      <c r="D38" s="124">
        <f>C38*'SFY 2021 PROJECTED'!$E$62</f>
        <v>317741530.40953434</v>
      </c>
      <c r="E38" s="125">
        <f t="shared" si="1"/>
        <v>165752550.64513373</v>
      </c>
      <c r="F38" s="126">
        <v>0</v>
      </c>
    </row>
    <row r="39" spans="1:6" x14ac:dyDescent="0.2">
      <c r="A39" s="122" t="s">
        <v>360</v>
      </c>
      <c r="B39" s="133">
        <v>6.4257787697224351E-3</v>
      </c>
      <c r="C39" s="123">
        <f t="shared" si="0"/>
        <v>84922166.914934635</v>
      </c>
      <c r="D39" s="124">
        <f>C39*'SFY 2021 PROJECTED'!$E$62</f>
        <v>55808954.728846595</v>
      </c>
      <c r="E39" s="125">
        <f t="shared" si="1"/>
        <v>29113212.18608804</v>
      </c>
      <c r="F39" s="126">
        <v>0</v>
      </c>
    </row>
    <row r="40" spans="1:6" x14ac:dyDescent="0.2">
      <c r="A40" s="122" t="s">
        <v>361</v>
      </c>
      <c r="B40" s="133">
        <v>2.583878678921964E-2</v>
      </c>
      <c r="C40" s="123">
        <f t="shared" si="0"/>
        <v>341481685.44686788</v>
      </c>
      <c r="D40" s="124">
        <f>C40*'SFY 2021 PROJECTED'!$E$62</f>
        <v>224414150.22916636</v>
      </c>
      <c r="E40" s="125">
        <f t="shared" si="1"/>
        <v>117067535.21770152</v>
      </c>
      <c r="F40" s="126">
        <v>0</v>
      </c>
    </row>
    <row r="41" spans="1:6" x14ac:dyDescent="0.2">
      <c r="A41" s="122" t="s">
        <v>362</v>
      </c>
      <c r="B41" s="133">
        <v>1.0400763407101775E-3</v>
      </c>
      <c r="C41" s="123">
        <f t="shared" si="0"/>
        <v>13745499.14887272</v>
      </c>
      <c r="D41" s="124">
        <f>C41*'SFY 2021 PROJECTED'!$E$62</f>
        <v>9033235.580213733</v>
      </c>
      <c r="E41" s="125">
        <f t="shared" si="1"/>
        <v>4712263.5686589871</v>
      </c>
      <c r="F41" s="126">
        <v>0</v>
      </c>
    </row>
    <row r="42" spans="1:6" x14ac:dyDescent="0.2">
      <c r="A42" s="122" t="s">
        <v>363</v>
      </c>
      <c r="B42" s="133">
        <v>1.5978677015925015E-3</v>
      </c>
      <c r="C42" s="123">
        <f t="shared" si="0"/>
        <v>21117189.45289534</v>
      </c>
      <c r="D42" s="124">
        <f>C42*'SFY 2021 PROJECTED'!$E$62</f>
        <v>13877746.093756985</v>
      </c>
      <c r="E42" s="125">
        <f t="shared" si="1"/>
        <v>7239443.3591383547</v>
      </c>
      <c r="F42" s="126">
        <v>0</v>
      </c>
    </row>
    <row r="43" spans="1:6" x14ac:dyDescent="0.2">
      <c r="A43" s="122" t="s">
        <v>364</v>
      </c>
      <c r="B43" s="133">
        <v>5.1404994392774839E-3</v>
      </c>
      <c r="C43" s="123">
        <f t="shared" si="0"/>
        <v>67936100.362712473</v>
      </c>
      <c r="D43" s="124">
        <f>C43*'SFY 2021 PROJECTED'!$E$62</f>
        <v>44646090.500667922</v>
      </c>
      <c r="E43" s="125">
        <f t="shared" si="1"/>
        <v>23290009.86204455</v>
      </c>
      <c r="F43" s="126">
        <v>0</v>
      </c>
    </row>
    <row r="44" spans="1:6" x14ac:dyDescent="0.2">
      <c r="A44" s="122" t="s">
        <v>365</v>
      </c>
      <c r="B44" s="133">
        <v>2.3260823367144785E-3</v>
      </c>
      <c r="C44" s="123">
        <f t="shared" si="0"/>
        <v>30741169.208488144</v>
      </c>
      <c r="D44" s="124">
        <f>C44*'SFY 2021 PROJECTED'!$E$62</f>
        <v>20202411.019337896</v>
      </c>
      <c r="E44" s="125">
        <f t="shared" si="1"/>
        <v>10538758.189150248</v>
      </c>
      <c r="F44" s="126">
        <v>0</v>
      </c>
    </row>
    <row r="45" spans="1:6" x14ac:dyDescent="0.2">
      <c r="A45" s="122" t="s">
        <v>366</v>
      </c>
      <c r="B45" s="133">
        <v>4.934606049891526E-2</v>
      </c>
      <c r="C45" s="123">
        <f t="shared" si="0"/>
        <v>652150429.77029824</v>
      </c>
      <c r="D45" s="124">
        <f>C45*'SFY 2021 PROJECTED'!$E$62</f>
        <v>428578722.53666854</v>
      </c>
      <c r="E45" s="125">
        <f t="shared" si="1"/>
        <v>223571707.2336297</v>
      </c>
      <c r="F45" s="126">
        <v>0</v>
      </c>
    </row>
    <row r="46" spans="1:6" x14ac:dyDescent="0.2">
      <c r="A46" s="122" t="s">
        <v>367</v>
      </c>
      <c r="B46" s="133">
        <v>8.7848894058904399E-3</v>
      </c>
      <c r="C46" s="123">
        <f t="shared" si="0"/>
        <v>116099833.3729585</v>
      </c>
      <c r="D46" s="124">
        <f>C46*'SFY 2021 PROJECTED'!$E$62</f>
        <v>76298222.008729592</v>
      </c>
      <c r="E46" s="125">
        <f t="shared" si="1"/>
        <v>39801611.364228904</v>
      </c>
      <c r="F46" s="126">
        <v>0</v>
      </c>
    </row>
    <row r="47" spans="1:6" x14ac:dyDescent="0.2">
      <c r="A47" s="122" t="s">
        <v>368</v>
      </c>
      <c r="B47" s="133">
        <v>1.1910339621395091E-2</v>
      </c>
      <c r="C47" s="123">
        <f t="shared" si="0"/>
        <v>157405333.35936236</v>
      </c>
      <c r="D47" s="124">
        <f>C47*'SFY 2021 PROJECTED'!$E$62</f>
        <v>103443275.68008363</v>
      </c>
      <c r="E47" s="125">
        <f t="shared" si="1"/>
        <v>53962057.679278731</v>
      </c>
      <c r="F47" s="126">
        <v>0</v>
      </c>
    </row>
    <row r="48" spans="1:6" x14ac:dyDescent="0.2">
      <c r="A48" s="122" t="s">
        <v>369</v>
      </c>
      <c r="B48" s="133">
        <v>7.3714455816995929E-3</v>
      </c>
      <c r="C48" s="123">
        <f t="shared" si="0"/>
        <v>97419963.326949507</v>
      </c>
      <c r="D48" s="124">
        <f>C48*'SFY 2021 PROJECTED'!$E$62</f>
        <v>64022227.888340324</v>
      </c>
      <c r="E48" s="125">
        <f t="shared" si="1"/>
        <v>33397735.438609183</v>
      </c>
      <c r="F48" s="126">
        <v>0</v>
      </c>
    </row>
    <row r="49" spans="1:6" x14ac:dyDescent="0.2">
      <c r="A49" s="122" t="s">
        <v>370</v>
      </c>
      <c r="B49" s="133">
        <v>9.8977592298341681E-3</v>
      </c>
      <c r="C49" s="123">
        <f t="shared" si="0"/>
        <v>130807360.71405703</v>
      </c>
      <c r="D49" s="124">
        <f>C49*'SFY 2021 PROJECTED'!$E$62</f>
        <v>85963681.068139091</v>
      </c>
      <c r="E49" s="125">
        <f t="shared" si="1"/>
        <v>44843679.645917937</v>
      </c>
      <c r="F49" s="126">
        <v>0</v>
      </c>
    </row>
    <row r="50" spans="1:6" x14ac:dyDescent="0.2">
      <c r="A50" s="122" t="s">
        <v>371</v>
      </c>
      <c r="B50" s="133">
        <v>3.7521994323221558E-3</v>
      </c>
      <c r="C50" s="123">
        <f t="shared" si="0"/>
        <v>49588527.38460356</v>
      </c>
      <c r="D50" s="124">
        <f>C50*'SFY 2021 PROJECTED'!$E$62</f>
        <v>32588474.604630142</v>
      </c>
      <c r="E50" s="125">
        <f t="shared" si="1"/>
        <v>17000052.779973418</v>
      </c>
      <c r="F50" s="126">
        <v>0</v>
      </c>
    </row>
    <row r="51" spans="1:6" x14ac:dyDescent="0.2">
      <c r="A51" s="122" t="s">
        <v>372</v>
      </c>
      <c r="B51" s="133">
        <v>5.803488759122081E-3</v>
      </c>
      <c r="C51" s="123">
        <f t="shared" si="0"/>
        <v>76698071.743979603</v>
      </c>
      <c r="D51" s="124">
        <f>C51*'SFY 2021 PROJECTED'!$E$62</f>
        <v>50404262.741402283</v>
      </c>
      <c r="E51" s="125">
        <f t="shared" si="1"/>
        <v>26293809.00257732</v>
      </c>
      <c r="F51" s="126">
        <v>0</v>
      </c>
    </row>
    <row r="52" spans="1:6" x14ac:dyDescent="0.2">
      <c r="A52" s="122" t="s">
        <v>373</v>
      </c>
      <c r="B52" s="133">
        <v>6.0005269580700946E-4</v>
      </c>
      <c r="C52" s="123">
        <f t="shared" si="0"/>
        <v>7930210.0207972936</v>
      </c>
      <c r="D52" s="124">
        <f>C52*'SFY 2021 PROJECTED'!$E$62</f>
        <v>5211557.2190267444</v>
      </c>
      <c r="E52" s="125">
        <f t="shared" si="1"/>
        <v>2718652.8017705493</v>
      </c>
      <c r="F52" s="126">
        <v>0</v>
      </c>
    </row>
    <row r="53" spans="1:6" x14ac:dyDescent="0.2">
      <c r="A53" s="122" t="s">
        <v>374</v>
      </c>
      <c r="B53" s="133">
        <v>1.3628713974340807E-2</v>
      </c>
      <c r="C53" s="123">
        <f t="shared" si="0"/>
        <v>180115121.3637045</v>
      </c>
      <c r="D53" s="124">
        <f>C53*'SFY 2021 PROJECTED'!$E$62</f>
        <v>118367642.03434283</v>
      </c>
      <c r="E53" s="125">
        <f t="shared" si="1"/>
        <v>61747479.329361677</v>
      </c>
      <c r="F53" s="126">
        <v>0</v>
      </c>
    </row>
    <row r="54" spans="1:6" x14ac:dyDescent="0.2">
      <c r="A54" s="122" t="s">
        <v>375</v>
      </c>
      <c r="B54" s="133">
        <v>4.304807606448342E-3</v>
      </c>
      <c r="C54" s="123">
        <f t="shared" si="0"/>
        <v>56891717.438830763</v>
      </c>
      <c r="D54" s="124">
        <f>C54*'SFY 2021 PROJECTED'!$E$62</f>
        <v>37387968.281243451</v>
      </c>
      <c r="E54" s="125">
        <f t="shared" si="1"/>
        <v>19503749.157587312</v>
      </c>
      <c r="F54" s="126">
        <v>0</v>
      </c>
    </row>
    <row r="55" spans="1:6" x14ac:dyDescent="0.2">
      <c r="A55" s="122" t="s">
        <v>376</v>
      </c>
      <c r="B55" s="133">
        <v>1.8609679590706706E-2</v>
      </c>
      <c r="C55" s="123">
        <f t="shared" si="0"/>
        <v>245942845.69552845</v>
      </c>
      <c r="D55" s="124">
        <f>C55*'SFY 2021 PROJECTED'!$E$62</f>
        <v>161628154.814448</v>
      </c>
      <c r="E55" s="125">
        <f t="shared" si="1"/>
        <v>84314690.881080449</v>
      </c>
      <c r="F55" s="126">
        <v>0</v>
      </c>
    </row>
    <row r="56" spans="1:6" x14ac:dyDescent="0.2">
      <c r="A56" s="122" t="s">
        <v>377</v>
      </c>
      <c r="B56" s="133">
        <v>1.3978542706231817E-3</v>
      </c>
      <c r="C56" s="123">
        <f t="shared" si="0"/>
        <v>18473840.750938855</v>
      </c>
      <c r="D56" s="124">
        <f>C56*'SFY 2021 PROJECTED'!$E$62</f>
        <v>12140596.261160083</v>
      </c>
      <c r="E56" s="125">
        <f t="shared" si="1"/>
        <v>6333244.489778772</v>
      </c>
      <c r="F56" s="126">
        <v>0</v>
      </c>
    </row>
    <row r="57" spans="1:6" x14ac:dyDescent="0.2">
      <c r="A57" s="122" t="s">
        <v>378</v>
      </c>
      <c r="B57" s="133">
        <v>6.8889979349253802E-3</v>
      </c>
      <c r="C57" s="123">
        <f t="shared" si="0"/>
        <v>91044004.699160188</v>
      </c>
      <c r="D57" s="124">
        <f>C57*'SFY 2021 PROJECTED'!$E$62</f>
        <v>59832090.032252304</v>
      </c>
      <c r="E57" s="125">
        <f t="shared" si="1"/>
        <v>31211914.666907884</v>
      </c>
      <c r="F57" s="126">
        <v>0</v>
      </c>
    </row>
    <row r="58" spans="1:6" x14ac:dyDescent="0.2">
      <c r="A58" s="122" t="s">
        <v>379</v>
      </c>
      <c r="B58" s="133">
        <v>9.153836399311591E-3</v>
      </c>
      <c r="C58" s="123">
        <f t="shared" si="0"/>
        <v>120975783.71001433</v>
      </c>
      <c r="D58" s="124">
        <f>C58*'SFY 2021 PROJECTED'!$E$62</f>
        <v>79502587.859325856</v>
      </c>
      <c r="E58" s="125">
        <f t="shared" si="1"/>
        <v>41473195.850688472</v>
      </c>
      <c r="F58" s="126">
        <v>0</v>
      </c>
    </row>
    <row r="59" spans="1:6" x14ac:dyDescent="0.2">
      <c r="A59" s="122" t="s">
        <v>380</v>
      </c>
      <c r="B59" s="133">
        <v>7.9595044418698628E-3</v>
      </c>
      <c r="C59" s="123">
        <f t="shared" si="0"/>
        <v>105191664.54307199</v>
      </c>
      <c r="D59" s="124">
        <f>C59*'SFY 2021 PROJECTED'!$E$62</f>
        <v>69129616.654940724</v>
      </c>
      <c r="E59" s="125">
        <f t="shared" si="1"/>
        <v>36062047.888131261</v>
      </c>
      <c r="F59" s="126">
        <v>0</v>
      </c>
    </row>
    <row r="60" spans="1:6" x14ac:dyDescent="0.2">
      <c r="A60" s="122" t="s">
        <v>381</v>
      </c>
      <c r="B60" s="133">
        <v>3.5989393328547383E-3</v>
      </c>
      <c r="C60" s="123">
        <f t="shared" si="0"/>
        <v>47563063.979343228</v>
      </c>
      <c r="D60" s="124">
        <f>C60*'SFY 2021 PROJECTED'!$E$62</f>
        <v>31257385.213065997</v>
      </c>
      <c r="E60" s="125">
        <f t="shared" si="1"/>
        <v>16305678.766277231</v>
      </c>
      <c r="F60" s="126">
        <v>0</v>
      </c>
    </row>
    <row r="61" spans="1:6" x14ac:dyDescent="0.2">
      <c r="A61" s="122" t="s">
        <v>382</v>
      </c>
      <c r="B61" s="133">
        <v>2.5532361509680262E-3</v>
      </c>
      <c r="C61" s="123">
        <f t="shared" si="0"/>
        <v>33743201.307740934</v>
      </c>
      <c r="D61" s="124">
        <f>C61*'SFY 2021 PROJECTED'!$E$62</f>
        <v>22175279.583673589</v>
      </c>
      <c r="E61" s="125">
        <f t="shared" si="1"/>
        <v>11567921.724067345</v>
      </c>
      <c r="F61" s="126">
        <v>0</v>
      </c>
    </row>
    <row r="62" spans="1:6" x14ac:dyDescent="0.2">
      <c r="A62" s="122" t="s">
        <v>383</v>
      </c>
      <c r="B62" s="133">
        <v>3.597161340421312E-3</v>
      </c>
      <c r="C62" s="123">
        <f t="shared" si="0"/>
        <v>47539566.287372202</v>
      </c>
      <c r="D62" s="124">
        <f>C62*'SFY 2021 PROJECTED'!$E$62</f>
        <v>31241943.053791411</v>
      </c>
      <c r="E62" s="125">
        <f t="shared" si="1"/>
        <v>16297623.23358079</v>
      </c>
      <c r="F62" s="126">
        <v>0</v>
      </c>
    </row>
    <row r="63" spans="1:6" x14ac:dyDescent="0.2">
      <c r="A63" s="122" t="s">
        <v>384</v>
      </c>
      <c r="B63" s="133">
        <v>6.0195772733573219E-3</v>
      </c>
      <c r="C63" s="123">
        <f t="shared" si="0"/>
        <v>79553866.431582585</v>
      </c>
      <c r="D63" s="124">
        <f>C63*'SFY 2021 PROJECTED'!$E$62</f>
        <v>52281027.339212924</v>
      </c>
      <c r="E63" s="125">
        <f t="shared" si="1"/>
        <v>27272839.092369661</v>
      </c>
      <c r="F63" s="126">
        <v>0</v>
      </c>
    </row>
    <row r="64" spans="1:6" x14ac:dyDescent="0.2">
      <c r="A64" s="122" t="s">
        <v>385</v>
      </c>
      <c r="B64" s="133">
        <v>8.3708076300288384E-2</v>
      </c>
      <c r="C64" s="123">
        <f t="shared" si="0"/>
        <v>1106273882.5053322</v>
      </c>
      <c r="D64" s="124">
        <f>C64*'SFY 2021 PROJECTED'!$E$62</f>
        <v>727018530.8423599</v>
      </c>
      <c r="E64" s="125">
        <f t="shared" si="1"/>
        <v>379255351.66297233</v>
      </c>
      <c r="F64" s="126">
        <v>0</v>
      </c>
    </row>
    <row r="65" spans="1:6" x14ac:dyDescent="0.2">
      <c r="A65" s="122" t="s">
        <v>386</v>
      </c>
      <c r="B65" s="133">
        <v>2.0089062923112238E-3</v>
      </c>
      <c r="C65" s="123">
        <f t="shared" si="0"/>
        <v>26549416.278687946</v>
      </c>
      <c r="D65" s="124">
        <f>C65*'SFY 2021 PROJECTED'!$E$62</f>
        <v>17447684.450383749</v>
      </c>
      <c r="E65" s="125">
        <f t="shared" si="1"/>
        <v>9101731.8283041976</v>
      </c>
      <c r="F65" s="126">
        <v>0</v>
      </c>
    </row>
    <row r="66" spans="1:6" x14ac:dyDescent="0.2">
      <c r="A66" s="122" t="s">
        <v>387</v>
      </c>
      <c r="B66" s="133">
        <v>3.3582863077847749E-3</v>
      </c>
      <c r="C66" s="123">
        <f t="shared" si="0"/>
        <v>44382628.25381355</v>
      </c>
      <c r="D66" s="124">
        <f>C66*'SFY 2021 PROJECTED'!$E$62</f>
        <v>29167273.763108671</v>
      </c>
      <c r="E66" s="125">
        <f t="shared" si="1"/>
        <v>15215354.490704879</v>
      </c>
      <c r="F66" s="126">
        <v>0</v>
      </c>
    </row>
    <row r="67" spans="1:6" x14ac:dyDescent="0.2">
      <c r="A67" s="122" t="s">
        <v>388</v>
      </c>
      <c r="B67" s="133">
        <v>7.9140205470155916E-3</v>
      </c>
      <c r="C67" s="123">
        <f t="shared" si="0"/>
        <v>104590555.93831331</v>
      </c>
      <c r="D67" s="124">
        <f>C67*'SFY 2021 PROJECTED'!$E$62</f>
        <v>68734581.481807411</v>
      </c>
      <c r="E67" s="125">
        <f t="shared" si="1"/>
        <v>35855974.456505895</v>
      </c>
      <c r="F67" s="126">
        <v>0</v>
      </c>
    </row>
    <row r="68" spans="1:6" x14ac:dyDescent="0.2">
      <c r="A68" s="122" t="s">
        <v>389</v>
      </c>
      <c r="B68" s="133">
        <v>1.2010315856170364E-2</v>
      </c>
      <c r="C68" s="123">
        <f t="shared" si="0"/>
        <v>158726604.88167456</v>
      </c>
      <c r="D68" s="124">
        <f>C68*'SFY 2021 PROJECTED'!$E$62</f>
        <v>104311585.86636394</v>
      </c>
      <c r="E68" s="125">
        <f t="shared" si="1"/>
        <v>54415019.015310615</v>
      </c>
      <c r="F68" s="126">
        <v>0</v>
      </c>
    </row>
    <row r="69" spans="1:6" x14ac:dyDescent="0.2">
      <c r="A69" s="122" t="s">
        <v>390</v>
      </c>
      <c r="B69" s="133">
        <v>1.8722839985489948E-2</v>
      </c>
      <c r="C69" s="123">
        <f t="shared" si="0"/>
        <v>247438357.17800009</v>
      </c>
      <c r="D69" s="124">
        <f>C69*'SFY 2021 PROJECTED'!$E$62</f>
        <v>162610971.61780789</v>
      </c>
      <c r="E69" s="125">
        <f t="shared" si="1"/>
        <v>84827385.560192198</v>
      </c>
      <c r="F69" s="126">
        <v>0</v>
      </c>
    </row>
    <row r="70" spans="1:6" x14ac:dyDescent="0.2">
      <c r="A70" s="122" t="s">
        <v>391</v>
      </c>
      <c r="B70" s="133">
        <v>3.0674663754923265E-3</v>
      </c>
      <c r="C70" s="123">
        <f t="shared" ref="C70:C104" si="2">+B70*C$106</f>
        <v>40539193.906415984</v>
      </c>
      <c r="D70" s="124">
        <f>C70*'SFY 2021 PROJECTED'!$E$62</f>
        <v>26641454.40063215</v>
      </c>
      <c r="E70" s="125">
        <f t="shared" si="1"/>
        <v>13897739.505783834</v>
      </c>
      <c r="F70" s="126">
        <v>0</v>
      </c>
    </row>
    <row r="71" spans="1:6" x14ac:dyDescent="0.2">
      <c r="A71" s="122" t="s">
        <v>392</v>
      </c>
      <c r="B71" s="133">
        <v>1.4591905945375053E-2</v>
      </c>
      <c r="C71" s="123">
        <f t="shared" si="2"/>
        <v>192844527.75421247</v>
      </c>
      <c r="D71" s="124">
        <f>C71*'SFY 2021 PROJECTED'!$E$62</f>
        <v>126733124.10788155</v>
      </c>
      <c r="E71" s="125">
        <f t="shared" ref="E71:E104" si="3">+C71-D71</f>
        <v>66111403.646330923</v>
      </c>
      <c r="F71" s="126">
        <v>0</v>
      </c>
    </row>
    <row r="72" spans="1:6" x14ac:dyDescent="0.2">
      <c r="A72" s="122" t="s">
        <v>393</v>
      </c>
      <c r="B72" s="133">
        <v>8.2176154982695291E-3</v>
      </c>
      <c r="C72" s="123">
        <f t="shared" si="2"/>
        <v>108602823.09671596</v>
      </c>
      <c r="D72" s="124">
        <f>C72*'SFY 2021 PROJECTED'!$E$62</f>
        <v>71371354.003493413</v>
      </c>
      <c r="E72" s="125">
        <f t="shared" si="3"/>
        <v>37231469.093222544</v>
      </c>
      <c r="F72" s="126">
        <v>0</v>
      </c>
    </row>
    <row r="73" spans="1:6" x14ac:dyDescent="0.2">
      <c r="A73" s="122" t="s">
        <v>394</v>
      </c>
      <c r="B73" s="133">
        <v>1.4210905469878693E-3</v>
      </c>
      <c r="C73" s="123">
        <f t="shared" si="2"/>
        <v>18780928.033374004</v>
      </c>
      <c r="D73" s="124">
        <f>C73*'SFY 2021 PROJECTED'!$E$62</f>
        <v>12342407.176564477</v>
      </c>
      <c r="E73" s="125">
        <f t="shared" si="3"/>
        <v>6438520.8568095267</v>
      </c>
      <c r="F73" s="126">
        <v>0</v>
      </c>
    </row>
    <row r="74" spans="1:6" x14ac:dyDescent="0.2">
      <c r="A74" s="122" t="s">
        <v>395</v>
      </c>
      <c r="B74" s="133">
        <v>4.455763292901092E-3</v>
      </c>
      <c r="C74" s="123">
        <f t="shared" si="2"/>
        <v>58886726.053522415</v>
      </c>
      <c r="D74" s="124">
        <f>C74*'SFY 2021 PROJECTED'!$E$62</f>
        <v>38699043.46344544</v>
      </c>
      <c r="E74" s="125">
        <f t="shared" si="3"/>
        <v>20187682.590076976</v>
      </c>
      <c r="F74" s="126">
        <v>0</v>
      </c>
    </row>
    <row r="75" spans="1:6" x14ac:dyDescent="0.2">
      <c r="A75" s="122" t="s">
        <v>396</v>
      </c>
      <c r="B75" s="133">
        <v>6.0973057393349066E-3</v>
      </c>
      <c r="C75" s="123">
        <f t="shared" si="2"/>
        <v>80581114.645120963</v>
      </c>
      <c r="D75" s="124">
        <f>C75*'SFY 2021 PROJECTED'!$E$62</f>
        <v>52956111.962313488</v>
      </c>
      <c r="E75" s="125">
        <f t="shared" si="3"/>
        <v>27625002.682807475</v>
      </c>
      <c r="F75" s="126">
        <v>0</v>
      </c>
    </row>
    <row r="76" spans="1:6" x14ac:dyDescent="0.2">
      <c r="A76" s="122" t="s">
        <v>397</v>
      </c>
      <c r="B76" s="133">
        <v>1.4774699904935244E-3</v>
      </c>
      <c r="C76" s="123">
        <f t="shared" si="2"/>
        <v>19526030.640161257</v>
      </c>
      <c r="D76" s="124">
        <f>C76*'SFY 2021 PROJECTED'!$E$62</f>
        <v>12832071.997437323</v>
      </c>
      <c r="E76" s="125">
        <f t="shared" si="3"/>
        <v>6693958.6427239347</v>
      </c>
      <c r="F76" s="126">
        <v>0</v>
      </c>
    </row>
    <row r="77" spans="1:6" x14ac:dyDescent="0.2">
      <c r="A77" s="122" t="s">
        <v>398</v>
      </c>
      <c r="B77" s="133">
        <v>4.8154532575898391E-3</v>
      </c>
      <c r="C77" s="123">
        <f t="shared" si="2"/>
        <v>63640336.831853673</v>
      </c>
      <c r="D77" s="124">
        <f>C77*'SFY 2021 PROJECTED'!$E$62</f>
        <v>41823010.483648628</v>
      </c>
      <c r="E77" s="125">
        <f t="shared" si="3"/>
        <v>21817326.348205045</v>
      </c>
      <c r="F77" s="126">
        <v>0</v>
      </c>
    </row>
    <row r="78" spans="1:6" x14ac:dyDescent="0.2">
      <c r="A78" s="122" t="s">
        <v>399</v>
      </c>
      <c r="B78" s="133">
        <v>1.9739964607943073E-2</v>
      </c>
      <c r="C78" s="123">
        <f t="shared" si="2"/>
        <v>260880529.72341207</v>
      </c>
      <c r="D78" s="124">
        <f>C78*'SFY 2021 PROJECTED'!$E$62</f>
        <v>171444867.71699363</v>
      </c>
      <c r="E78" s="125">
        <f t="shared" si="3"/>
        <v>89435662.006418437</v>
      </c>
      <c r="F78" s="126">
        <v>0</v>
      </c>
    </row>
    <row r="79" spans="1:6" x14ac:dyDescent="0.2">
      <c r="A79" s="122" t="s">
        <v>400</v>
      </c>
      <c r="B79" s="133">
        <v>1.9683569404630929E-3</v>
      </c>
      <c r="C79" s="123">
        <f t="shared" si="2"/>
        <v>26013521.883729167</v>
      </c>
      <c r="D79" s="124">
        <f>C79*'SFY 2021 PROJECTED'!$E$62</f>
        <v>17095506.60195867</v>
      </c>
      <c r="E79" s="125">
        <f t="shared" si="3"/>
        <v>8918015.2817704976</v>
      </c>
      <c r="F79" s="126">
        <v>0</v>
      </c>
    </row>
    <row r="80" spans="1:6" x14ac:dyDescent="0.2">
      <c r="A80" s="122" t="s">
        <v>401</v>
      </c>
      <c r="B80" s="133">
        <v>1.5442613641917374E-2</v>
      </c>
      <c r="C80" s="123">
        <f t="shared" si="2"/>
        <v>204087358.1706582</v>
      </c>
      <c r="D80" s="124">
        <f>C80*'SFY 2021 PROJECTED'!$E$62</f>
        <v>134121661.59496696</v>
      </c>
      <c r="E80" s="125">
        <f t="shared" si="3"/>
        <v>69965696.575691238</v>
      </c>
      <c r="F80" s="126">
        <v>0</v>
      </c>
    </row>
    <row r="81" spans="1:6" x14ac:dyDescent="0.2">
      <c r="A81" s="122" t="s">
        <v>402</v>
      </c>
      <c r="B81" s="133">
        <v>7.4198578034421168E-3</v>
      </c>
      <c r="C81" s="123">
        <f t="shared" si="2"/>
        <v>98059772.278187186</v>
      </c>
      <c r="D81" s="124">
        <f>C81*'SFY 2021 PROJECTED'!$E$62</f>
        <v>64442696.066342682</v>
      </c>
      <c r="E81" s="125">
        <f t="shared" si="3"/>
        <v>33617076.211844504</v>
      </c>
      <c r="F81" s="126">
        <v>0</v>
      </c>
    </row>
    <row r="82" spans="1:6" x14ac:dyDescent="0.2">
      <c r="A82" s="122" t="s">
        <v>403</v>
      </c>
      <c r="B82" s="133">
        <v>2.4443618269479172E-2</v>
      </c>
      <c r="C82" s="123">
        <f t="shared" si="2"/>
        <v>323043339.19284958</v>
      </c>
      <c r="D82" s="124">
        <f>C82*'SFY 2021 PROJECTED'!$E$62</f>
        <v>212296880.16002098</v>
      </c>
      <c r="E82" s="125">
        <f t="shared" si="3"/>
        <v>110746459.0328286</v>
      </c>
      <c r="F82" s="126">
        <v>0</v>
      </c>
    </row>
    <row r="83" spans="1:6" x14ac:dyDescent="0.2">
      <c r="A83" s="122" t="s">
        <v>404</v>
      </c>
      <c r="B83" s="133">
        <v>1.2090828013576185E-2</v>
      </c>
      <c r="C83" s="123">
        <f t="shared" si="2"/>
        <v>159790641.96027973</v>
      </c>
      <c r="D83" s="124">
        <f>C83*'SFY 2021 PROJECTED'!$E$62</f>
        <v>105010847.31136656</v>
      </c>
      <c r="E83" s="125">
        <f t="shared" si="3"/>
        <v>54779794.648913175</v>
      </c>
      <c r="F83" s="126">
        <v>0</v>
      </c>
    </row>
    <row r="84" spans="1:6" x14ac:dyDescent="0.2">
      <c r="A84" s="122" t="s">
        <v>405</v>
      </c>
      <c r="B84" s="133">
        <v>1.6450588189217207E-2</v>
      </c>
      <c r="C84" s="123">
        <f t="shared" si="2"/>
        <v>217408604.64044595</v>
      </c>
      <c r="D84" s="124">
        <f>C84*'SFY 2021 PROJECTED'!$E$62</f>
        <v>142876087.77333909</v>
      </c>
      <c r="E84" s="125">
        <f t="shared" si="3"/>
        <v>74532516.867106855</v>
      </c>
      <c r="F84" s="126">
        <v>0</v>
      </c>
    </row>
    <row r="85" spans="1:6" x14ac:dyDescent="0.2">
      <c r="A85" s="122" t="s">
        <v>406</v>
      </c>
      <c r="B85" s="133">
        <v>8.3661772973499353E-3</v>
      </c>
      <c r="C85" s="123">
        <f t="shared" si="2"/>
        <v>110566194.44061211</v>
      </c>
      <c r="D85" s="124">
        <f>C85*'SFY 2021 PROJECTED'!$E$62</f>
        <v>72661637.876691952</v>
      </c>
      <c r="E85" s="125">
        <f t="shared" si="3"/>
        <v>37904556.563920155</v>
      </c>
      <c r="F85" s="126">
        <v>0</v>
      </c>
    </row>
    <row r="86" spans="1:6" x14ac:dyDescent="0.2">
      <c r="A86" s="122" t="s">
        <v>407</v>
      </c>
      <c r="B86" s="133">
        <v>8.4989291207883573E-3</v>
      </c>
      <c r="C86" s="123">
        <f t="shared" si="2"/>
        <v>112320623.42304447</v>
      </c>
      <c r="D86" s="124">
        <f>C86*'SFY 2021 PROJECTED'!$E$62</f>
        <v>73814609.488375187</v>
      </c>
      <c r="E86" s="125">
        <f t="shared" si="3"/>
        <v>38506013.934669286</v>
      </c>
      <c r="F86" s="126">
        <v>0</v>
      </c>
    </row>
    <row r="87" spans="1:6" x14ac:dyDescent="0.2">
      <c r="A87" s="122" t="s">
        <v>408</v>
      </c>
      <c r="B87" s="133">
        <v>6.0151903758841477E-3</v>
      </c>
      <c r="C87" s="123">
        <f t="shared" si="2"/>
        <v>79495889.826285958</v>
      </c>
      <c r="D87" s="124">
        <f>C87*'SFY 2021 PROJECTED'!$E$62</f>
        <v>52242926.40681947</v>
      </c>
      <c r="E87" s="125">
        <f t="shared" si="3"/>
        <v>27252963.419466488</v>
      </c>
      <c r="F87" s="126">
        <v>0</v>
      </c>
    </row>
    <row r="88" spans="1:6" x14ac:dyDescent="0.2">
      <c r="A88" s="122" t="s">
        <v>409</v>
      </c>
      <c r="B88" s="133">
        <v>6.6834941470525662E-3</v>
      </c>
      <c r="C88" s="123">
        <f t="shared" si="2"/>
        <v>88328096.230973035</v>
      </c>
      <c r="D88" s="124">
        <f>C88*'SFY 2021 PROJECTED'!$E$62</f>
        <v>58047255.539032467</v>
      </c>
      <c r="E88" s="125">
        <f t="shared" si="3"/>
        <v>30280840.691940568</v>
      </c>
      <c r="F88" s="126">
        <v>0</v>
      </c>
    </row>
    <row r="89" spans="1:6" x14ac:dyDescent="0.2">
      <c r="A89" s="122" t="s">
        <v>410</v>
      </c>
      <c r="B89" s="133">
        <v>4.6864656013210215E-3</v>
      </c>
      <c r="C89" s="123">
        <f t="shared" si="2"/>
        <v>61935654.540698498</v>
      </c>
      <c r="D89" s="124">
        <f>C89*'SFY 2021 PROJECTED'!$E$62</f>
        <v>40702731.28835392</v>
      </c>
      <c r="E89" s="125">
        <f t="shared" si="3"/>
        <v>21232923.252344579</v>
      </c>
      <c r="F89" s="126">
        <v>0</v>
      </c>
    </row>
    <row r="90" spans="1:6" x14ac:dyDescent="0.2">
      <c r="A90" s="122" t="s">
        <v>411</v>
      </c>
      <c r="B90" s="133">
        <v>9.0648495088506142E-3</v>
      </c>
      <c r="C90" s="123">
        <f t="shared" si="2"/>
        <v>119799745.77970529</v>
      </c>
      <c r="D90" s="124">
        <f>C90*'SFY 2021 PROJECTED'!$E$62</f>
        <v>78729721.951679304</v>
      </c>
      <c r="E90" s="125">
        <f t="shared" si="3"/>
        <v>41070023.828025982</v>
      </c>
      <c r="F90" s="126">
        <v>0</v>
      </c>
    </row>
    <row r="91" spans="1:6" x14ac:dyDescent="0.2">
      <c r="A91" s="122" t="s">
        <v>412</v>
      </c>
      <c r="B91" s="133">
        <v>2.7564933204033497E-3</v>
      </c>
      <c r="C91" s="123">
        <f t="shared" si="2"/>
        <v>36429418.790169023</v>
      </c>
      <c r="D91" s="124">
        <f>C91*'SFY 2021 PROJECTED'!$E$62</f>
        <v>23940601.823022868</v>
      </c>
      <c r="E91" s="125">
        <f t="shared" si="3"/>
        <v>12488816.967146154</v>
      </c>
      <c r="F91" s="126">
        <v>0</v>
      </c>
    </row>
    <row r="92" spans="1:6" x14ac:dyDescent="0.2">
      <c r="A92" s="122" t="s">
        <v>413</v>
      </c>
      <c r="B92" s="133">
        <v>3.0529974718834741E-3</v>
      </c>
      <c r="C92" s="123">
        <f t="shared" si="2"/>
        <v>40347974.95982904</v>
      </c>
      <c r="D92" s="124">
        <f>C92*'SFY 2021 PROJECTED'!$E$62</f>
        <v>26515789.572224531</v>
      </c>
      <c r="E92" s="125">
        <f t="shared" si="3"/>
        <v>13832185.387604509</v>
      </c>
      <c r="F92" s="126">
        <v>0</v>
      </c>
    </row>
    <row r="93" spans="1:6" x14ac:dyDescent="0.2">
      <c r="A93" s="122" t="s">
        <v>414</v>
      </c>
      <c r="B93" s="133">
        <v>4.385083963621646E-4</v>
      </c>
      <c r="C93" s="123">
        <f t="shared" si="2"/>
        <v>5795263.8215517998</v>
      </c>
      <c r="D93" s="124">
        <f>C93*'SFY 2021 PROJECTED'!$E$62</f>
        <v>3808518.176210457</v>
      </c>
      <c r="E93" s="125">
        <f t="shared" si="3"/>
        <v>1986745.6453413428</v>
      </c>
      <c r="F93" s="126">
        <v>0</v>
      </c>
    </row>
    <row r="94" spans="1:6" x14ac:dyDescent="0.2">
      <c r="A94" s="122" t="s">
        <v>415</v>
      </c>
      <c r="B94" s="133">
        <v>1.4614416080181394E-2</v>
      </c>
      <c r="C94" s="123">
        <f t="shared" si="2"/>
        <v>193142018.45437619</v>
      </c>
      <c r="D94" s="124">
        <f>C94*'SFY 2021 PROJECTED'!$E$62</f>
        <v>126928628.36337613</v>
      </c>
      <c r="E94" s="125">
        <f t="shared" si="3"/>
        <v>66213390.091000065</v>
      </c>
      <c r="F94" s="126">
        <v>0</v>
      </c>
    </row>
    <row r="95" spans="1:6" x14ac:dyDescent="0.2">
      <c r="A95" s="122" t="s">
        <v>416</v>
      </c>
      <c r="B95" s="133">
        <v>8.8211379246964459E-3</v>
      </c>
      <c r="C95" s="123">
        <f t="shared" si="2"/>
        <v>116578888.57774821</v>
      </c>
      <c r="D95" s="124">
        <f>C95*'SFY 2021 PROJECTED'!$E$62</f>
        <v>76613046.408623993</v>
      </c>
      <c r="E95" s="125">
        <f t="shared" si="3"/>
        <v>39965842.169124216</v>
      </c>
      <c r="F95" s="126">
        <v>0</v>
      </c>
    </row>
    <row r="96" spans="1:6" x14ac:dyDescent="0.2">
      <c r="A96" s="122" t="s">
        <v>417</v>
      </c>
      <c r="B96" s="133">
        <v>5.7987647730159242E-2</v>
      </c>
      <c r="C96" s="123">
        <f t="shared" si="2"/>
        <v>766356402.23849905</v>
      </c>
      <c r="D96" s="124">
        <f>C96*'SFY 2021 PROJECTED'!$E$62</f>
        <v>503632341.38304329</v>
      </c>
      <c r="E96" s="125">
        <f t="shared" si="3"/>
        <v>262724060.85545576</v>
      </c>
      <c r="F96" s="126">
        <v>0</v>
      </c>
    </row>
    <row r="97" spans="1:6" x14ac:dyDescent="0.2">
      <c r="A97" s="122" t="s">
        <v>418</v>
      </c>
      <c r="B97" s="133">
        <v>2.8901282044629536E-3</v>
      </c>
      <c r="C97" s="123">
        <f t="shared" si="2"/>
        <v>38195518.174611077</v>
      </c>
      <c r="D97" s="124">
        <f>C97*'SFY 2021 PROJECTED'!$E$62</f>
        <v>25101242.962711409</v>
      </c>
      <c r="E97" s="125">
        <f t="shared" si="3"/>
        <v>13094275.211899668</v>
      </c>
      <c r="F97" s="126">
        <v>0</v>
      </c>
    </row>
    <row r="98" spans="1:6" x14ac:dyDescent="0.2">
      <c r="A98" s="122" t="s">
        <v>419</v>
      </c>
      <c r="B98" s="133">
        <v>2.2541867340294948E-3</v>
      </c>
      <c r="C98" s="123">
        <f t="shared" si="2"/>
        <v>29791007.276298288</v>
      </c>
      <c r="D98" s="124">
        <f>C98*'SFY 2021 PROJECTED'!$E$62</f>
        <v>19577985.781675581</v>
      </c>
      <c r="E98" s="125">
        <f t="shared" si="3"/>
        <v>10213021.494622707</v>
      </c>
      <c r="F98" s="126">
        <v>0</v>
      </c>
    </row>
    <row r="99" spans="1:6" x14ac:dyDescent="0.2">
      <c r="A99" s="122" t="s">
        <v>420</v>
      </c>
      <c r="B99" s="133">
        <v>2.6063838981551153E-3</v>
      </c>
      <c r="C99" s="123">
        <f t="shared" si="2"/>
        <v>34445594.28134305</v>
      </c>
      <c r="D99" s="124">
        <f>C99*'SFY 2021 PROJECTED'!$E$62</f>
        <v>22636876.585842486</v>
      </c>
      <c r="E99" s="125">
        <f t="shared" si="3"/>
        <v>11808717.695500564</v>
      </c>
      <c r="F99" s="126">
        <v>0</v>
      </c>
    </row>
    <row r="100" spans="1:6" x14ac:dyDescent="0.2">
      <c r="A100" s="122" t="s">
        <v>421</v>
      </c>
      <c r="B100" s="133">
        <v>1.4180989986176519E-2</v>
      </c>
      <c r="C100" s="123">
        <f t="shared" si="2"/>
        <v>187413921.60893184</v>
      </c>
      <c r="D100" s="124">
        <f>C100*'SFY 2021 PROJECTED'!$E$62</f>
        <v>123164250.82635365</v>
      </c>
      <c r="E100" s="125">
        <f t="shared" si="3"/>
        <v>64249670.782578185</v>
      </c>
      <c r="F100" s="126">
        <v>0</v>
      </c>
    </row>
    <row r="101" spans="1:6" x14ac:dyDescent="0.2">
      <c r="A101" s="122" t="s">
        <v>422</v>
      </c>
      <c r="B101" s="133">
        <v>8.7703161702255734E-3</v>
      </c>
      <c r="C101" s="123">
        <f t="shared" si="2"/>
        <v>115907235.58894299</v>
      </c>
      <c r="D101" s="124">
        <f>C101*'SFY 2021 PROJECTED'!$E$62</f>
        <v>76171651.039105549</v>
      </c>
      <c r="E101" s="125">
        <f t="shared" si="3"/>
        <v>39735584.54983744</v>
      </c>
      <c r="F101" s="126">
        <v>0</v>
      </c>
    </row>
    <row r="102" spans="1:6" x14ac:dyDescent="0.2">
      <c r="A102" s="122" t="s">
        <v>423</v>
      </c>
      <c r="B102" s="133">
        <v>1.1064506239940148E-2</v>
      </c>
      <c r="C102" s="123">
        <f t="shared" si="2"/>
        <v>146226921.18921494</v>
      </c>
      <c r="D102" s="124">
        <f>C102*'SFY 2021 PROJECTED'!$E$62</f>
        <v>96097072.428239465</v>
      </c>
      <c r="E102" s="125">
        <f t="shared" si="3"/>
        <v>50129848.76097548</v>
      </c>
      <c r="F102" s="126">
        <v>0</v>
      </c>
    </row>
    <row r="103" spans="1:6" x14ac:dyDescent="0.2">
      <c r="A103" s="122" t="s">
        <v>424</v>
      </c>
      <c r="B103" s="133">
        <v>4.2397769651531681E-3</v>
      </c>
      <c r="C103" s="123">
        <f t="shared" si="2"/>
        <v>56032281.847821064</v>
      </c>
      <c r="D103" s="124">
        <f>C103*'SFY 2021 PROJECTED'!$E$62</f>
        <v>36823166.372231111</v>
      </c>
      <c r="E103" s="125">
        <f t="shared" si="3"/>
        <v>19209115.475589953</v>
      </c>
      <c r="F103" s="126">
        <v>0</v>
      </c>
    </row>
    <row r="104" spans="1:6" x14ac:dyDescent="0.2">
      <c r="A104" s="122" t="s">
        <v>425</v>
      </c>
      <c r="B104" s="133">
        <v>2.2454549173926562E-3</v>
      </c>
      <c r="C104" s="123">
        <f t="shared" si="2"/>
        <v>29675608.844998695</v>
      </c>
      <c r="D104" s="124">
        <f>C104*'SFY 2021 PROJECTED'!$E$62</f>
        <v>19502148.505471475</v>
      </c>
      <c r="E104" s="125">
        <f t="shared" si="3"/>
        <v>10173460.33952722</v>
      </c>
      <c r="F104" s="126">
        <v>0</v>
      </c>
    </row>
    <row r="105" spans="1:6" x14ac:dyDescent="0.2">
      <c r="A105" s="122"/>
      <c r="B105" s="127"/>
      <c r="C105" s="123"/>
      <c r="D105" s="127"/>
      <c r="E105" s="127"/>
      <c r="F105" s="128"/>
    </row>
    <row r="106" spans="1:6" ht="13.5" thickBot="1" x14ac:dyDescent="0.25">
      <c r="A106" s="129" t="s">
        <v>463</v>
      </c>
      <c r="B106" s="130"/>
      <c r="C106" s="141">
        <f>'SFY 2021 PROJECTED'!D57</f>
        <v>13215856001</v>
      </c>
      <c r="D106" s="141">
        <f>SUM(D5:D104)</f>
        <v>8685165911.9999962</v>
      </c>
      <c r="E106" s="141">
        <f>SUM(E5:E104)</f>
        <v>4530690088.999999</v>
      </c>
      <c r="F106" s="131">
        <f>SUM(F5:F104)</f>
        <v>0</v>
      </c>
    </row>
    <row r="108" spans="1:6" ht="29.25" customHeight="1" x14ac:dyDescent="0.2">
      <c r="A108" s="208" t="s">
        <v>477</v>
      </c>
      <c r="B108" s="208"/>
      <c r="C108" s="208"/>
      <c r="D108" s="208"/>
      <c r="E108" s="208"/>
      <c r="F108" s="208"/>
    </row>
    <row r="110" spans="1:6" x14ac:dyDescent="0.2">
      <c r="D110" s="171"/>
    </row>
  </sheetData>
  <mergeCells count="3">
    <mergeCell ref="A1:F1"/>
    <mergeCell ref="A2:F2"/>
    <mergeCell ref="A108:F108"/>
  </mergeCells>
  <phoneticPr fontId="2" type="noConversion"/>
  <printOptions horizontalCentered="1" gridLines="1"/>
  <pageMargins left="0.25" right="0.25" top="0.5" bottom="1" header="0.5" footer="0.5"/>
  <pageSetup orientation="portrait" horizontalDpi="4294967294" r:id="rId1"/>
  <headerFooter alignWithMargins="0">
    <oddFooter>&amp;L&amp;"Arial,Regular"&amp;D&amp;C&amp;"Arial,Regular"Page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2021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2021 PROJECTED'!Print_Area</vt:lpstr>
      <vt:lpstr>'County Estimates'!Print_Titles</vt:lpstr>
      <vt:lpstr>'SFY 2017 BLENDED SHARES'!Print_Titles</vt:lpstr>
      <vt:lpstr>'SFY 2021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Gaither, Alycia</cp:lastModifiedBy>
  <cp:lastPrinted>2018-12-28T19:35:55Z</cp:lastPrinted>
  <dcterms:created xsi:type="dcterms:W3CDTF">2004-06-15T15:41:35Z</dcterms:created>
  <dcterms:modified xsi:type="dcterms:W3CDTF">2020-02-13T19:37:36Z</dcterms:modified>
</cp:coreProperties>
</file>