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FINANCE &amp; BUDGET\Budget\DSS County Estimates\SFY2019\"/>
    </mc:Choice>
  </mc:AlternateContent>
  <bookViews>
    <workbookView xWindow="0" yWindow="0" windowWidth="19200" windowHeight="11370" firstSheet="3" activeTab="3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2019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71027"/>
</workbook>
</file>

<file path=xl/calcChain.xml><?xml version="1.0" encoding="utf-8"?>
<calcChain xmlns="http://schemas.openxmlformats.org/spreadsheetml/2006/main">
  <c r="D105" i="10" l="1"/>
  <c r="D104" i="10"/>
  <c r="D126" i="10" l="1"/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C121" i="10"/>
  <c r="C122" i="10" l="1"/>
  <c r="C104" i="10" s="1"/>
  <c r="D122" i="10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I105" i="10" l="1"/>
  <c r="J105" i="10"/>
  <c r="H21" i="10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21" i="10" l="1"/>
  <c r="I103" i="10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comments1.xml><?xml version="1.0" encoding="utf-8"?>
<comments xmlns="http://schemas.openxmlformats.org/spreadsheetml/2006/main">
  <authors>
    <author>Mohr, Wayne S</author>
  </authors>
  <commentList>
    <comment ref="D104" authorId="0" shapeId="0">
      <text>
        <r>
          <rPr>
            <b/>
            <sz val="9"/>
            <color indexed="81"/>
            <rFont val="Tahoma"/>
            <charset val="1"/>
          </rPr>
          <t>DMA:</t>
        </r>
        <r>
          <rPr>
            <sz val="9"/>
            <color indexed="81"/>
            <rFont val="Tahoma"/>
            <charset val="1"/>
          </rPr>
          <t xml:space="preserve">
17,199 is the number of claims reported for Jackson county.</t>
        </r>
      </text>
    </comment>
    <comment ref="D105" authorId="0" shapeId="0">
      <text>
        <r>
          <rPr>
            <b/>
            <sz val="9"/>
            <color indexed="81"/>
            <rFont val="Tahoma"/>
            <charset val="1"/>
          </rPr>
          <t>DMA:</t>
        </r>
        <r>
          <rPr>
            <sz val="9"/>
            <color indexed="81"/>
            <rFont val="Tahoma"/>
            <charset val="1"/>
          </rPr>
          <t xml:space="preserve">
9,100 is the number of claims reported for Swain county.</t>
        </r>
      </text>
    </comment>
  </commentList>
</comments>
</file>

<file path=xl/sharedStrings.xml><?xml version="1.0" encoding="utf-8"?>
<sst xmlns="http://schemas.openxmlformats.org/spreadsheetml/2006/main" count="616" uniqueCount="284">
  <si>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</si>
  <si>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</si>
  <si>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</si>
  <si>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</si>
  <si>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</si>
  <si>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</si>
  <si>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</si>
  <si>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</si>
  <si>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</si>
  <si>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</si>
  <si>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</si>
  <si>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</si>
  <si>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</si>
  <si>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</si>
  <si>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</si>
  <si>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</si>
  <si>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</si>
  <si>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</si>
  <si>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</si>
  <si>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</si>
  <si>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</si>
  <si>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</si>
  <si>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</si>
  <si>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</si>
  <si>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</si>
  <si>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</si>
  <si>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</si>
  <si>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</si>
  <si>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</si>
  <si>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</si>
  <si>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</si>
  <si>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</si>
  <si>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</si>
  <si>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</si>
  <si>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</si>
  <si>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</si>
  <si>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</si>
  <si>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</si>
  <si>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</si>
  <si>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</si>
  <si>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</si>
  <si>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</si>
  <si>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</si>
  <si>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</si>
  <si>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</si>
  <si>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</si>
  <si>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</si>
  <si>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</si>
  <si>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</si>
  <si>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</si>
  <si>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</si>
  <si>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</si>
  <si>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</si>
  <si>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</si>
  <si>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</si>
  <si>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</si>
  <si>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</si>
  <si>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</si>
  <si>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</si>
  <si>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</si>
  <si>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</si>
  <si>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</si>
  <si>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</si>
  <si>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</si>
  <si>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</si>
  <si>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</si>
  <si>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</si>
  <si>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</si>
  <si>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</si>
  <si>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</si>
  <si>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</si>
  <si>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</si>
  <si>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</si>
  <si>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</si>
  <si>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</si>
  <si>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</si>
  <si>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</si>
  <si>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</si>
  <si>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</si>
  <si>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</si>
  <si>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</si>
  <si>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</si>
  <si>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</si>
  <si>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</si>
  <si>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</si>
  <si>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</si>
  <si>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</si>
  <si>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</si>
  <si>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</si>
  <si>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</si>
  <si>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</si>
  <si>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</si>
  <si>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</si>
  <si>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</si>
  <si>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</si>
  <si>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</si>
  <si>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</si>
  <si>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</si>
  <si>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</si>
  <si>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</si>
  <si>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</si>
  <si>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</si>
  <si>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</si>
  <si>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</si>
  <si>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</si>
  <si>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</si>
  <si>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</si>
  <si>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</si>
  <si>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</si>
  <si>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</si>
  <si>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</si>
  <si>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</si>
  <si>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</si>
  <si>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</si>
  <si>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</si>
  <si>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</si>
  <si>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</si>
  <si>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</si>
  <si>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</si>
  <si>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</si>
  <si>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</si>
  <si>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</si>
  <si>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</si>
  <si>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</si>
  <si>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</si>
  <si>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</si>
  <si>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</si>
  <si>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</si>
  <si>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</si>
  <si>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</si>
  <si>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</si>
  <si>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</si>
  <si>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</si>
  <si>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</si>
  <si>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</si>
  <si>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</si>
  <si>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</si>
  <si>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</si>
  <si>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</si>
  <si>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</si>
  <si>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</si>
  <si>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</si>
  <si>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</si>
  <si>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</si>
  <si>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</si>
  <si>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</si>
  <si>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</si>
  <si>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</si>
  <si>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</si>
  <si>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</si>
  <si>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</si>
  <si>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</si>
  <si>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</si>
  <si>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</si>
  <si>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</si>
  <si>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</si>
  <si>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</si>
  <si>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</si>
  <si>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</si>
  <si>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</si>
  <si>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</si>
  <si>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</si>
  <si>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</si>
  <si>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</si>
  <si>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</si>
  <si>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</si>
  <si>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</si>
  <si>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</si>
  <si>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</si>
  <si>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</si>
  <si>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</si>
  <si>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</si>
  <si>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</si>
  <si>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</si>
  <si>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</si>
  <si>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</si>
  <si>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</si>
  <si>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</si>
  <si>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</si>
  <si>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</si>
  <si>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</si>
  <si>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</si>
  <si>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</si>
  <si>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</si>
  <si>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</si>
  <si>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</si>
  <si>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</si>
  <si>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</si>
  <si>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</si>
  <si>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</si>
  <si>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</si>
  <si>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</si>
  <si>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</si>
  <si>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</si>
  <si>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</si>
  <si>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</si>
  <si>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</si>
  <si>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</si>
  <si>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</si>
  <si>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</si>
  <si>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</si>
  <si>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</si>
  <si>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</si>
  <si>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</si>
  <si>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</si>
  <si>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</si>
  <si>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</si>
  <si>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</si>
  <si>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</si>
  <si>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</si>
  <si>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</si>
  <si>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</si>
  <si>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</si>
  <si>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</si>
  <si>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</si>
  <si>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</si>
  <si>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</si>
  <si>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</si>
  <si>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</si>
  <si>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</si>
  <si>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</si>
  <si>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</si>
  <si>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</si>
  <si>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</si>
  <si>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</si>
  <si>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</si>
  <si>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</si>
  <si>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</si>
  <si>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</si>
  <si>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</si>
  <si>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</si>
  <si>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</si>
  <si>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</si>
  <si>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</si>
  <si>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</si>
  <si>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</si>
  <si>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</si>
  <si>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</si>
  <si>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</si>
  <si>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</si>
  <si>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</si>
  <si>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</si>
  <si>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</si>
  <si>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</si>
  <si>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</si>
  <si>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</si>
  <si>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</si>
  <si>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</si>
  <si>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</si>
  <si>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</si>
  <si>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</si>
  <si>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</si>
  <si>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</si>
  <si>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</si>
  <si>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</si>
  <si>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</si>
  <si>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</si>
  <si>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</si>
  <si>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</si>
  <si>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</si>
  <si>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</si>
  <si>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</si>
  <si>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</si>
  <si>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</si>
  <si>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</si>
  <si>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# of Recipients</t>
  </si>
  <si>
    <t>Total Cost</t>
  </si>
  <si>
    <t>SFY 2016 July-December</t>
  </si>
  <si>
    <t>FFY 18 rate</t>
  </si>
  <si>
    <t>* Computed Transactions for Reservations:</t>
  </si>
  <si>
    <t>Jackson Indian* 9.50%</t>
  </si>
  <si>
    <t>Swain Indian* 28.00%</t>
  </si>
  <si>
    <t>State (Fixed)</t>
  </si>
  <si>
    <t>NC HEALTH CHOICE COUNTY ALLOCATIONS SFY 2019 Estimate</t>
  </si>
  <si>
    <t>SFY 2017 Total HC Percentages Reported</t>
  </si>
  <si>
    <t>SFY 2017 Total Admin Expenditures Reported Less Fees</t>
  </si>
  <si>
    <t>SFY 2017 Allocation</t>
  </si>
  <si>
    <t>SFY 2019 Estimate County Allocations</t>
  </si>
  <si>
    <t xml:space="preserve">    census bureau numbers (2016 Quick Facts)</t>
  </si>
  <si>
    <t>SFY 19</t>
  </si>
  <si>
    <t>SFY 2019 Blended Rate</t>
  </si>
  <si>
    <t>FFY 19 rate</t>
  </si>
  <si>
    <t>BLENDED FEDERAL SHARE 100.00%</t>
  </si>
  <si>
    <t>BLENDED STATE SHARE 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</si>
</sst>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42" fontId="40" fillId="7" borderId="10" xfId="1" applyNumberFormat="1" applyFont="1" applyFill="1" applyBorder="1"/>
    <xf numFmtId="166" fontId="15" fillId="7" borderId="2" xfId="3" applyNumberFormat="1" applyFont="1" applyFill="1" applyBorder="1"/>
    <xf numFmtId="165" fontId="15" fillId="7" borderId="4" xfId="1" applyNumberFormat="1" applyFont="1" applyFill="1" applyBorder="1"/>
    <xf numFmtId="166" fontId="1" fillId="0" borderId="0" xfId="3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A11" sqref="A11:XFD11"/>
    </sheetView>
  </sheetViews>
  <sheetFormatPr defaultColWidth="9.140625" defaultRowHeight="12.75" x14ac:dyDescent="0.2"/>
  <cols>
    <col min="1" max="1" width="10.5703125" style="51" customWidth="1"/>
    <col min="2" max="2" width="17.7109375" style="51" customWidth="1"/>
    <col min="3" max="3" width="13.28515625" style="51" customWidth="1"/>
    <col min="4" max="4" width="15.28515625" style="75" customWidth="1"/>
    <col min="5" max="5" width="16.7109375" style="75" customWidth="1"/>
    <col min="6" max="6" width="16.7109375" style="75" hidden="1" customWidth="1"/>
    <col min="7" max="7" width="13.5703125" style="51" customWidth="1"/>
    <col min="8" max="8" width="12" style="51" customWidth="1"/>
    <col min="9" max="9" width="11.28515625" style="51" hidden="1" customWidth="1"/>
    <col min="10" max="10" width="14.7109375" style="75" customWidth="1"/>
    <col min="11" max="12" width="9.140625" style="51"/>
    <col min="13" max="13" width="13.5703125" style="51" hidden="1" customWidth="1"/>
    <col min="14" max="14" width="0" style="51" hidden="1" customWidth="1"/>
    <col min="15" max="16384" width="9.140625" style="51"/>
  </cols>
  <sheetData>
    <row r="1" spans="1:14" s="70" customFormat="1" ht="12" x14ac:dyDescent="0.2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2" x14ac:dyDescent="0.2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2" x14ac:dyDescent="0.2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2" x14ac:dyDescent="0.2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2" x14ac:dyDescent="0.2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2" x14ac:dyDescent="0.2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2" x14ac:dyDescent="0.2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2" x14ac:dyDescent="0.2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2" x14ac:dyDescent="0.2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2" x14ac:dyDescent="0.2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2" x14ac:dyDescent="0.2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2" x14ac:dyDescent="0.2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2" x14ac:dyDescent="0.2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2" x14ac:dyDescent="0.2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2" x14ac:dyDescent="0.2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2" x14ac:dyDescent="0.2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2" x14ac:dyDescent="0.2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2" x14ac:dyDescent="0.2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2" x14ac:dyDescent="0.2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2" x14ac:dyDescent="0.2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2" x14ac:dyDescent="0.2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2" x14ac:dyDescent="0.2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2" x14ac:dyDescent="0.2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2" x14ac:dyDescent="0.2">
      <c r="A24" s="127" t="s">
        <v>112</v>
      </c>
      <c r="B24" s="147">
        <f>+'Allocation 2019 Estimate'!B115</f>
        <v>1136855</v>
      </c>
      <c r="C24" s="165">
        <f>+'Allocation 2019 Estimate'!E115</f>
        <v>1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2" x14ac:dyDescent="0.2">
      <c r="A25" s="127" t="s">
        <v>102</v>
      </c>
      <c r="B25" s="148">
        <f>SUM(B23:B24)</f>
        <v>1489834</v>
      </c>
      <c r="C25" s="166">
        <f>+'Allocation 2019 Estimate'!E116</f>
        <v>0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2" x14ac:dyDescent="0.2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2" x14ac:dyDescent="0.2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2" x14ac:dyDescent="0.2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.5" thickBot="1" x14ac:dyDescent="0.25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">
      <c r="E34"/>
      <c r="J34" s="76"/>
    </row>
    <row r="35" spans="1:11" x14ac:dyDescent="0.2">
      <c r="E35"/>
      <c r="J35" s="76"/>
    </row>
    <row r="36" spans="1:11" x14ac:dyDescent="0.2">
      <c r="E36"/>
      <c r="J36" s="76"/>
    </row>
    <row r="37" spans="1:11" x14ac:dyDescent="0.2">
      <c r="E37"/>
      <c r="J37" s="76"/>
    </row>
    <row r="38" spans="1:11" x14ac:dyDescent="0.2">
      <c r="E38"/>
      <c r="J38" s="76"/>
    </row>
    <row r="39" spans="1:11" x14ac:dyDescent="0.2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opLeftCell="A2" workbookViewId="0">
      <selection activeCell="E15" sqref="E15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1.0076464000000001</v>
      </c>
    </row>
    <row r="2" spans="1:17" s="51" customFormat="1" ht="18" customHeight="1" x14ac:dyDescent="0.25">
      <c r="A2" s="227" t="s">
        <v>139</v>
      </c>
      <c r="B2" s="227"/>
      <c r="C2" s="227"/>
      <c r="D2" s="227"/>
      <c r="E2" s="227"/>
      <c r="F2" s="227"/>
      <c r="G2" s="227"/>
      <c r="H2" s="228"/>
      <c r="I2" s="228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">
      <c r="A106" s="99"/>
      <c r="D106" s="113">
        <v>0</v>
      </c>
      <c r="F106" s="84"/>
    </row>
    <row r="107" spans="1:17" ht="13.5" thickBot="1" x14ac:dyDescent="0.25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5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6"/>
      <c r="E113" s="29"/>
      <c r="F113" s="42"/>
      <c r="G113" s="58"/>
      <c r="H113" s="66"/>
    </row>
    <row r="114" spans="1:10" ht="25.5" x14ac:dyDescent="0.2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x14ac:dyDescent="0.2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5" thickBot="1" x14ac:dyDescent="0.25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1"/>
      <c r="E134"/>
      <c r="F134"/>
      <c r="I134" s="56"/>
    </row>
    <row r="135" spans="1:9" x14ac:dyDescent="0.2">
      <c r="A135" s="4"/>
      <c r="B135" s="4"/>
      <c r="C135"/>
      <c r="D135" s="121"/>
      <c r="E135"/>
      <c r="F135"/>
      <c r="I135" s="56"/>
    </row>
    <row r="136" spans="1:9" x14ac:dyDescent="0.2">
      <c r="A136" s="4"/>
      <c r="B136" s="4"/>
      <c r="C136"/>
      <c r="D136" s="121"/>
      <c r="E136"/>
      <c r="F136"/>
      <c r="I136" s="56"/>
    </row>
    <row r="137" spans="1:9" x14ac:dyDescent="0.2">
      <c r="A137" s="4"/>
      <c r="B137" s="4"/>
      <c r="C137"/>
      <c r="D137" s="121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1"/>
      <c r="E143"/>
      <c r="F143"/>
      <c r="G143" s="60"/>
      <c r="H143" s="55"/>
      <c r="I143" s="56"/>
    </row>
    <row r="144" spans="1:9" x14ac:dyDescent="0.2">
      <c r="B144" s="4"/>
      <c r="C144"/>
      <c r="D144" s="121"/>
      <c r="E144"/>
      <c r="F144"/>
      <c r="G144" s="60"/>
      <c r="H144" s="55"/>
      <c r="I144" s="56"/>
    </row>
    <row r="145" spans="2:9" x14ac:dyDescent="0.2">
      <c r="B145" s="4"/>
      <c r="C145"/>
      <c r="D145" s="121"/>
      <c r="E145"/>
      <c r="F145"/>
      <c r="G145" s="60"/>
      <c r="H145" s="55"/>
      <c r="I145" s="56"/>
    </row>
    <row r="146" spans="2:9" x14ac:dyDescent="0.2">
      <c r="B146" s="4"/>
      <c r="C146"/>
      <c r="D146" s="121"/>
      <c r="E146"/>
      <c r="F146"/>
      <c r="G146" s="60"/>
      <c r="H146" s="55"/>
      <c r="I146" s="56"/>
    </row>
    <row r="147" spans="2:9" x14ac:dyDescent="0.2">
      <c r="B147" s="4"/>
      <c r="C147"/>
      <c r="D147" s="121"/>
      <c r="E147"/>
      <c r="F147"/>
      <c r="G147" s="60"/>
      <c r="H147" s="55"/>
      <c r="I147" s="56"/>
    </row>
    <row r="148" spans="2:9" x14ac:dyDescent="0.2">
      <c r="B148" s="4"/>
      <c r="C148"/>
      <c r="D148" s="121"/>
      <c r="E148"/>
      <c r="F148"/>
      <c r="I148" s="56"/>
    </row>
    <row r="149" spans="2:9" x14ac:dyDescent="0.2">
      <c r="B149" s="4"/>
      <c r="C149"/>
      <c r="D149" s="121"/>
      <c r="E149"/>
      <c r="F149"/>
      <c r="I149" s="56"/>
    </row>
    <row r="150" spans="2:9" x14ac:dyDescent="0.2">
      <c r="B150" s="4"/>
      <c r="C150"/>
      <c r="D150" s="121"/>
      <c r="E150"/>
      <c r="F150"/>
      <c r="I150" s="56"/>
    </row>
    <row r="151" spans="2:9" x14ac:dyDescent="0.2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zoomScaleNormal="100" workbookViewId="0">
      <selection activeCell="D4" sqref="D4"/>
    </sheetView>
  </sheetViews>
  <sheetFormatPr defaultRowHeight="12.75" x14ac:dyDescent="0.2"/>
  <cols>
    <col min="2" max="2" width="8.5703125" customWidth="1"/>
    <col min="3" max="3" width="21.42578125" customWidth="1"/>
    <col min="4" max="4" width="14.5703125" style="59" customWidth="1"/>
    <col min="5" max="5" width="4.42578125" customWidth="1"/>
    <col min="6" max="6" width="10" customWidth="1"/>
    <col min="7" max="7" width="18.85546875" customWidth="1"/>
    <col min="10" max="11" width="9.140625" hidden="1" customWidth="1"/>
    <col min="12" max="12" width="0" hidden="1" customWidth="1"/>
  </cols>
  <sheetData>
    <row r="1" spans="2:11" ht="19.5" customHeight="1" x14ac:dyDescent="0.2">
      <c r="D1" s="80"/>
    </row>
    <row r="2" spans="2:11" s="51" customFormat="1" ht="18" customHeight="1" x14ac:dyDescent="0.25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">
      <c r="B3" s="178" t="s">
        <v>1</v>
      </c>
      <c r="C3" s="179" t="s">
        <v>0</v>
      </c>
      <c r="D3" s="180" t="s">
        <v>113</v>
      </c>
    </row>
    <row r="4" spans="2:11" x14ac:dyDescent="0.2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x14ac:dyDescent="0.2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x14ac:dyDescent="0.2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x14ac:dyDescent="0.2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x14ac:dyDescent="0.2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x14ac:dyDescent="0.2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x14ac:dyDescent="0.2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5" thickBot="1" x14ac:dyDescent="0.25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.5" thickTop="1" x14ac:dyDescent="0.2">
      <c r="B107" s="1"/>
      <c r="C107" s="176"/>
      <c r="D107" s="173"/>
    </row>
    <row r="108" spans="2:11" x14ac:dyDescent="0.2">
      <c r="D108" s="60"/>
    </row>
    <row r="109" spans="2:11" x14ac:dyDescent="0.2">
      <c r="D109" s="60"/>
    </row>
    <row r="110" spans="2:11" x14ac:dyDescent="0.2">
      <c r="B110" s="4"/>
      <c r="C110" s="4"/>
      <c r="D110" s="60"/>
    </row>
    <row r="111" spans="2:11" x14ac:dyDescent="0.2">
      <c r="B111" s="4"/>
      <c r="C111" s="4"/>
      <c r="D111" s="60"/>
    </row>
    <row r="112" spans="2:11" x14ac:dyDescent="0.2">
      <c r="B112" s="4"/>
      <c r="C112" s="4"/>
      <c r="D112" s="60"/>
    </row>
    <row r="113" spans="2:4" x14ac:dyDescent="0.2">
      <c r="B113" s="4"/>
      <c r="C113" s="4"/>
      <c r="D113" s="60"/>
    </row>
    <row r="114" spans="2:4" x14ac:dyDescent="0.2">
      <c r="B114" s="4"/>
      <c r="C114" s="4"/>
    </row>
    <row r="115" spans="2:4" x14ac:dyDescent="0.2">
      <c r="B115" s="4"/>
      <c r="C115" s="4"/>
    </row>
    <row r="116" spans="2:4" x14ac:dyDescent="0.2">
      <c r="B116" s="4"/>
      <c r="C116" s="4"/>
    </row>
    <row r="117" spans="2:4" x14ac:dyDescent="0.2">
      <c r="B117" s="4"/>
      <c r="C117" s="4"/>
    </row>
    <row r="119" spans="2:4" x14ac:dyDescent="0.2">
      <c r="D119" s="60"/>
    </row>
    <row r="120" spans="2:4" x14ac:dyDescent="0.2">
      <c r="D120" s="60"/>
    </row>
    <row r="121" spans="2:4" x14ac:dyDescent="0.2">
      <c r="D121" s="60"/>
    </row>
    <row r="122" spans="2:4" x14ac:dyDescent="0.2">
      <c r="D122" s="60"/>
    </row>
    <row r="123" spans="2:4" x14ac:dyDescent="0.2">
      <c r="C123" s="4"/>
      <c r="D123" s="60"/>
    </row>
    <row r="124" spans="2:4" x14ac:dyDescent="0.2">
      <c r="C124" s="4"/>
      <c r="D124" s="60"/>
    </row>
    <row r="125" spans="2:4" x14ac:dyDescent="0.2">
      <c r="C125" s="4"/>
      <c r="D125" s="60"/>
    </row>
    <row r="126" spans="2:4" x14ac:dyDescent="0.2">
      <c r="C126" s="4"/>
      <c r="D126" s="60"/>
    </row>
    <row r="127" spans="2:4" x14ac:dyDescent="0.2">
      <c r="C127" s="4"/>
      <c r="D127" s="60"/>
    </row>
    <row r="128" spans="2:4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3"/>
  <sheetViews>
    <sheetView tabSelected="1" topLeftCell="A2" workbookViewId="0">
      <pane ySplit="2" topLeftCell="A4" activePane="bottomLeft" state="frozen"/>
      <selection activeCell="A2" sqref="A2"/>
      <selection pane="bottomLeft" activeCell="A6" sqref="A6"/>
    </sheetView>
  </sheetViews>
  <sheetFormatPr defaultRowHeight="12.75" x14ac:dyDescent="0.2"/>
  <cols>
    <col min="1" max="1" width="11.42578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7" width="8.28515625" style="4" customWidth="1"/>
    <col min="8" max="8" width="14.5703125" style="59" customWidth="1"/>
    <col min="9" max="10" width="14.5703125" style="53" customWidth="1"/>
    <col min="11" max="11" width="10.28515625" style="62" customWidth="1"/>
    <col min="12" max="13" width="9.140625" customWidth="1"/>
  </cols>
  <sheetData>
    <row r="1" spans="1:12" ht="33" hidden="1" customHeight="1" thickBot="1" x14ac:dyDescent="0.25">
      <c r="H1" s="80"/>
      <c r="I1" s="81">
        <v>0.98675999999999997</v>
      </c>
    </row>
    <row r="2" spans="1:12" s="51" customFormat="1" ht="18" customHeight="1" x14ac:dyDescent="0.25">
      <c r="A2" s="227" t="s">
        <v>273</v>
      </c>
      <c r="B2" s="227"/>
      <c r="C2" s="227"/>
      <c r="D2" s="227"/>
      <c r="E2" s="227"/>
      <c r="F2" s="227"/>
      <c r="G2" s="227"/>
      <c r="H2" s="227"/>
      <c r="I2" s="228"/>
      <c r="J2" s="228"/>
      <c r="K2" s="64"/>
      <c r="L2" s="50"/>
    </row>
    <row r="3" spans="1:12" s="7" customFormat="1" ht="63" customHeight="1" x14ac:dyDescent="0.2">
      <c r="A3" s="41" t="s">
        <v>1</v>
      </c>
      <c r="B3" s="41" t="s">
        <v>0</v>
      </c>
      <c r="C3" s="5" t="s">
        <v>274</v>
      </c>
      <c r="D3" s="164" t="s">
        <v>275</v>
      </c>
      <c r="E3" s="6" t="s">
        <v>276</v>
      </c>
      <c r="F3" s="6"/>
      <c r="G3" s="6"/>
      <c r="H3" s="82" t="s">
        <v>277</v>
      </c>
      <c r="I3" s="52" t="s">
        <v>282</v>
      </c>
      <c r="J3" s="52" t="s">
        <v>283</v>
      </c>
      <c r="K3" s="61"/>
    </row>
    <row r="4" spans="1:12" x14ac:dyDescent="0.2">
      <c r="A4" s="83">
        <v>1</v>
      </c>
      <c r="B4" s="8" t="s">
        <v>2</v>
      </c>
      <c r="C4" s="199">
        <f>G4</f>
        <v>1.6333806024910934E-2</v>
      </c>
      <c r="D4" s="110"/>
      <c r="E4" s="210">
        <f t="shared" ref="E4:E35" si="0">+C4*$B$110</f>
        <v>24334.659565317157</v>
      </c>
      <c r="F4" s="84"/>
      <c r="G4" s="84">
        <v>1.6333806024910934E-2</v>
      </c>
      <c r="H4" s="59">
        <f>E4</f>
        <v>24334.659565317157</v>
      </c>
      <c r="I4" s="53">
        <f t="shared" ref="I4:I35" si="1">ROUND(H4*$C$115,0)</f>
        <v>24335</v>
      </c>
      <c r="J4" s="53">
        <f t="shared" ref="J4:J35" si="2">ROUND(H4*$C$116,0)</f>
        <v>0</v>
      </c>
      <c r="L4" s="10"/>
    </row>
    <row r="5" spans="1:12" x14ac:dyDescent="0.2">
      <c r="A5" s="83">
        <v>2</v>
      </c>
      <c r="B5" s="9" t="s">
        <v>3</v>
      </c>
      <c r="C5" s="199">
        <f t="shared" ref="C5:C52" si="3">G5</f>
        <v>5.2200494731015025E-3</v>
      </c>
      <c r="D5" s="110"/>
      <c r="E5" s="210">
        <f t="shared" si="0"/>
        <v>7777.0071867087036</v>
      </c>
      <c r="F5" s="84"/>
      <c r="G5" s="84">
        <v>5.2200494731015025E-3</v>
      </c>
      <c r="H5" s="59">
        <f t="shared" ref="H5:H68" si="4">E5</f>
        <v>7777.0071867087036</v>
      </c>
      <c r="I5" s="53">
        <f t="shared" si="1"/>
        <v>7777</v>
      </c>
      <c r="J5" s="53">
        <f t="shared" si="2"/>
        <v>0</v>
      </c>
      <c r="L5" s="10"/>
    </row>
    <row r="6" spans="1:12" x14ac:dyDescent="0.2">
      <c r="A6" s="83">
        <v>3</v>
      </c>
      <c r="B6" s="9" t="s">
        <v>4</v>
      </c>
      <c r="C6" s="199">
        <f t="shared" si="3"/>
        <v>1.1770565743916524E-3</v>
      </c>
      <c r="D6" s="110"/>
      <c r="E6" s="210">
        <f t="shared" si="0"/>
        <v>1753.618904452213</v>
      </c>
      <c r="F6" s="84"/>
      <c r="G6" s="84">
        <v>1.1770565743916524E-3</v>
      </c>
      <c r="H6" s="59">
        <f t="shared" si="4"/>
        <v>1753.618904452213</v>
      </c>
      <c r="I6" s="53">
        <f t="shared" si="1"/>
        <v>1754</v>
      </c>
      <c r="J6" s="53">
        <f t="shared" si="2"/>
        <v>0</v>
      </c>
      <c r="L6" s="10"/>
    </row>
    <row r="7" spans="1:12" x14ac:dyDescent="0.2">
      <c r="A7" s="83">
        <v>4</v>
      </c>
      <c r="B7" s="9" t="s">
        <v>5</v>
      </c>
      <c r="C7" s="199">
        <f t="shared" si="3"/>
        <v>2.0078121910116608E-3</v>
      </c>
      <c r="D7" s="110"/>
      <c r="E7" s="210">
        <f t="shared" si="0"/>
        <v>2991.3068677836668</v>
      </c>
      <c r="F7" s="84"/>
      <c r="G7" s="84">
        <v>2.0078121910116608E-3</v>
      </c>
      <c r="H7" s="59">
        <f t="shared" si="4"/>
        <v>2991.3068677836668</v>
      </c>
      <c r="I7" s="53">
        <f t="shared" si="1"/>
        <v>2991</v>
      </c>
      <c r="J7" s="53">
        <f t="shared" si="2"/>
        <v>0</v>
      </c>
      <c r="L7" s="10"/>
    </row>
    <row r="8" spans="1:12" x14ac:dyDescent="0.2">
      <c r="A8" s="83">
        <v>5</v>
      </c>
      <c r="B8" s="9" t="s">
        <v>6</v>
      </c>
      <c r="C8" s="199">
        <f t="shared" si="3"/>
        <v>4.1513347798991873E-3</v>
      </c>
      <c r="D8" s="110"/>
      <c r="E8" s="210">
        <f t="shared" si="0"/>
        <v>6184.7997004763256</v>
      </c>
      <c r="F8" s="84"/>
      <c r="G8" s="84">
        <v>4.1513347798991873E-3</v>
      </c>
      <c r="H8" s="59">
        <f t="shared" si="4"/>
        <v>6184.7997004763256</v>
      </c>
      <c r="I8" s="53">
        <f t="shared" si="1"/>
        <v>6185</v>
      </c>
      <c r="J8" s="53">
        <f t="shared" si="2"/>
        <v>0</v>
      </c>
      <c r="L8" s="10"/>
    </row>
    <row r="9" spans="1:12" x14ac:dyDescent="0.2">
      <c r="A9" s="83">
        <v>6</v>
      </c>
      <c r="B9" s="9" t="s">
        <v>7</v>
      </c>
      <c r="C9" s="199">
        <f t="shared" si="3"/>
        <v>2.760358667991133E-3</v>
      </c>
      <c r="D9" s="110"/>
      <c r="E9" s="210">
        <f t="shared" si="0"/>
        <v>4112.476195767902</v>
      </c>
      <c r="F9" s="84"/>
      <c r="G9" s="84">
        <v>2.760358667991133E-3</v>
      </c>
      <c r="H9" s="59">
        <f t="shared" si="4"/>
        <v>4112.476195767902</v>
      </c>
      <c r="I9" s="53">
        <f t="shared" si="1"/>
        <v>4112</v>
      </c>
      <c r="J9" s="53">
        <f t="shared" si="2"/>
        <v>0</v>
      </c>
      <c r="L9" s="10"/>
    </row>
    <row r="10" spans="1:12" x14ac:dyDescent="0.2">
      <c r="A10" s="83">
        <v>7</v>
      </c>
      <c r="B10" s="9" t="s">
        <v>8</v>
      </c>
      <c r="C10" s="199">
        <f t="shared" si="3"/>
        <v>4.7047641061893622E-3</v>
      </c>
      <c r="D10" s="110"/>
      <c r="E10" s="210">
        <f t="shared" si="0"/>
        <v>7009.3175273805218</v>
      </c>
      <c r="F10" s="84"/>
      <c r="G10" s="84">
        <v>4.7047641061893622E-3</v>
      </c>
      <c r="H10" s="59">
        <f t="shared" si="4"/>
        <v>7009.3175273805218</v>
      </c>
      <c r="I10" s="53">
        <f t="shared" si="1"/>
        <v>7009</v>
      </c>
      <c r="J10" s="53">
        <f>ROUND(H10*$C$116,0)</f>
        <v>0</v>
      </c>
      <c r="L10" s="10"/>
    </row>
    <row r="11" spans="1:12" x14ac:dyDescent="0.2">
      <c r="A11" s="83">
        <v>8</v>
      </c>
      <c r="B11" s="9" t="s">
        <v>9</v>
      </c>
      <c r="C11" s="199">
        <f t="shared" si="3"/>
        <v>2.0653823945916408E-3</v>
      </c>
      <c r="D11" s="110"/>
      <c r="E11" s="210">
        <f t="shared" si="0"/>
        <v>3077.0769144640426</v>
      </c>
      <c r="F11" s="84"/>
      <c r="G11" s="84">
        <v>2.0653823945916408E-3</v>
      </c>
      <c r="H11" s="59">
        <f t="shared" si="4"/>
        <v>3077.0769144640426</v>
      </c>
      <c r="I11" s="53">
        <f t="shared" si="1"/>
        <v>3077</v>
      </c>
      <c r="J11" s="53">
        <f t="shared" si="2"/>
        <v>0</v>
      </c>
      <c r="L11" s="10"/>
    </row>
    <row r="12" spans="1:12" x14ac:dyDescent="0.2">
      <c r="A12" s="83">
        <v>9</v>
      </c>
      <c r="B12" s="9" t="s">
        <v>10</v>
      </c>
      <c r="C12" s="199">
        <f t="shared" si="3"/>
        <v>3.0445130172822095E-3</v>
      </c>
      <c r="D12" s="110"/>
      <c r="E12" s="210">
        <f t="shared" si="0"/>
        <v>4535.8190065896233</v>
      </c>
      <c r="F12" s="84"/>
      <c r="G12" s="84">
        <v>3.0445130172822095E-3</v>
      </c>
      <c r="H12" s="59">
        <f t="shared" si="4"/>
        <v>4535.8190065896233</v>
      </c>
      <c r="I12" s="53">
        <f t="shared" si="1"/>
        <v>4536</v>
      </c>
      <c r="J12" s="53">
        <f t="shared" si="2"/>
        <v>0</v>
      </c>
      <c r="L12" s="10"/>
    </row>
    <row r="13" spans="1:12" x14ac:dyDescent="0.2">
      <c r="A13" s="83">
        <v>10</v>
      </c>
      <c r="B13" s="9" t="s">
        <v>11</v>
      </c>
      <c r="C13" s="199">
        <f t="shared" si="3"/>
        <v>1.1068787528809059E-2</v>
      </c>
      <c r="D13" s="110"/>
      <c r="E13" s="210">
        <f t="shared" si="0"/>
        <v>16490.655999195715</v>
      </c>
      <c r="F13" s="84"/>
      <c r="G13" s="84">
        <v>1.1068787528809059E-2</v>
      </c>
      <c r="H13" s="59">
        <f t="shared" si="4"/>
        <v>16490.655999195715</v>
      </c>
      <c r="I13" s="53">
        <f t="shared" si="1"/>
        <v>16491</v>
      </c>
      <c r="J13" s="53">
        <f t="shared" si="2"/>
        <v>0</v>
      </c>
      <c r="L13" s="10"/>
    </row>
    <row r="14" spans="1:12" x14ac:dyDescent="0.2">
      <c r="A14" s="83">
        <v>11</v>
      </c>
      <c r="B14" s="9" t="s">
        <v>12</v>
      </c>
      <c r="C14" s="199">
        <f t="shared" si="3"/>
        <v>3.0559064561948728E-2</v>
      </c>
      <c r="D14" s="110"/>
      <c r="E14" s="210">
        <f t="shared" si="0"/>
        <v>45527.933392586317</v>
      </c>
      <c r="F14" s="84"/>
      <c r="G14" s="84">
        <v>3.0559064561948728E-2</v>
      </c>
      <c r="H14" s="59">
        <f t="shared" si="4"/>
        <v>45527.933392586317</v>
      </c>
      <c r="I14" s="53">
        <f t="shared" si="1"/>
        <v>45528</v>
      </c>
      <c r="J14" s="53">
        <f t="shared" si="2"/>
        <v>0</v>
      </c>
      <c r="L14" s="10"/>
    </row>
    <row r="15" spans="1:12" x14ac:dyDescent="0.2">
      <c r="A15" s="83">
        <v>12</v>
      </c>
      <c r="B15" s="9" t="s">
        <v>13</v>
      </c>
      <c r="C15" s="199">
        <f t="shared" si="3"/>
        <v>1.2369927173490157E-2</v>
      </c>
      <c r="D15" s="110"/>
      <c r="E15" s="210">
        <f t="shared" si="0"/>
        <v>18429.138080589535</v>
      </c>
      <c r="F15" s="84"/>
      <c r="G15" s="84">
        <v>1.2369927173490157E-2</v>
      </c>
      <c r="H15" s="59">
        <f t="shared" si="4"/>
        <v>18429.138080589535</v>
      </c>
      <c r="I15" s="53">
        <f t="shared" si="1"/>
        <v>18429</v>
      </c>
      <c r="J15" s="53">
        <f t="shared" si="2"/>
        <v>0</v>
      </c>
      <c r="L15" s="10"/>
    </row>
    <row r="16" spans="1:12" x14ac:dyDescent="0.2">
      <c r="A16" s="83">
        <v>13</v>
      </c>
      <c r="B16" s="9" t="s">
        <v>14</v>
      </c>
      <c r="C16" s="199">
        <f t="shared" si="3"/>
        <v>2.4629116509964764E-2</v>
      </c>
      <c r="D16" s="110"/>
      <c r="E16" s="210">
        <f t="shared" si="0"/>
        <v>36693.295166506847</v>
      </c>
      <c r="F16" s="84"/>
      <c r="G16" s="84">
        <v>2.4629116509964764E-2</v>
      </c>
      <c r="H16" s="59">
        <f t="shared" si="4"/>
        <v>36693.295166506847</v>
      </c>
      <c r="I16" s="53">
        <f t="shared" si="1"/>
        <v>36693</v>
      </c>
      <c r="J16" s="53">
        <f t="shared" si="2"/>
        <v>0</v>
      </c>
      <c r="L16" s="10"/>
    </row>
    <row r="17" spans="1:12" x14ac:dyDescent="0.2">
      <c r="A17" s="83">
        <v>14</v>
      </c>
      <c r="B17" s="9" t="s">
        <v>15</v>
      </c>
      <c r="C17" s="199">
        <f t="shared" si="3"/>
        <v>1.0521010617234304E-2</v>
      </c>
      <c r="D17" s="110"/>
      <c r="E17" s="210">
        <f t="shared" si="0"/>
        <v>15674.559331916653</v>
      </c>
      <c r="F17" s="84"/>
      <c r="G17" s="84">
        <v>1.0521010617234304E-2</v>
      </c>
      <c r="H17" s="59">
        <f t="shared" si="4"/>
        <v>15674.559331916653</v>
      </c>
      <c r="I17" s="53">
        <f t="shared" si="1"/>
        <v>15675</v>
      </c>
      <c r="J17" s="53">
        <f t="shared" si="2"/>
        <v>0</v>
      </c>
      <c r="L17" s="10"/>
    </row>
    <row r="18" spans="1:12" x14ac:dyDescent="0.2">
      <c r="A18" s="83">
        <v>15</v>
      </c>
      <c r="B18" s="9" t="s">
        <v>16</v>
      </c>
      <c r="C18" s="199">
        <f t="shared" si="3"/>
        <v>9.079423997969975E-4</v>
      </c>
      <c r="D18" s="110"/>
      <c r="E18" s="210">
        <f t="shared" si="0"/>
        <v>1352.6834572591599</v>
      </c>
      <c r="F18" s="84"/>
      <c r="G18" s="84">
        <v>9.079423997969975E-4</v>
      </c>
      <c r="H18" s="59">
        <f t="shared" si="4"/>
        <v>1352.6834572591599</v>
      </c>
      <c r="I18" s="53">
        <f t="shared" si="1"/>
        <v>1353</v>
      </c>
      <c r="J18" s="53">
        <f t="shared" si="2"/>
        <v>0</v>
      </c>
      <c r="L18" s="10"/>
    </row>
    <row r="19" spans="1:12" x14ac:dyDescent="0.2">
      <c r="A19" s="83">
        <v>16</v>
      </c>
      <c r="B19" s="9" t="s">
        <v>17</v>
      </c>
      <c r="C19" s="199">
        <f t="shared" si="3"/>
        <v>7.6053056334419193E-3</v>
      </c>
      <c r="D19" s="110"/>
      <c r="E19" s="210">
        <f t="shared" si="0"/>
        <v>11330.642913093308</v>
      </c>
      <c r="F19" s="84"/>
      <c r="G19" s="84">
        <v>7.6053056334419193E-3</v>
      </c>
      <c r="H19" s="59">
        <f t="shared" si="4"/>
        <v>11330.642913093308</v>
      </c>
      <c r="I19" s="53">
        <f t="shared" si="1"/>
        <v>11331</v>
      </c>
      <c r="J19" s="53">
        <f t="shared" si="2"/>
        <v>0</v>
      </c>
      <c r="L19" s="10"/>
    </row>
    <row r="20" spans="1:12" x14ac:dyDescent="0.2">
      <c r="A20" s="83">
        <v>17</v>
      </c>
      <c r="B20" s="9" t="s">
        <v>18</v>
      </c>
      <c r="C20" s="199">
        <f t="shared" si="3"/>
        <v>1.971474841392571E-3</v>
      </c>
      <c r="D20" s="110"/>
      <c r="E20" s="210">
        <f t="shared" si="0"/>
        <v>2937.1702488512597</v>
      </c>
      <c r="F20" s="84"/>
      <c r="G20" s="84">
        <v>1.971474841392571E-3</v>
      </c>
      <c r="H20" s="59">
        <f t="shared" si="4"/>
        <v>2937.1702488512597</v>
      </c>
      <c r="I20" s="53">
        <f t="shared" si="1"/>
        <v>2937</v>
      </c>
      <c r="J20" s="53">
        <f t="shared" si="2"/>
        <v>0</v>
      </c>
      <c r="L20" s="10"/>
    </row>
    <row r="21" spans="1:12" x14ac:dyDescent="0.2">
      <c r="A21" s="83">
        <v>18</v>
      </c>
      <c r="B21" s="9" t="s">
        <v>19</v>
      </c>
      <c r="C21" s="199">
        <f t="shared" si="3"/>
        <v>1.9679305409444278E-2</v>
      </c>
      <c r="D21" s="110"/>
      <c r="E21" s="210">
        <f t="shared" si="0"/>
        <v>29318.898295374005</v>
      </c>
      <c r="F21" s="84"/>
      <c r="G21" s="84">
        <v>1.9679305409444278E-2</v>
      </c>
      <c r="H21" s="59">
        <f t="shared" si="4"/>
        <v>29318.898295374005</v>
      </c>
      <c r="I21" s="53">
        <f t="shared" si="1"/>
        <v>29319</v>
      </c>
      <c r="J21" s="53">
        <f t="shared" si="2"/>
        <v>0</v>
      </c>
      <c r="L21" s="10"/>
    </row>
    <row r="22" spans="1:12" x14ac:dyDescent="0.2">
      <c r="A22" s="83">
        <v>19</v>
      </c>
      <c r="B22" s="9" t="s">
        <v>20</v>
      </c>
      <c r="C22" s="199">
        <f t="shared" si="3"/>
        <v>6.6209158787793477E-3</v>
      </c>
      <c r="D22" s="110"/>
      <c r="E22" s="210">
        <f t="shared" si="0"/>
        <v>9864.0655873453507</v>
      </c>
      <c r="F22" s="84"/>
      <c r="G22" s="84">
        <v>6.6209158787793477E-3</v>
      </c>
      <c r="H22" s="59">
        <f t="shared" si="4"/>
        <v>9864.0655873453507</v>
      </c>
      <c r="I22" s="53">
        <f t="shared" si="1"/>
        <v>9864</v>
      </c>
      <c r="J22" s="53">
        <f t="shared" si="2"/>
        <v>0</v>
      </c>
      <c r="L22" s="10"/>
    </row>
    <row r="23" spans="1:12" x14ac:dyDescent="0.2">
      <c r="A23" s="83">
        <v>20</v>
      </c>
      <c r="B23" s="9" t="s">
        <v>21</v>
      </c>
      <c r="C23" s="199">
        <f t="shared" si="3"/>
        <v>2.7706014133055653E-3</v>
      </c>
      <c r="D23" s="110"/>
      <c r="E23" s="210">
        <f t="shared" si="0"/>
        <v>4127.7361859906832</v>
      </c>
      <c r="F23" s="84"/>
      <c r="G23" s="84">
        <v>2.7706014133055653E-3</v>
      </c>
      <c r="H23" s="59">
        <f t="shared" si="4"/>
        <v>4127.7361859906832</v>
      </c>
      <c r="I23" s="53">
        <f t="shared" si="1"/>
        <v>4128</v>
      </c>
      <c r="J23" s="53">
        <f t="shared" si="2"/>
        <v>0</v>
      </c>
      <c r="L23" s="10"/>
    </row>
    <row r="24" spans="1:12" x14ac:dyDescent="0.2">
      <c r="A24" s="83">
        <v>21</v>
      </c>
      <c r="B24" s="9" t="s">
        <v>22</v>
      </c>
      <c r="C24" s="199">
        <f t="shared" si="3"/>
        <v>1.872714208567621E-3</v>
      </c>
      <c r="D24" s="110"/>
      <c r="E24" s="210">
        <f t="shared" si="0"/>
        <v>2790.0333002071329</v>
      </c>
      <c r="F24" s="84"/>
      <c r="G24" s="84">
        <v>1.872714208567621E-3</v>
      </c>
      <c r="H24" s="59">
        <f t="shared" si="4"/>
        <v>2790.0333002071329</v>
      </c>
      <c r="I24" s="53">
        <f t="shared" si="1"/>
        <v>2790</v>
      </c>
      <c r="J24" s="53">
        <f t="shared" si="2"/>
        <v>0</v>
      </c>
      <c r="L24" s="10"/>
    </row>
    <row r="25" spans="1:12" x14ac:dyDescent="0.2">
      <c r="A25" s="83">
        <v>22</v>
      </c>
      <c r="B25" s="9" t="s">
        <v>23</v>
      </c>
      <c r="C25" s="199">
        <f t="shared" si="3"/>
        <v>1.1952864697244575E-3</v>
      </c>
      <c r="D25" s="110"/>
      <c r="E25" s="210">
        <f t="shared" si="0"/>
        <v>1780.7784223354674</v>
      </c>
      <c r="F25" s="84"/>
      <c r="G25" s="84">
        <v>1.1952864697244575E-3</v>
      </c>
      <c r="H25" s="59">
        <f t="shared" si="4"/>
        <v>1780.7784223354674</v>
      </c>
      <c r="I25" s="53">
        <f t="shared" si="1"/>
        <v>1781</v>
      </c>
      <c r="J25" s="53">
        <f t="shared" si="2"/>
        <v>0</v>
      </c>
      <c r="L25" s="10"/>
    </row>
    <row r="26" spans="1:12" x14ac:dyDescent="0.2">
      <c r="A26" s="83">
        <v>23</v>
      </c>
      <c r="B26" s="9" t="s">
        <v>24</v>
      </c>
      <c r="C26" s="199">
        <f t="shared" si="3"/>
        <v>8.6945423919376399E-3</v>
      </c>
      <c r="D26" s="110"/>
      <c r="E26" s="210">
        <f t="shared" si="0"/>
        <v>12953.424869950022</v>
      </c>
      <c r="F26" s="84"/>
      <c r="G26" s="84">
        <v>8.6945423919376399E-3</v>
      </c>
      <c r="H26" s="59">
        <f t="shared" si="4"/>
        <v>12953.424869950022</v>
      </c>
      <c r="I26" s="53">
        <f t="shared" si="1"/>
        <v>12953</v>
      </c>
      <c r="J26" s="53">
        <f t="shared" si="2"/>
        <v>0</v>
      </c>
      <c r="L26" s="10"/>
    </row>
    <row r="27" spans="1:12" x14ac:dyDescent="0.2">
      <c r="A27" s="83">
        <v>24</v>
      </c>
      <c r="B27" s="9" t="s">
        <v>25</v>
      </c>
      <c r="C27" s="199">
        <f t="shared" si="3"/>
        <v>5.4813585302035993E-3</v>
      </c>
      <c r="D27" s="110"/>
      <c r="E27" s="210">
        <f t="shared" si="0"/>
        <v>8166.3143044873495</v>
      </c>
      <c r="F27" s="84"/>
      <c r="G27" s="84">
        <v>5.4813585302035993E-3</v>
      </c>
      <c r="H27" s="59">
        <f t="shared" si="4"/>
        <v>8166.3143044873495</v>
      </c>
      <c r="I27" s="53">
        <f t="shared" si="1"/>
        <v>8166</v>
      </c>
      <c r="J27" s="53">
        <f t="shared" si="2"/>
        <v>0</v>
      </c>
      <c r="L27" s="10"/>
    </row>
    <row r="28" spans="1:12" x14ac:dyDescent="0.2">
      <c r="A28" s="83">
        <v>25</v>
      </c>
      <c r="B28" s="9" t="s">
        <v>26</v>
      </c>
      <c r="C28" s="199">
        <f t="shared" si="3"/>
        <v>7.9870650453377767E-3</v>
      </c>
      <c r="D28" s="110"/>
      <c r="E28" s="210">
        <f t="shared" si="0"/>
        <v>11899.401064755761</v>
      </c>
      <c r="F28" s="84"/>
      <c r="G28" s="84">
        <v>7.9870650453377767E-3</v>
      </c>
      <c r="H28" s="59">
        <f t="shared" si="4"/>
        <v>11899.401064755761</v>
      </c>
      <c r="I28" s="53">
        <f t="shared" si="1"/>
        <v>11899</v>
      </c>
      <c r="J28" s="53">
        <f t="shared" si="2"/>
        <v>0</v>
      </c>
      <c r="L28" s="10"/>
    </row>
    <row r="29" spans="1:12" x14ac:dyDescent="0.2">
      <c r="A29" s="83">
        <v>26</v>
      </c>
      <c r="B29" s="9" t="s">
        <v>27</v>
      </c>
      <c r="C29" s="199">
        <f t="shared" si="3"/>
        <v>2.6472763634486758E-2</v>
      </c>
      <c r="D29" s="110"/>
      <c r="E29" s="210">
        <f t="shared" si="0"/>
        <v>39440.023336621947</v>
      </c>
      <c r="F29" s="84"/>
      <c r="G29" s="84">
        <v>2.6472763634486758E-2</v>
      </c>
      <c r="H29" s="59">
        <f t="shared" si="4"/>
        <v>39440.023336621947</v>
      </c>
      <c r="I29" s="53">
        <f t="shared" si="1"/>
        <v>39440</v>
      </c>
      <c r="J29" s="53">
        <f t="shared" si="2"/>
        <v>0</v>
      </c>
      <c r="L29" s="10"/>
    </row>
    <row r="30" spans="1:12" x14ac:dyDescent="0.2">
      <c r="A30" s="83">
        <v>27</v>
      </c>
      <c r="B30" s="9" t="s">
        <v>28</v>
      </c>
      <c r="C30" s="199">
        <f t="shared" si="3"/>
        <v>1.7927278870591486E-3</v>
      </c>
      <c r="D30" s="110"/>
      <c r="E30" s="210">
        <f t="shared" si="0"/>
        <v>2670.8669588888797</v>
      </c>
      <c r="F30" s="84"/>
      <c r="G30" s="84">
        <v>1.7927278870591486E-3</v>
      </c>
      <c r="H30" s="59">
        <f t="shared" si="4"/>
        <v>2670.8669588888797</v>
      </c>
      <c r="I30" s="53">
        <f t="shared" si="1"/>
        <v>2671</v>
      </c>
      <c r="J30" s="53">
        <f t="shared" si="2"/>
        <v>0</v>
      </c>
      <c r="L30" s="10"/>
    </row>
    <row r="31" spans="1:12" x14ac:dyDescent="0.2">
      <c r="A31" s="83">
        <v>28</v>
      </c>
      <c r="B31" s="9" t="s">
        <v>29</v>
      </c>
      <c r="C31" s="199">
        <f t="shared" si="3"/>
        <v>4.77431119866111E-3</v>
      </c>
      <c r="D31" s="110"/>
      <c r="E31" s="210">
        <f t="shared" si="0"/>
        <v>7112.9311503460758</v>
      </c>
      <c r="F31" s="84"/>
      <c r="G31" s="84">
        <v>4.77431119866111E-3</v>
      </c>
      <c r="H31" s="59">
        <f t="shared" si="4"/>
        <v>7112.9311503460758</v>
      </c>
      <c r="I31" s="53">
        <f t="shared" si="1"/>
        <v>7113</v>
      </c>
      <c r="J31" s="53">
        <f t="shared" si="2"/>
        <v>0</v>
      </c>
      <c r="L31" s="10"/>
    </row>
    <row r="32" spans="1:12" x14ac:dyDescent="0.2">
      <c r="A32" s="83">
        <v>29</v>
      </c>
      <c r="B32" s="9" t="s">
        <v>30</v>
      </c>
      <c r="C32" s="199">
        <f t="shared" si="3"/>
        <v>2.0019581216730985E-2</v>
      </c>
      <c r="D32" s="110"/>
      <c r="E32" s="210">
        <f t="shared" si="0"/>
        <v>29825.85276244719</v>
      </c>
      <c r="F32" s="84"/>
      <c r="G32" s="84">
        <v>2.0019581216730985E-2</v>
      </c>
      <c r="H32" s="59">
        <f t="shared" si="4"/>
        <v>29825.85276244719</v>
      </c>
      <c r="I32" s="53">
        <f t="shared" si="1"/>
        <v>29826</v>
      </c>
      <c r="J32" s="53">
        <f t="shared" si="2"/>
        <v>0</v>
      </c>
      <c r="L32" s="10"/>
    </row>
    <row r="33" spans="1:12" x14ac:dyDescent="0.2">
      <c r="A33" s="83">
        <v>30</v>
      </c>
      <c r="B33" s="9" t="s">
        <v>31</v>
      </c>
      <c r="C33" s="199">
        <f t="shared" si="3"/>
        <v>4.4342437513527101E-3</v>
      </c>
      <c r="D33" s="110"/>
      <c r="E33" s="210">
        <f t="shared" si="0"/>
        <v>6606.2871050528138</v>
      </c>
      <c r="F33" s="84"/>
      <c r="G33" s="84">
        <v>4.4342437513527101E-3</v>
      </c>
      <c r="H33" s="59">
        <f t="shared" si="4"/>
        <v>6606.2871050528138</v>
      </c>
      <c r="I33" s="53">
        <f t="shared" si="1"/>
        <v>6606</v>
      </c>
      <c r="J33" s="53">
        <f t="shared" si="2"/>
        <v>0</v>
      </c>
      <c r="L33" s="10"/>
    </row>
    <row r="34" spans="1:12" x14ac:dyDescent="0.2">
      <c r="A34" s="83">
        <v>31</v>
      </c>
      <c r="B34" s="9" t="s">
        <v>32</v>
      </c>
      <c r="C34" s="199">
        <f t="shared" si="3"/>
        <v>6.3245108035607008E-3</v>
      </c>
      <c r="D34" s="110"/>
      <c r="E34" s="210">
        <f t="shared" si="0"/>
        <v>9422.4712285120531</v>
      </c>
      <c r="F34" s="84"/>
      <c r="G34" s="84">
        <v>6.3245108035607008E-3</v>
      </c>
      <c r="H34" s="59">
        <f t="shared" si="4"/>
        <v>9422.4712285120531</v>
      </c>
      <c r="I34" s="53">
        <f t="shared" si="1"/>
        <v>9422</v>
      </c>
      <c r="J34" s="53">
        <f t="shared" si="2"/>
        <v>0</v>
      </c>
      <c r="L34" s="10"/>
    </row>
    <row r="35" spans="1:12" x14ac:dyDescent="0.2">
      <c r="A35" s="83">
        <v>32</v>
      </c>
      <c r="B35" s="9" t="s">
        <v>33</v>
      </c>
      <c r="C35" s="199">
        <f t="shared" si="3"/>
        <v>3.1371192376109643E-2</v>
      </c>
      <c r="D35" s="110"/>
      <c r="E35" s="210">
        <f t="shared" si="0"/>
        <v>46737.869022468934</v>
      </c>
      <c r="F35" s="84"/>
      <c r="G35" s="84">
        <v>3.1371192376109643E-2</v>
      </c>
      <c r="H35" s="59">
        <f t="shared" si="4"/>
        <v>46737.869022468934</v>
      </c>
      <c r="I35" s="53">
        <f t="shared" si="1"/>
        <v>46738</v>
      </c>
      <c r="J35" s="53">
        <f t="shared" si="2"/>
        <v>0</v>
      </c>
      <c r="L35" s="10"/>
    </row>
    <row r="36" spans="1:12" x14ac:dyDescent="0.2">
      <c r="A36" s="83">
        <v>33</v>
      </c>
      <c r="B36" s="9" t="s">
        <v>34</v>
      </c>
      <c r="C36" s="199">
        <f t="shared" si="3"/>
        <v>4.9473869779985934E-3</v>
      </c>
      <c r="D36" s="110"/>
      <c r="E36" s="210">
        <f t="shared" ref="E36:E67" si="5">+C36*$B$110</f>
        <v>7370.7853309795564</v>
      </c>
      <c r="F36" s="84"/>
      <c r="G36" s="84">
        <v>4.9473869779985934E-3</v>
      </c>
      <c r="H36" s="59">
        <f t="shared" si="4"/>
        <v>7370.7853309795564</v>
      </c>
      <c r="I36" s="53">
        <f t="shared" ref="I36:I67" si="6">ROUND(H36*$C$115,0)</f>
        <v>7371</v>
      </c>
      <c r="J36" s="53">
        <f t="shared" ref="J36:J67" si="7">ROUND(H36*$C$116,0)</f>
        <v>0</v>
      </c>
      <c r="L36" s="10"/>
    </row>
    <row r="37" spans="1:12" x14ac:dyDescent="0.2">
      <c r="A37" s="83">
        <v>34</v>
      </c>
      <c r="B37" s="9" t="s">
        <v>35</v>
      </c>
      <c r="C37" s="199">
        <f t="shared" si="3"/>
        <v>3.3239255611602847E-2</v>
      </c>
      <c r="D37" s="110"/>
      <c r="E37" s="210">
        <f t="shared" si="5"/>
        <v>49520.973144856718</v>
      </c>
      <c r="F37" s="84"/>
      <c r="G37" s="84">
        <v>3.3239255611602847E-2</v>
      </c>
      <c r="H37" s="59">
        <f t="shared" si="4"/>
        <v>49520.973144856718</v>
      </c>
      <c r="I37" s="53">
        <f t="shared" si="6"/>
        <v>49521</v>
      </c>
      <c r="J37" s="53">
        <f t="shared" si="7"/>
        <v>0</v>
      </c>
      <c r="L37" s="10"/>
    </row>
    <row r="38" spans="1:12" x14ac:dyDescent="0.2">
      <c r="A38" s="83">
        <v>35</v>
      </c>
      <c r="B38" s="9" t="s">
        <v>36</v>
      </c>
      <c r="C38" s="199">
        <f t="shared" si="3"/>
        <v>7.1653264498218574E-3</v>
      </c>
      <c r="D38" s="110"/>
      <c r="E38" s="210">
        <f t="shared" si="5"/>
        <v>10675.146966043898</v>
      </c>
      <c r="F38" s="84"/>
      <c r="G38" s="84">
        <v>7.1653264498218574E-3</v>
      </c>
      <c r="H38" s="59">
        <f t="shared" si="4"/>
        <v>10675.146966043898</v>
      </c>
      <c r="I38" s="53">
        <f t="shared" si="6"/>
        <v>10675</v>
      </c>
      <c r="J38" s="53">
        <f t="shared" si="7"/>
        <v>0</v>
      </c>
      <c r="L38" s="10"/>
    </row>
    <row r="39" spans="1:12" x14ac:dyDescent="0.2">
      <c r="A39" s="83">
        <v>36</v>
      </c>
      <c r="B39" s="9" t="s">
        <v>37</v>
      </c>
      <c r="C39" s="199">
        <f t="shared" si="3"/>
        <v>2.0139628514517526E-2</v>
      </c>
      <c r="D39" s="110"/>
      <c r="E39" s="210">
        <f t="shared" si="5"/>
        <v>30004.703308297703</v>
      </c>
      <c r="F39" s="84"/>
      <c r="G39" s="84">
        <v>2.0139628514517526E-2</v>
      </c>
      <c r="H39" s="59">
        <f t="shared" si="4"/>
        <v>30004.703308297703</v>
      </c>
      <c r="I39" s="53">
        <f t="shared" si="6"/>
        <v>30005</v>
      </c>
      <c r="J39" s="53">
        <f t="shared" si="7"/>
        <v>0</v>
      </c>
      <c r="L39" s="10"/>
    </row>
    <row r="40" spans="1:12" x14ac:dyDescent="0.2">
      <c r="A40" s="83">
        <v>37</v>
      </c>
      <c r="B40" s="9" t="s">
        <v>38</v>
      </c>
      <c r="C40" s="199">
        <f t="shared" si="3"/>
        <v>1.2780205154563149E-3</v>
      </c>
      <c r="D40" s="110"/>
      <c r="E40" s="210">
        <f t="shared" si="5"/>
        <v>1904.0384166243434</v>
      </c>
      <c r="F40" s="84"/>
      <c r="G40" s="84">
        <v>1.2780205154563149E-3</v>
      </c>
      <c r="H40" s="59">
        <f t="shared" si="4"/>
        <v>1904.0384166243434</v>
      </c>
      <c r="I40" s="53">
        <f t="shared" si="6"/>
        <v>1904</v>
      </c>
      <c r="J40" s="53">
        <f t="shared" si="7"/>
        <v>0</v>
      </c>
      <c r="L40" s="10"/>
    </row>
    <row r="41" spans="1:12" x14ac:dyDescent="0.2">
      <c r="A41" s="83">
        <v>38</v>
      </c>
      <c r="B41" s="9" t="s">
        <v>39</v>
      </c>
      <c r="C41" s="199">
        <f t="shared" si="3"/>
        <v>1.0291091660874188E-3</v>
      </c>
      <c r="D41" s="110"/>
      <c r="E41" s="210">
        <f t="shared" si="5"/>
        <v>1533.2018253486835</v>
      </c>
      <c r="F41" s="84"/>
      <c r="G41" s="84">
        <v>1.0291091660874188E-3</v>
      </c>
      <c r="H41" s="59">
        <f t="shared" si="4"/>
        <v>1533.2018253486835</v>
      </c>
      <c r="I41" s="53">
        <f t="shared" si="6"/>
        <v>1533</v>
      </c>
      <c r="J41" s="53">
        <f t="shared" si="7"/>
        <v>0</v>
      </c>
      <c r="L41" s="10"/>
    </row>
    <row r="42" spans="1:12" x14ac:dyDescent="0.2">
      <c r="A42" s="83">
        <v>39</v>
      </c>
      <c r="B42" s="9" t="s">
        <v>40</v>
      </c>
      <c r="C42" s="199">
        <f t="shared" si="3"/>
        <v>5.7865374260270648E-3</v>
      </c>
      <c r="D42" s="110"/>
      <c r="E42" s="210">
        <f t="shared" si="5"/>
        <v>8620.9801995676062</v>
      </c>
      <c r="F42" s="84"/>
      <c r="G42" s="84">
        <v>5.7865374260270648E-3</v>
      </c>
      <c r="H42" s="59">
        <f t="shared" si="4"/>
        <v>8620.9801995676062</v>
      </c>
      <c r="I42" s="53">
        <f t="shared" si="6"/>
        <v>8621</v>
      </c>
      <c r="J42" s="53">
        <f t="shared" si="7"/>
        <v>0</v>
      </c>
      <c r="L42" s="10"/>
    </row>
    <row r="43" spans="1:12" x14ac:dyDescent="0.2">
      <c r="A43" s="83">
        <v>40</v>
      </c>
      <c r="B43" s="9" t="s">
        <v>41</v>
      </c>
      <c r="C43" s="199">
        <f t="shared" si="3"/>
        <v>3.9437252653626541E-3</v>
      </c>
      <c r="D43" s="110"/>
      <c r="E43" s="210">
        <f t="shared" si="5"/>
        <v>5875.4959869963041</v>
      </c>
      <c r="F43" s="84"/>
      <c r="G43" s="84">
        <v>3.9437252653626541E-3</v>
      </c>
      <c r="H43" s="59">
        <f t="shared" si="4"/>
        <v>5875.4959869963041</v>
      </c>
      <c r="I43" s="53">
        <f t="shared" si="6"/>
        <v>5875</v>
      </c>
      <c r="J43" s="53">
        <f t="shared" si="7"/>
        <v>0</v>
      </c>
      <c r="L43" s="10"/>
    </row>
    <row r="44" spans="1:12" x14ac:dyDescent="0.2">
      <c r="A44" s="83">
        <v>41</v>
      </c>
      <c r="B44" s="9" t="s">
        <v>42</v>
      </c>
      <c r="C44" s="199">
        <f t="shared" si="3"/>
        <v>3.9636105373695198E-2</v>
      </c>
      <c r="D44" s="110"/>
      <c r="E44" s="210">
        <f t="shared" si="5"/>
        <v>59051.217413313811</v>
      </c>
      <c r="F44" s="84"/>
      <c r="G44" s="84">
        <v>3.9636105373695198E-2</v>
      </c>
      <c r="H44" s="59">
        <f t="shared" si="4"/>
        <v>59051.217413313811</v>
      </c>
      <c r="I44" s="53">
        <f t="shared" si="6"/>
        <v>59051</v>
      </c>
      <c r="J44" s="53">
        <f t="shared" si="7"/>
        <v>0</v>
      </c>
      <c r="L44" s="10"/>
    </row>
    <row r="45" spans="1:12" x14ac:dyDescent="0.2">
      <c r="A45" s="83">
        <v>42</v>
      </c>
      <c r="B45" s="9" t="s">
        <v>43</v>
      </c>
      <c r="C45" s="199">
        <f t="shared" si="3"/>
        <v>8.0492232147755267E-3</v>
      </c>
      <c r="D45" s="110"/>
      <c r="E45" s="210">
        <f t="shared" si="5"/>
        <v>11992.006418961882</v>
      </c>
      <c r="F45" s="84"/>
      <c r="G45" s="84">
        <v>8.0492232147755267E-3</v>
      </c>
      <c r="H45" s="59">
        <f t="shared" si="4"/>
        <v>11992.006418961882</v>
      </c>
      <c r="I45" s="53">
        <f t="shared" si="6"/>
        <v>11992</v>
      </c>
      <c r="J45" s="53">
        <f t="shared" si="7"/>
        <v>0</v>
      </c>
      <c r="L45" s="10"/>
    </row>
    <row r="46" spans="1:12" x14ac:dyDescent="0.2">
      <c r="A46" s="83">
        <v>43</v>
      </c>
      <c r="B46" s="9" t="s">
        <v>44</v>
      </c>
      <c r="C46" s="199">
        <f t="shared" si="3"/>
        <v>1.374728242839513E-2</v>
      </c>
      <c r="D46" s="110"/>
      <c r="E46" s="210">
        <f t="shared" si="5"/>
        <v>20481.168769425629</v>
      </c>
      <c r="F46" s="84"/>
      <c r="G46" s="84">
        <v>1.374728242839513E-2</v>
      </c>
      <c r="H46" s="59">
        <f t="shared" si="4"/>
        <v>20481.168769425629</v>
      </c>
      <c r="I46" s="53">
        <f t="shared" si="6"/>
        <v>20481</v>
      </c>
      <c r="J46" s="53">
        <f t="shared" si="7"/>
        <v>0</v>
      </c>
      <c r="L46" s="10"/>
    </row>
    <row r="47" spans="1:12" x14ac:dyDescent="0.2">
      <c r="A47" s="83">
        <v>44</v>
      </c>
      <c r="B47" s="9" t="s">
        <v>45</v>
      </c>
      <c r="C47" s="199">
        <f t="shared" si="3"/>
        <v>6.9329950895464449E-3</v>
      </c>
      <c r="D47" s="110"/>
      <c r="E47" s="210">
        <f t="shared" si="5"/>
        <v>10329.011806239338</v>
      </c>
      <c r="F47" s="84"/>
      <c r="G47" s="84">
        <v>6.9329950895464449E-3</v>
      </c>
      <c r="H47" s="59">
        <f t="shared" si="4"/>
        <v>10329.011806239338</v>
      </c>
      <c r="I47" s="53">
        <f t="shared" si="6"/>
        <v>10329</v>
      </c>
      <c r="J47" s="53">
        <f t="shared" si="7"/>
        <v>0</v>
      </c>
      <c r="L47" s="10"/>
    </row>
    <row r="48" spans="1:12" x14ac:dyDescent="0.2">
      <c r="A48" s="83">
        <v>45</v>
      </c>
      <c r="B48" s="9" t="s">
        <v>46</v>
      </c>
      <c r="C48" s="199">
        <f t="shared" si="3"/>
        <v>1.2616655866692852E-2</v>
      </c>
      <c r="D48" s="110"/>
      <c r="E48" s="210">
        <f t="shared" si="5"/>
        <v>18796.722876498479</v>
      </c>
      <c r="F48" s="84"/>
      <c r="G48" s="84">
        <v>1.2616655866692852E-2</v>
      </c>
      <c r="H48" s="59">
        <f t="shared" si="4"/>
        <v>18796.722876498479</v>
      </c>
      <c r="I48" s="53">
        <f t="shared" si="6"/>
        <v>18797</v>
      </c>
      <c r="J48" s="53">
        <f t="shared" si="7"/>
        <v>0</v>
      </c>
      <c r="L48" s="10"/>
    </row>
    <row r="49" spans="1:12" x14ac:dyDescent="0.2">
      <c r="A49" s="83">
        <v>46</v>
      </c>
      <c r="B49" s="9" t="s">
        <v>47</v>
      </c>
      <c r="C49" s="199">
        <f t="shared" si="3"/>
        <v>1.8505059776691875E-3</v>
      </c>
      <c r="D49" s="110"/>
      <c r="E49" s="210">
        <f t="shared" si="5"/>
        <v>2756.9467227347964</v>
      </c>
      <c r="F49" s="84"/>
      <c r="G49" s="84">
        <v>1.8505059776691875E-3</v>
      </c>
      <c r="H49" s="59">
        <f t="shared" si="4"/>
        <v>2756.9467227347964</v>
      </c>
      <c r="I49" s="53">
        <f t="shared" si="6"/>
        <v>2757</v>
      </c>
      <c r="J49" s="53">
        <f t="shared" si="7"/>
        <v>0</v>
      </c>
      <c r="L49" s="10"/>
    </row>
    <row r="50" spans="1:12" x14ac:dyDescent="0.2">
      <c r="A50" s="83">
        <v>47</v>
      </c>
      <c r="B50" s="9" t="s">
        <v>48</v>
      </c>
      <c r="C50" s="199">
        <f t="shared" si="3"/>
        <v>3.7311104344140721E-3</v>
      </c>
      <c r="D50" s="110"/>
      <c r="E50" s="210">
        <f t="shared" si="5"/>
        <v>5558.7351829448544</v>
      </c>
      <c r="F50" s="84"/>
      <c r="G50" s="84">
        <v>3.7311104344140721E-3</v>
      </c>
      <c r="H50" s="59">
        <f t="shared" si="4"/>
        <v>5558.7351829448544</v>
      </c>
      <c r="I50" s="53">
        <f t="shared" si="6"/>
        <v>5559</v>
      </c>
      <c r="J50" s="53">
        <f t="shared" si="7"/>
        <v>0</v>
      </c>
      <c r="L50" s="10"/>
    </row>
    <row r="51" spans="1:12" x14ac:dyDescent="0.2">
      <c r="A51" s="83">
        <v>48</v>
      </c>
      <c r="B51" s="9" t="s">
        <v>49</v>
      </c>
      <c r="C51" s="199">
        <f t="shared" si="3"/>
        <v>4.3382129232675127E-4</v>
      </c>
      <c r="D51" s="110"/>
      <c r="E51" s="210">
        <f t="shared" si="5"/>
        <v>646.3217112323332</v>
      </c>
      <c r="F51" s="84"/>
      <c r="G51" s="84">
        <v>4.3382129232675127E-4</v>
      </c>
      <c r="H51" s="59">
        <f t="shared" si="4"/>
        <v>646.3217112323332</v>
      </c>
      <c r="I51" s="53">
        <f t="shared" si="6"/>
        <v>646</v>
      </c>
      <c r="J51" s="53">
        <f t="shared" si="7"/>
        <v>0</v>
      </c>
      <c r="L51" s="10"/>
    </row>
    <row r="52" spans="1:12" x14ac:dyDescent="0.2">
      <c r="A52" s="83">
        <v>49</v>
      </c>
      <c r="B52" s="9" t="s">
        <v>50</v>
      </c>
      <c r="C52" s="199">
        <f t="shared" si="3"/>
        <v>2.16425703947433E-2</v>
      </c>
      <c r="D52" s="110"/>
      <c r="E52" s="210">
        <f t="shared" si="5"/>
        <v>32243.83722148199</v>
      </c>
      <c r="F52" s="84"/>
      <c r="G52" s="84">
        <v>2.16425703947433E-2</v>
      </c>
      <c r="H52" s="59">
        <f t="shared" si="4"/>
        <v>32243.83722148199</v>
      </c>
      <c r="I52" s="53">
        <f t="shared" si="6"/>
        <v>32244</v>
      </c>
      <c r="J52" s="53">
        <f t="shared" si="7"/>
        <v>0</v>
      </c>
      <c r="L52" s="10"/>
    </row>
    <row r="53" spans="1:12" s="2" customFormat="1" x14ac:dyDescent="0.2">
      <c r="A53" s="85">
        <v>50</v>
      </c>
      <c r="B53" s="86" t="s">
        <v>103</v>
      </c>
      <c r="C53" s="214">
        <f>+C123</f>
        <v>4.7293768679912496E-3</v>
      </c>
      <c r="D53" s="111"/>
      <c r="E53" s="210">
        <f t="shared" si="5"/>
        <v>7045.9864567468758</v>
      </c>
      <c r="F53" s="87"/>
      <c r="G53" s="87">
        <v>5.2200627682022624E-3</v>
      </c>
      <c r="H53" s="59">
        <f t="shared" si="4"/>
        <v>7045.9864567468758</v>
      </c>
      <c r="I53" s="88">
        <f t="shared" si="6"/>
        <v>7046</v>
      </c>
      <c r="J53" s="88">
        <f t="shared" si="7"/>
        <v>0</v>
      </c>
      <c r="K53" s="69"/>
      <c r="L53" s="10"/>
    </row>
    <row r="54" spans="1:12" x14ac:dyDescent="0.2">
      <c r="A54" s="83">
        <v>51</v>
      </c>
      <c r="B54" s="9" t="s">
        <v>52</v>
      </c>
      <c r="C54" s="199">
        <f>G54</f>
        <v>2.6186972884256341E-2</v>
      </c>
      <c r="D54" s="110"/>
      <c r="E54" s="210">
        <f t="shared" si="5"/>
        <v>39014.24256004316</v>
      </c>
      <c r="F54" s="84"/>
      <c r="G54" s="84">
        <v>2.6186972884256341E-2</v>
      </c>
      <c r="H54" s="59">
        <f t="shared" si="4"/>
        <v>39014.24256004316</v>
      </c>
      <c r="I54" s="53">
        <f t="shared" si="6"/>
        <v>39014</v>
      </c>
      <c r="J54" s="53">
        <f t="shared" si="7"/>
        <v>0</v>
      </c>
      <c r="L54" s="10"/>
    </row>
    <row r="55" spans="1:12" x14ac:dyDescent="0.2">
      <c r="A55" s="83">
        <v>52</v>
      </c>
      <c r="B55" s="9" t="s">
        <v>53</v>
      </c>
      <c r="C55" s="199">
        <f t="shared" ref="C55:C89" si="8">G55</f>
        <v>1.2068054921620032E-3</v>
      </c>
      <c r="D55" s="110"/>
      <c r="E55" s="210">
        <f t="shared" si="5"/>
        <v>1797.939853609686</v>
      </c>
      <c r="F55" s="84"/>
      <c r="G55" s="84">
        <v>1.2068054921620032E-3</v>
      </c>
      <c r="H55" s="59">
        <f t="shared" si="4"/>
        <v>1797.939853609686</v>
      </c>
      <c r="I55" s="53">
        <f t="shared" si="6"/>
        <v>1798</v>
      </c>
      <c r="J55" s="53">
        <f t="shared" si="7"/>
        <v>0</v>
      </c>
      <c r="L55" s="10"/>
    </row>
    <row r="56" spans="1:12" x14ac:dyDescent="0.2">
      <c r="A56" s="83">
        <v>53</v>
      </c>
      <c r="B56" s="9" t="s">
        <v>54</v>
      </c>
      <c r="C56" s="199">
        <f t="shared" si="8"/>
        <v>9.0035066604414009E-3</v>
      </c>
      <c r="D56" s="110"/>
      <c r="E56" s="210">
        <f t="shared" si="5"/>
        <v>13413.730341952054</v>
      </c>
      <c r="F56" s="84"/>
      <c r="G56" s="84">
        <v>9.0035066604414009E-3</v>
      </c>
      <c r="H56" s="59">
        <f t="shared" si="4"/>
        <v>13413.730341952054</v>
      </c>
      <c r="I56" s="53">
        <f t="shared" si="6"/>
        <v>13414</v>
      </c>
      <c r="J56" s="53">
        <f t="shared" si="7"/>
        <v>0</v>
      </c>
      <c r="L56" s="10"/>
    </row>
    <row r="57" spans="1:12" x14ac:dyDescent="0.2">
      <c r="A57" s="83">
        <v>54</v>
      </c>
      <c r="B57" s="9" t="s">
        <v>55</v>
      </c>
      <c r="C57" s="199">
        <f t="shared" si="8"/>
        <v>5.6894238092021392E-3</v>
      </c>
      <c r="D57" s="110"/>
      <c r="E57" s="210">
        <f t="shared" si="5"/>
        <v>8476.2970313588594</v>
      </c>
      <c r="F57" s="84"/>
      <c r="G57" s="84">
        <v>5.6894238092021392E-3</v>
      </c>
      <c r="H57" s="59">
        <f t="shared" si="4"/>
        <v>8476.2970313588594</v>
      </c>
      <c r="I57" s="53">
        <f t="shared" si="6"/>
        <v>8476</v>
      </c>
      <c r="J57" s="53">
        <f t="shared" si="7"/>
        <v>0</v>
      </c>
      <c r="L57" s="10"/>
    </row>
    <row r="58" spans="1:12" x14ac:dyDescent="0.2">
      <c r="A58" s="83">
        <v>55</v>
      </c>
      <c r="B58" s="9" t="s">
        <v>56</v>
      </c>
      <c r="C58" s="199">
        <f t="shared" si="8"/>
        <v>8.9244410640728824E-3</v>
      </c>
      <c r="D58" s="110"/>
      <c r="E58" s="210">
        <f t="shared" si="5"/>
        <v>13295.93572825196</v>
      </c>
      <c r="F58" s="84"/>
      <c r="G58" s="84">
        <v>8.9244410640728824E-3</v>
      </c>
      <c r="H58" s="59">
        <f t="shared" si="4"/>
        <v>13295.93572825196</v>
      </c>
      <c r="I58" s="53">
        <f t="shared" si="6"/>
        <v>13296</v>
      </c>
      <c r="J58" s="53">
        <f t="shared" si="7"/>
        <v>0</v>
      </c>
      <c r="L58" s="10"/>
    </row>
    <row r="59" spans="1:12" x14ac:dyDescent="0.2">
      <c r="A59" s="83">
        <v>56</v>
      </c>
      <c r="B59" s="9" t="s">
        <v>57</v>
      </c>
      <c r="C59" s="199">
        <f t="shared" si="8"/>
        <v>5.4904711394036625E-3</v>
      </c>
      <c r="D59" s="110"/>
      <c r="E59" s="210">
        <f t="shared" si="5"/>
        <v>8179.8905795023156</v>
      </c>
      <c r="F59" s="84"/>
      <c r="G59" s="84">
        <v>5.4904711394036625E-3</v>
      </c>
      <c r="H59" s="59">
        <f t="shared" si="4"/>
        <v>8179.8905795023156</v>
      </c>
      <c r="I59" s="53">
        <f t="shared" si="6"/>
        <v>8180</v>
      </c>
      <c r="J59" s="53">
        <f t="shared" si="7"/>
        <v>0</v>
      </c>
      <c r="L59" s="10"/>
    </row>
    <row r="60" spans="1:12" x14ac:dyDescent="0.2">
      <c r="A60" s="83">
        <v>57</v>
      </c>
      <c r="B60" s="9" t="s">
        <v>58</v>
      </c>
      <c r="C60" s="199">
        <f t="shared" si="8"/>
        <v>2.7604254062439577E-3</v>
      </c>
      <c r="D60" s="110"/>
      <c r="E60" s="210">
        <f t="shared" si="5"/>
        <v>4112.5756246860601</v>
      </c>
      <c r="F60" s="84"/>
      <c r="G60" s="84">
        <v>2.7604254062439577E-3</v>
      </c>
      <c r="H60" s="59">
        <f t="shared" si="4"/>
        <v>4112.5756246860601</v>
      </c>
      <c r="I60" s="53">
        <f t="shared" si="6"/>
        <v>4113</v>
      </c>
      <c r="J60" s="53">
        <f t="shared" si="7"/>
        <v>0</v>
      </c>
      <c r="L60" s="10"/>
    </row>
    <row r="61" spans="1:12" x14ac:dyDescent="0.2">
      <c r="A61" s="83">
        <v>58</v>
      </c>
      <c r="B61" s="9" t="s">
        <v>59</v>
      </c>
      <c r="C61" s="199">
        <f t="shared" si="8"/>
        <v>3.1867184660026647E-3</v>
      </c>
      <c r="D61" s="110"/>
      <c r="E61" s="210">
        <f t="shared" si="5"/>
        <v>4747.6815190786137</v>
      </c>
      <c r="F61" s="84"/>
      <c r="G61" s="84">
        <v>3.1867184660026647E-3</v>
      </c>
      <c r="H61" s="59">
        <f t="shared" si="4"/>
        <v>4747.6815190786137</v>
      </c>
      <c r="I61" s="53">
        <f t="shared" si="6"/>
        <v>4748</v>
      </c>
      <c r="J61" s="53">
        <f t="shared" si="7"/>
        <v>0</v>
      </c>
      <c r="L61" s="10"/>
    </row>
    <row r="62" spans="1:12" x14ac:dyDescent="0.2">
      <c r="A62" s="83">
        <v>59</v>
      </c>
      <c r="B62" s="9" t="s">
        <v>60</v>
      </c>
      <c r="C62" s="199">
        <f t="shared" si="8"/>
        <v>6.2571287105205476E-3</v>
      </c>
      <c r="D62" s="110"/>
      <c r="E62" s="210">
        <f t="shared" si="5"/>
        <v>9322.0830953096702</v>
      </c>
      <c r="F62" s="84"/>
      <c r="G62" s="84">
        <v>6.2571287105205476E-3</v>
      </c>
      <c r="H62" s="59">
        <f t="shared" si="4"/>
        <v>9322.0830953096702</v>
      </c>
      <c r="I62" s="53">
        <f t="shared" si="6"/>
        <v>9322</v>
      </c>
      <c r="J62" s="53">
        <f t="shared" si="7"/>
        <v>0</v>
      </c>
      <c r="L62" s="10"/>
    </row>
    <row r="63" spans="1:12" x14ac:dyDescent="0.2">
      <c r="A63" s="83">
        <v>60</v>
      </c>
      <c r="B63" s="9" t="s">
        <v>61</v>
      </c>
      <c r="C63" s="199">
        <f t="shared" si="8"/>
        <v>6.247624310991539E-2</v>
      </c>
      <c r="D63" s="110"/>
      <c r="E63" s="210">
        <f t="shared" si="5"/>
        <v>93079.231177417692</v>
      </c>
      <c r="F63" s="84"/>
      <c r="G63" s="84">
        <v>6.247624310991539E-2</v>
      </c>
      <c r="H63" s="59">
        <f t="shared" si="4"/>
        <v>93079.231177417692</v>
      </c>
      <c r="I63" s="53">
        <f t="shared" si="6"/>
        <v>93079</v>
      </c>
      <c r="J63" s="53">
        <f t="shared" si="7"/>
        <v>0</v>
      </c>
      <c r="L63" s="10"/>
    </row>
    <row r="64" spans="1:12" x14ac:dyDescent="0.2">
      <c r="A64" s="83">
        <v>61</v>
      </c>
      <c r="B64" s="9" t="s">
        <v>62</v>
      </c>
      <c r="C64" s="199">
        <f t="shared" si="8"/>
        <v>2.3707993410334496E-3</v>
      </c>
      <c r="D64" s="110"/>
      <c r="E64" s="210">
        <f t="shared" si="5"/>
        <v>3532.0974654492284</v>
      </c>
      <c r="F64" s="84"/>
      <c r="G64" s="84">
        <v>2.3707993410334496E-3</v>
      </c>
      <c r="H64" s="59">
        <f t="shared" si="4"/>
        <v>3532.0974654492284</v>
      </c>
      <c r="I64" s="53">
        <f t="shared" si="6"/>
        <v>3532</v>
      </c>
      <c r="J64" s="53">
        <f t="shared" si="7"/>
        <v>0</v>
      </c>
      <c r="L64" s="10"/>
    </row>
    <row r="65" spans="1:12" x14ac:dyDescent="0.2">
      <c r="A65" s="83">
        <v>62</v>
      </c>
      <c r="B65" s="9" t="s">
        <v>63</v>
      </c>
      <c r="C65" s="199">
        <f t="shared" si="8"/>
        <v>3.5729775075334582E-3</v>
      </c>
      <c r="D65" s="110"/>
      <c r="E65" s="210">
        <f t="shared" si="5"/>
        <v>5323.1433719586021</v>
      </c>
      <c r="F65" s="84"/>
      <c r="G65" s="84">
        <v>3.5729775075334582E-3</v>
      </c>
      <c r="H65" s="59">
        <f t="shared" si="4"/>
        <v>5323.1433719586021</v>
      </c>
      <c r="I65" s="53">
        <f t="shared" si="6"/>
        <v>5323</v>
      </c>
      <c r="J65" s="53">
        <f t="shared" si="7"/>
        <v>0</v>
      </c>
      <c r="L65" s="10"/>
    </row>
    <row r="66" spans="1:12" x14ac:dyDescent="0.2">
      <c r="A66" s="83">
        <v>63</v>
      </c>
      <c r="B66" s="9" t="s">
        <v>64</v>
      </c>
      <c r="C66" s="199">
        <f t="shared" si="8"/>
        <v>8.3935909703070789E-3</v>
      </c>
      <c r="D66" s="110"/>
      <c r="E66" s="210">
        <f t="shared" si="5"/>
        <v>12505.057209656477</v>
      </c>
      <c r="F66" s="84"/>
      <c r="G66" s="84">
        <v>8.3935909703070789E-3</v>
      </c>
      <c r="H66" s="59">
        <f t="shared" si="4"/>
        <v>12505.057209656477</v>
      </c>
      <c r="I66" s="53">
        <f t="shared" si="6"/>
        <v>12505</v>
      </c>
      <c r="J66" s="53">
        <f t="shared" si="7"/>
        <v>0</v>
      </c>
      <c r="L66" s="10"/>
    </row>
    <row r="67" spans="1:12" x14ac:dyDescent="0.2">
      <c r="A67" s="83">
        <v>64</v>
      </c>
      <c r="B67" s="9" t="s">
        <v>65</v>
      </c>
      <c r="C67" s="199">
        <f t="shared" si="8"/>
        <v>1.1777322492791875E-2</v>
      </c>
      <c r="D67" s="110"/>
      <c r="E67" s="210">
        <f t="shared" si="5"/>
        <v>17546.255478726089</v>
      </c>
      <c r="F67" s="84"/>
      <c r="G67" s="84">
        <v>1.1777322492791875E-2</v>
      </c>
      <c r="H67" s="59">
        <f t="shared" si="4"/>
        <v>17546.255478726089</v>
      </c>
      <c r="I67" s="53">
        <f t="shared" si="6"/>
        <v>17546</v>
      </c>
      <c r="J67" s="53">
        <f t="shared" si="7"/>
        <v>0</v>
      </c>
      <c r="L67" s="10"/>
    </row>
    <row r="68" spans="1:12" x14ac:dyDescent="0.2">
      <c r="A68" s="83">
        <v>65</v>
      </c>
      <c r="B68" s="9" t="s">
        <v>66</v>
      </c>
      <c r="C68" s="199">
        <f t="shared" si="8"/>
        <v>1.6756630902614582E-2</v>
      </c>
      <c r="D68" s="110"/>
      <c r="E68" s="210">
        <f t="shared" ref="E68:E99" si="9">+C68*$B$110</f>
        <v>24964.598444165891</v>
      </c>
      <c r="F68" s="84"/>
      <c r="G68" s="84">
        <v>1.6756630902614582E-2</v>
      </c>
      <c r="H68" s="59">
        <f t="shared" si="4"/>
        <v>24964.598444165891</v>
      </c>
      <c r="I68" s="53">
        <f t="shared" ref="I68:I76" si="10">ROUND(H68*$C$115,0)</f>
        <v>24965</v>
      </c>
      <c r="J68" s="53">
        <f t="shared" ref="J68:J83" si="11">ROUND(H68*$C$116,0)</f>
        <v>0</v>
      </c>
      <c r="L68" s="10"/>
    </row>
    <row r="69" spans="1:12" x14ac:dyDescent="0.2">
      <c r="A69" s="83">
        <v>66</v>
      </c>
      <c r="B69" s="9" t="s">
        <v>67</v>
      </c>
      <c r="C69" s="199">
        <f t="shared" si="8"/>
        <v>9.5337223204069262E-4</v>
      </c>
      <c r="D69" s="110"/>
      <c r="E69" s="210">
        <f t="shared" si="9"/>
        <v>1420.3663659501133</v>
      </c>
      <c r="F69" s="84"/>
      <c r="G69" s="84">
        <v>9.5337223204069262E-4</v>
      </c>
      <c r="H69" s="59">
        <f t="shared" ref="H69:H103" si="12">E69</f>
        <v>1420.3663659501133</v>
      </c>
      <c r="I69" s="53">
        <f t="shared" si="10"/>
        <v>1420</v>
      </c>
      <c r="J69" s="53">
        <f t="shared" si="11"/>
        <v>0</v>
      </c>
      <c r="L69" s="10"/>
    </row>
    <row r="70" spans="1:12" x14ac:dyDescent="0.2">
      <c r="A70" s="83">
        <v>67</v>
      </c>
      <c r="B70" s="9" t="s">
        <v>68</v>
      </c>
      <c r="C70" s="199">
        <f t="shared" si="8"/>
        <v>1.0689869800188595E-2</v>
      </c>
      <c r="D70" s="110"/>
      <c r="E70" s="210">
        <f t="shared" si="9"/>
        <v>15926.131483894176</v>
      </c>
      <c r="F70" s="84"/>
      <c r="G70" s="84">
        <v>1.0689869800188595E-2</v>
      </c>
      <c r="H70" s="59">
        <f t="shared" si="12"/>
        <v>15926.131483894176</v>
      </c>
      <c r="I70" s="53">
        <f t="shared" si="10"/>
        <v>15926</v>
      </c>
      <c r="J70" s="53">
        <f t="shared" si="11"/>
        <v>0</v>
      </c>
      <c r="L70" s="10"/>
    </row>
    <row r="71" spans="1:12" x14ac:dyDescent="0.2">
      <c r="A71" s="83">
        <v>68</v>
      </c>
      <c r="B71" s="9" t="s">
        <v>69</v>
      </c>
      <c r="C71" s="199">
        <f t="shared" si="8"/>
        <v>1.1788744140440063E-2</v>
      </c>
      <c r="D71" s="110"/>
      <c r="E71" s="210">
        <f t="shared" si="9"/>
        <v>17563.271837728382</v>
      </c>
      <c r="F71" s="84"/>
      <c r="G71" s="84">
        <v>1.1788744140440063E-2</v>
      </c>
      <c r="H71" s="59">
        <f t="shared" si="12"/>
        <v>17563.271837728382</v>
      </c>
      <c r="I71" s="53">
        <f t="shared" si="10"/>
        <v>17563</v>
      </c>
      <c r="J71" s="53">
        <f t="shared" si="11"/>
        <v>0</v>
      </c>
      <c r="L71" s="10"/>
    </row>
    <row r="72" spans="1:12" x14ac:dyDescent="0.2">
      <c r="A72" s="83">
        <v>69</v>
      </c>
      <c r="B72" s="9" t="s">
        <v>70</v>
      </c>
      <c r="C72" s="199">
        <f t="shared" si="8"/>
        <v>2.1304170352759414E-3</v>
      </c>
      <c r="D72" s="110"/>
      <c r="E72" s="210">
        <f t="shared" si="9"/>
        <v>3173.967733333297</v>
      </c>
      <c r="F72" s="84"/>
      <c r="G72" s="84">
        <v>2.1304170352759414E-3</v>
      </c>
      <c r="H72" s="59">
        <f t="shared" si="12"/>
        <v>3173.967733333297</v>
      </c>
      <c r="I72" s="53">
        <f t="shared" si="10"/>
        <v>3174</v>
      </c>
      <c r="J72" s="53">
        <f t="shared" si="11"/>
        <v>0</v>
      </c>
      <c r="L72" s="10"/>
    </row>
    <row r="73" spans="1:12" x14ac:dyDescent="0.2">
      <c r="A73" s="83">
        <v>70</v>
      </c>
      <c r="B73" s="9" t="s">
        <v>71</v>
      </c>
      <c r="C73" s="199">
        <f t="shared" si="8"/>
        <v>3.5954048711203004E-3</v>
      </c>
      <c r="D73" s="110"/>
      <c r="E73" s="210">
        <f t="shared" si="9"/>
        <v>5356.5564207606412</v>
      </c>
      <c r="F73" s="84"/>
      <c r="G73" s="84">
        <v>3.5954048711203004E-3</v>
      </c>
      <c r="H73" s="59">
        <f t="shared" si="12"/>
        <v>5356.5564207606412</v>
      </c>
      <c r="I73" s="53">
        <f t="shared" si="10"/>
        <v>5357</v>
      </c>
      <c r="J73" s="53">
        <f t="shared" si="11"/>
        <v>0</v>
      </c>
      <c r="L73" s="10"/>
    </row>
    <row r="74" spans="1:12" x14ac:dyDescent="0.2">
      <c r="A74" s="83">
        <v>71</v>
      </c>
      <c r="B74" s="9" t="s">
        <v>72</v>
      </c>
      <c r="C74" s="199">
        <f t="shared" si="8"/>
        <v>7.2585211649110314E-3</v>
      </c>
      <c r="D74" s="110"/>
      <c r="E74" s="210">
        <f t="shared" si="9"/>
        <v>10813.991621204061</v>
      </c>
      <c r="F74" s="84"/>
      <c r="G74" s="84">
        <v>7.2585211649110314E-3</v>
      </c>
      <c r="H74" s="59">
        <f t="shared" si="12"/>
        <v>10813.991621204061</v>
      </c>
      <c r="I74" s="53">
        <f t="shared" si="10"/>
        <v>10814</v>
      </c>
      <c r="J74" s="53">
        <f t="shared" si="11"/>
        <v>0</v>
      </c>
      <c r="L74" s="10"/>
    </row>
    <row r="75" spans="1:12" x14ac:dyDescent="0.2">
      <c r="A75" s="83">
        <v>72</v>
      </c>
      <c r="B75" s="9" t="s">
        <v>73</v>
      </c>
      <c r="C75" s="199">
        <f t="shared" si="8"/>
        <v>1.5673172310518542E-3</v>
      </c>
      <c r="D75" s="110"/>
      <c r="E75" s="210">
        <f t="shared" si="9"/>
        <v>2335.0424996069082</v>
      </c>
      <c r="F75" s="84"/>
      <c r="G75" s="84">
        <v>1.5673172310518542E-3</v>
      </c>
      <c r="H75" s="59">
        <f t="shared" si="12"/>
        <v>2335.0424996069082</v>
      </c>
      <c r="I75" s="53">
        <f t="shared" si="10"/>
        <v>2335</v>
      </c>
      <c r="J75" s="53">
        <f t="shared" si="11"/>
        <v>0</v>
      </c>
      <c r="L75" s="10"/>
    </row>
    <row r="76" spans="1:12" x14ac:dyDescent="0.2">
      <c r="A76" s="83">
        <v>73</v>
      </c>
      <c r="B76" s="9" t="s">
        <v>74</v>
      </c>
      <c r="C76" s="199">
        <f t="shared" si="8"/>
        <v>6.4235540492389512E-3</v>
      </c>
      <c r="D76" s="110"/>
      <c r="E76" s="210">
        <f t="shared" si="9"/>
        <v>9570.0292233938635</v>
      </c>
      <c r="F76" s="84"/>
      <c r="G76" s="84">
        <v>6.4235540492389512E-3</v>
      </c>
      <c r="H76" s="59">
        <f t="shared" si="12"/>
        <v>9570.0292233938635</v>
      </c>
      <c r="I76" s="53">
        <f t="shared" si="10"/>
        <v>9570</v>
      </c>
      <c r="J76" s="53">
        <f t="shared" si="11"/>
        <v>0</v>
      </c>
      <c r="L76" s="10"/>
    </row>
    <row r="77" spans="1:12" x14ac:dyDescent="0.2">
      <c r="A77" s="83">
        <v>74</v>
      </c>
      <c r="B77" s="9" t="s">
        <v>75</v>
      </c>
      <c r="C77" s="199">
        <f t="shared" si="8"/>
        <v>1.4907254693211126E-2</v>
      </c>
      <c r="D77" s="110"/>
      <c r="E77" s="210">
        <f t="shared" si="9"/>
        <v>22209.334888605503</v>
      </c>
      <c r="F77" s="84"/>
      <c r="G77" s="84">
        <v>1.4907254693211126E-2</v>
      </c>
      <c r="H77" s="59">
        <f t="shared" si="12"/>
        <v>22209.334888605503</v>
      </c>
      <c r="I77" s="53">
        <f t="shared" ref="I77:I94" si="13">ROUND(H77*$C$115,0)</f>
        <v>22209</v>
      </c>
      <c r="J77" s="53">
        <f t="shared" si="11"/>
        <v>0</v>
      </c>
      <c r="L77" s="10"/>
    </row>
    <row r="78" spans="1:12" x14ac:dyDescent="0.2">
      <c r="A78" s="83">
        <v>75</v>
      </c>
      <c r="B78" s="9" t="s">
        <v>76</v>
      </c>
      <c r="C78" s="199">
        <f t="shared" si="8"/>
        <v>2.8900082340642128E-3</v>
      </c>
      <c r="D78" s="110"/>
      <c r="E78" s="210">
        <f t="shared" si="9"/>
        <v>4305.6325273888224</v>
      </c>
      <c r="F78" s="84"/>
      <c r="G78" s="84">
        <v>2.8900082340642128E-3</v>
      </c>
      <c r="H78" s="59">
        <f t="shared" si="12"/>
        <v>4305.6325273888224</v>
      </c>
      <c r="I78" s="53">
        <f t="shared" si="13"/>
        <v>4306</v>
      </c>
      <c r="J78" s="53">
        <f t="shared" si="11"/>
        <v>0</v>
      </c>
      <c r="L78" s="10"/>
    </row>
    <row r="79" spans="1:12" x14ac:dyDescent="0.2">
      <c r="A79" s="83">
        <v>76</v>
      </c>
      <c r="B79" s="9" t="s">
        <v>77</v>
      </c>
      <c r="C79" s="199">
        <f t="shared" si="8"/>
        <v>1.9786542588625049E-2</v>
      </c>
      <c r="D79" s="110"/>
      <c r="E79" s="210">
        <f t="shared" si="9"/>
        <v>29478.66389098161</v>
      </c>
      <c r="F79" s="84"/>
      <c r="G79" s="84">
        <v>1.9786542588625049E-2</v>
      </c>
      <c r="H79" s="59">
        <f t="shared" si="12"/>
        <v>29478.66389098161</v>
      </c>
      <c r="I79" s="53">
        <f t="shared" si="13"/>
        <v>29479</v>
      </c>
      <c r="J79" s="53">
        <f t="shared" si="11"/>
        <v>0</v>
      </c>
      <c r="L79" s="10"/>
    </row>
    <row r="80" spans="1:12" x14ac:dyDescent="0.2">
      <c r="A80" s="83">
        <v>77</v>
      </c>
      <c r="B80" s="9" t="s">
        <v>78</v>
      </c>
      <c r="C80" s="199">
        <f t="shared" si="8"/>
        <v>4.783037829540703E-3</v>
      </c>
      <c r="D80" s="110"/>
      <c r="E80" s="210">
        <f t="shared" si="9"/>
        <v>7125.9323817359436</v>
      </c>
      <c r="F80" s="84"/>
      <c r="G80" s="84">
        <v>4.783037829540703E-3</v>
      </c>
      <c r="H80" s="59">
        <f t="shared" si="12"/>
        <v>7125.9323817359436</v>
      </c>
      <c r="I80" s="53">
        <f t="shared" si="13"/>
        <v>7126</v>
      </c>
      <c r="J80" s="53">
        <f t="shared" si="11"/>
        <v>0</v>
      </c>
      <c r="L80" s="10"/>
    </row>
    <row r="81" spans="1:12" x14ac:dyDescent="0.2">
      <c r="A81" s="83">
        <v>78</v>
      </c>
      <c r="B81" s="9" t="s">
        <v>79</v>
      </c>
      <c r="C81" s="199">
        <f t="shared" si="8"/>
        <v>2.1490480590381063E-2</v>
      </c>
      <c r="D81" s="110"/>
      <c r="E81" s="210">
        <f t="shared" si="9"/>
        <v>32017.248659889781</v>
      </c>
      <c r="F81" s="84"/>
      <c r="G81" s="84">
        <v>2.1490480590381063E-2</v>
      </c>
      <c r="H81" s="59">
        <f t="shared" si="12"/>
        <v>32017.248659889781</v>
      </c>
      <c r="I81" s="53">
        <f t="shared" si="13"/>
        <v>32017</v>
      </c>
      <c r="J81" s="53">
        <f t="shared" si="11"/>
        <v>0</v>
      </c>
      <c r="L81" s="10"/>
    </row>
    <row r="82" spans="1:12" x14ac:dyDescent="0.2">
      <c r="A82" s="83">
        <v>79</v>
      </c>
      <c r="B82" s="9" t="s">
        <v>80</v>
      </c>
      <c r="C82" s="199">
        <f t="shared" si="8"/>
        <v>7.5750731523625192E-3</v>
      </c>
      <c r="D82" s="110"/>
      <c r="E82" s="210">
        <f t="shared" si="9"/>
        <v>11285.601534876861</v>
      </c>
      <c r="F82" s="84"/>
      <c r="G82" s="84">
        <v>7.5750731523625192E-3</v>
      </c>
      <c r="H82" s="59">
        <f t="shared" si="12"/>
        <v>11285.601534876861</v>
      </c>
      <c r="I82" s="53">
        <f t="shared" si="13"/>
        <v>11286</v>
      </c>
      <c r="J82" s="53">
        <f t="shared" si="11"/>
        <v>0</v>
      </c>
      <c r="L82" s="10"/>
    </row>
    <row r="83" spans="1:12" x14ac:dyDescent="0.2">
      <c r="A83" s="83">
        <v>80</v>
      </c>
      <c r="B83" s="9" t="s">
        <v>81</v>
      </c>
      <c r="C83" s="199">
        <f t="shared" si="8"/>
        <v>1.7320763205414653E-2</v>
      </c>
      <c r="D83" s="110"/>
      <c r="E83" s="210">
        <f t="shared" si="9"/>
        <v>25805.061929375734</v>
      </c>
      <c r="F83" s="84"/>
      <c r="G83" s="84">
        <v>1.7320763205414653E-2</v>
      </c>
      <c r="H83" s="59">
        <f t="shared" si="12"/>
        <v>25805.061929375734</v>
      </c>
      <c r="I83" s="53">
        <f t="shared" si="13"/>
        <v>25805</v>
      </c>
      <c r="J83" s="53">
        <f t="shared" si="11"/>
        <v>0</v>
      </c>
      <c r="L83" s="10"/>
    </row>
    <row r="84" spans="1:12" x14ac:dyDescent="0.2">
      <c r="A84" s="83">
        <v>81</v>
      </c>
      <c r="B84" s="9" t="s">
        <v>82</v>
      </c>
      <c r="C84" s="199">
        <f t="shared" si="8"/>
        <v>1.0232224790846609E-2</v>
      </c>
      <c r="D84" s="110"/>
      <c r="E84" s="210">
        <f t="shared" si="9"/>
        <v>15244.316389046166</v>
      </c>
      <c r="F84" s="84"/>
      <c r="G84" s="84">
        <v>1.0232224790846609E-2</v>
      </c>
      <c r="H84" s="59">
        <f t="shared" si="12"/>
        <v>15244.316389046166</v>
      </c>
      <c r="I84" s="53">
        <f t="shared" si="13"/>
        <v>15244</v>
      </c>
      <c r="J84" s="53">
        <f t="shared" ref="J84:J100" si="14">ROUND(H84*$C$116,0)</f>
        <v>0</v>
      </c>
      <c r="L84" s="10"/>
    </row>
    <row r="85" spans="1:12" x14ac:dyDescent="0.2">
      <c r="A85" s="83">
        <v>82</v>
      </c>
      <c r="B85" s="9" t="s">
        <v>83</v>
      </c>
      <c r="C85" s="199">
        <f t="shared" si="8"/>
        <v>1.0163039346135444E-2</v>
      </c>
      <c r="D85" s="110"/>
      <c r="E85" s="210">
        <f t="shared" si="9"/>
        <v>15141.241561210352</v>
      </c>
      <c r="F85" s="84"/>
      <c r="G85" s="84">
        <v>1.0163039346135444E-2</v>
      </c>
      <c r="H85" s="59">
        <f t="shared" si="12"/>
        <v>15141.241561210352</v>
      </c>
      <c r="I85" s="53">
        <f t="shared" si="13"/>
        <v>15141</v>
      </c>
      <c r="J85" s="53">
        <f t="shared" si="14"/>
        <v>0</v>
      </c>
      <c r="L85" s="10"/>
    </row>
    <row r="86" spans="1:12" x14ac:dyDescent="0.2">
      <c r="A86" s="83">
        <v>83</v>
      </c>
      <c r="B86" s="9" t="s">
        <v>84</v>
      </c>
      <c r="C86" s="199">
        <f t="shared" si="8"/>
        <v>2.6893501128821347E-3</v>
      </c>
      <c r="D86" s="110"/>
      <c r="E86" s="210">
        <f t="shared" si="9"/>
        <v>4006.6852360756425</v>
      </c>
      <c r="F86" s="84"/>
      <c r="G86" s="84">
        <v>2.6893501128821347E-3</v>
      </c>
      <c r="H86" s="59">
        <f t="shared" si="12"/>
        <v>4006.6852360756425</v>
      </c>
      <c r="I86" s="53">
        <f t="shared" si="13"/>
        <v>4007</v>
      </c>
      <c r="J86" s="53">
        <f t="shared" si="14"/>
        <v>0</v>
      </c>
      <c r="L86" s="10"/>
    </row>
    <row r="87" spans="1:12" x14ac:dyDescent="0.2">
      <c r="A87" s="83">
        <v>84</v>
      </c>
      <c r="B87" s="9" t="s">
        <v>85</v>
      </c>
      <c r="C87" s="199">
        <f t="shared" si="8"/>
        <v>7.5296454746608451E-3</v>
      </c>
      <c r="D87" s="110"/>
      <c r="E87" s="210">
        <f t="shared" si="9"/>
        <v>11217.921836095866</v>
      </c>
      <c r="F87" s="84"/>
      <c r="G87" s="84">
        <v>7.5296454746608451E-3</v>
      </c>
      <c r="H87" s="59">
        <f t="shared" si="12"/>
        <v>11217.921836095866</v>
      </c>
      <c r="I87" s="53">
        <f t="shared" si="13"/>
        <v>11218</v>
      </c>
      <c r="J87" s="53">
        <f t="shared" si="14"/>
        <v>0</v>
      </c>
      <c r="L87" s="10"/>
    </row>
    <row r="88" spans="1:12" x14ac:dyDescent="0.2">
      <c r="A88" s="83">
        <v>85</v>
      </c>
      <c r="B88" s="9" t="s">
        <v>86</v>
      </c>
      <c r="C88" s="199">
        <f t="shared" si="8"/>
        <v>5.1479512452282739E-3</v>
      </c>
      <c r="D88" s="110"/>
      <c r="E88" s="210">
        <f t="shared" si="9"/>
        <v>7669.5927954834206</v>
      </c>
      <c r="F88" s="84"/>
      <c r="G88" s="84">
        <v>5.1479512452282739E-3</v>
      </c>
      <c r="H88" s="59">
        <f t="shared" si="12"/>
        <v>7669.5927954834206</v>
      </c>
      <c r="I88" s="53">
        <f t="shared" si="13"/>
        <v>7670</v>
      </c>
      <c r="J88" s="53">
        <f t="shared" si="14"/>
        <v>0</v>
      </c>
      <c r="L88" s="10"/>
    </row>
    <row r="89" spans="1:12" x14ac:dyDescent="0.2">
      <c r="A89" s="83">
        <v>86</v>
      </c>
      <c r="B89" s="9" t="s">
        <v>87</v>
      </c>
      <c r="C89" s="199">
        <f t="shared" si="8"/>
        <v>1.0540711959667382E-2</v>
      </c>
      <c r="D89" s="110"/>
      <c r="E89" s="210">
        <f t="shared" si="9"/>
        <v>15703.911061719095</v>
      </c>
      <c r="F89" s="84"/>
      <c r="G89" s="84">
        <v>1.0540711959667382E-2</v>
      </c>
      <c r="H89" s="59">
        <f t="shared" si="12"/>
        <v>15703.911061719095</v>
      </c>
      <c r="I89" s="53">
        <f t="shared" si="13"/>
        <v>15704</v>
      </c>
      <c r="J89" s="53">
        <f t="shared" si="14"/>
        <v>0</v>
      </c>
      <c r="L89" s="10"/>
    </row>
    <row r="90" spans="1:12" x14ac:dyDescent="0.2">
      <c r="A90" s="89">
        <v>87</v>
      </c>
      <c r="B90" s="90" t="s">
        <v>104</v>
      </c>
      <c r="C90" s="214">
        <f>+D123</f>
        <v>2.2231396868452749E-3</v>
      </c>
      <c r="D90" s="110"/>
      <c r="E90" s="210">
        <f t="shared" si="9"/>
        <v>3312.1090922114436</v>
      </c>
      <c r="F90" s="84"/>
      <c r="G90" s="84">
        <v>3.1400278062786368E-3</v>
      </c>
      <c r="H90" s="59">
        <f t="shared" si="12"/>
        <v>3312.1090922114436</v>
      </c>
      <c r="I90" s="53">
        <f t="shared" si="13"/>
        <v>3312</v>
      </c>
      <c r="J90" s="53">
        <f t="shared" si="14"/>
        <v>0</v>
      </c>
      <c r="L90" s="10"/>
    </row>
    <row r="91" spans="1:12" x14ac:dyDescent="0.2">
      <c r="A91" s="83">
        <v>88</v>
      </c>
      <c r="B91" s="9" t="s">
        <v>89</v>
      </c>
      <c r="C91" s="199">
        <f>G91</f>
        <v>4.6060652193857269E-3</v>
      </c>
      <c r="D91" s="110"/>
      <c r="E91" s="210">
        <f t="shared" si="9"/>
        <v>6862.2725700583151</v>
      </c>
      <c r="F91" s="84"/>
      <c r="G91" s="84">
        <v>4.6060652193857269E-3</v>
      </c>
      <c r="H91" s="59">
        <f t="shared" si="12"/>
        <v>6862.2725700583151</v>
      </c>
      <c r="I91" s="53">
        <f t="shared" si="13"/>
        <v>6862</v>
      </c>
      <c r="J91" s="53">
        <f t="shared" si="14"/>
        <v>0</v>
      </c>
      <c r="L91" s="10"/>
    </row>
    <row r="92" spans="1:12" x14ac:dyDescent="0.2">
      <c r="A92" s="83">
        <v>89</v>
      </c>
      <c r="B92" s="9" t="s">
        <v>90</v>
      </c>
      <c r="C92" s="199">
        <f t="shared" ref="C92:C103" si="15">G92</f>
        <v>5.3554405258101126E-4</v>
      </c>
      <c r="D92" s="110"/>
      <c r="E92" s="210">
        <f t="shared" si="9"/>
        <v>797.87173803297833</v>
      </c>
      <c r="F92" s="84"/>
      <c r="G92" s="84">
        <v>5.3554405258101126E-4</v>
      </c>
      <c r="H92" s="59">
        <f t="shared" si="12"/>
        <v>797.87173803297833</v>
      </c>
      <c r="I92" s="53">
        <f t="shared" si="13"/>
        <v>798</v>
      </c>
      <c r="J92" s="53">
        <f t="shared" si="14"/>
        <v>0</v>
      </c>
      <c r="L92" s="10"/>
    </row>
    <row r="93" spans="1:12" x14ac:dyDescent="0.2">
      <c r="A93" s="83">
        <v>90</v>
      </c>
      <c r="B93" s="9" t="s">
        <v>91</v>
      </c>
      <c r="C93" s="199">
        <f t="shared" si="15"/>
        <v>2.6776208544382306E-2</v>
      </c>
      <c r="D93" s="110"/>
      <c r="E93" s="210">
        <f t="shared" si="9"/>
        <v>39892.10588051127</v>
      </c>
      <c r="F93" s="84"/>
      <c r="G93" s="84">
        <v>2.6776208544382306E-2</v>
      </c>
      <c r="H93" s="59">
        <f t="shared" si="12"/>
        <v>39892.10588051127</v>
      </c>
      <c r="I93" s="53">
        <f>ROUND(H93*$C$115,0)</f>
        <v>39892</v>
      </c>
      <c r="J93" s="53">
        <f t="shared" si="14"/>
        <v>0</v>
      </c>
      <c r="L93" s="10"/>
    </row>
    <row r="94" spans="1:12" x14ac:dyDescent="0.2">
      <c r="A94" s="83">
        <v>91</v>
      </c>
      <c r="B94" s="9" t="s">
        <v>92</v>
      </c>
      <c r="C94" s="199">
        <f t="shared" si="15"/>
        <v>4.8544618959607917E-3</v>
      </c>
      <c r="D94" s="110"/>
      <c r="E94" s="210">
        <f t="shared" si="9"/>
        <v>7232.3423843068504</v>
      </c>
      <c r="F94" s="84"/>
      <c r="G94" s="84">
        <v>4.8544618959607917E-3</v>
      </c>
      <c r="H94" s="59">
        <f t="shared" si="12"/>
        <v>7232.3423843068504</v>
      </c>
      <c r="I94" s="53">
        <f t="shared" si="13"/>
        <v>7232</v>
      </c>
      <c r="J94" s="53">
        <f t="shared" si="14"/>
        <v>0</v>
      </c>
      <c r="L94" s="10"/>
    </row>
    <row r="95" spans="1:12" x14ac:dyDescent="0.2">
      <c r="A95" s="83">
        <v>92</v>
      </c>
      <c r="B95" s="9" t="s">
        <v>93</v>
      </c>
      <c r="C95" s="199">
        <f t="shared" si="15"/>
        <v>8.0758564756051865E-2</v>
      </c>
      <c r="D95" s="110"/>
      <c r="E95" s="210">
        <f t="shared" si="9"/>
        <v>120316.85556476777</v>
      </c>
      <c r="F95" s="84"/>
      <c r="G95" s="84">
        <v>8.0758564756051865E-2</v>
      </c>
      <c r="H95" s="59">
        <f t="shared" si="12"/>
        <v>120316.85556476777</v>
      </c>
      <c r="I95" s="53">
        <f>ROUND(H95*$C$115,0)</f>
        <v>120317</v>
      </c>
      <c r="J95" s="53">
        <f t="shared" si="14"/>
        <v>0</v>
      </c>
      <c r="L95" s="10"/>
    </row>
    <row r="96" spans="1:12" x14ac:dyDescent="0.2">
      <c r="A96" s="83">
        <v>93</v>
      </c>
      <c r="B96" s="9" t="s">
        <v>94</v>
      </c>
      <c r="C96" s="199">
        <f t="shared" si="15"/>
        <v>2.8697456597097442E-3</v>
      </c>
      <c r="D96" s="110"/>
      <c r="E96" s="210">
        <f t="shared" si="9"/>
        <v>4275.4446551880073</v>
      </c>
      <c r="F96" s="84"/>
      <c r="G96" s="84">
        <v>2.8697456597097442E-3</v>
      </c>
      <c r="H96" s="59">
        <f t="shared" si="12"/>
        <v>4275.4446551880073</v>
      </c>
      <c r="I96" s="53">
        <f t="shared" ref="I96:I103" si="16">ROUND(H96*$C$115,0)</f>
        <v>4275</v>
      </c>
      <c r="J96" s="53">
        <f t="shared" si="14"/>
        <v>0</v>
      </c>
      <c r="L96" s="10"/>
    </row>
    <row r="97" spans="1:12" x14ac:dyDescent="0.2">
      <c r="A97" s="83">
        <v>94</v>
      </c>
      <c r="B97" s="9" t="s">
        <v>95</v>
      </c>
      <c r="C97" s="199">
        <f t="shared" si="15"/>
        <v>9.5015833849383701E-4</v>
      </c>
      <c r="D97" s="110"/>
      <c r="E97" s="210">
        <f t="shared" si="9"/>
        <v>1415.5781980716272</v>
      </c>
      <c r="F97" s="84"/>
      <c r="G97" s="84">
        <v>9.5015833849383701E-4</v>
      </c>
      <c r="H97" s="59">
        <f t="shared" si="12"/>
        <v>1415.5781980716272</v>
      </c>
      <c r="I97" s="53">
        <f t="shared" si="16"/>
        <v>1416</v>
      </c>
      <c r="J97" s="53">
        <f t="shared" si="14"/>
        <v>0</v>
      </c>
      <c r="L97" s="10"/>
    </row>
    <row r="98" spans="1:12" x14ac:dyDescent="0.2">
      <c r="A98" s="83">
        <v>95</v>
      </c>
      <c r="B98" s="9" t="s">
        <v>96</v>
      </c>
      <c r="C98" s="199">
        <f t="shared" si="15"/>
        <v>4.159862352116025E-3</v>
      </c>
      <c r="D98" s="110"/>
      <c r="E98" s="210">
        <f t="shared" si="9"/>
        <v>6197.5043675024262</v>
      </c>
      <c r="F98" s="84"/>
      <c r="G98" s="84">
        <v>4.159862352116025E-3</v>
      </c>
      <c r="H98" s="59">
        <f t="shared" si="12"/>
        <v>6197.5043675024262</v>
      </c>
      <c r="I98" s="53">
        <f t="shared" si="16"/>
        <v>6198</v>
      </c>
      <c r="J98" s="53">
        <f t="shared" si="14"/>
        <v>0</v>
      </c>
      <c r="L98" s="10"/>
    </row>
    <row r="99" spans="1:12" x14ac:dyDescent="0.2">
      <c r="A99" s="83">
        <v>96</v>
      </c>
      <c r="B99" s="9" t="s">
        <v>97</v>
      </c>
      <c r="C99" s="199">
        <f t="shared" si="15"/>
        <v>1.0687603169433407E-2</v>
      </c>
      <c r="D99" s="110"/>
      <c r="E99" s="210">
        <f t="shared" si="9"/>
        <v>15922.754580329651</v>
      </c>
      <c r="F99" s="84"/>
      <c r="G99" s="84">
        <v>1.0687603169433407E-2</v>
      </c>
      <c r="H99" s="59">
        <f t="shared" si="12"/>
        <v>15922.754580329651</v>
      </c>
      <c r="I99" s="53">
        <f t="shared" si="16"/>
        <v>15923</v>
      </c>
      <c r="J99" s="53">
        <f t="shared" si="14"/>
        <v>0</v>
      </c>
      <c r="L99" s="10"/>
    </row>
    <row r="100" spans="1:12" x14ac:dyDescent="0.2">
      <c r="A100" s="83">
        <v>97</v>
      </c>
      <c r="B100" s="9" t="s">
        <v>98</v>
      </c>
      <c r="C100" s="199">
        <f t="shared" si="15"/>
        <v>9.6852211496579309E-3</v>
      </c>
      <c r="D100" s="110"/>
      <c r="E100" s="210">
        <f t="shared" ref="E100:E105" si="17">+C100*$B$110</f>
        <v>14429.371766279473</v>
      </c>
      <c r="F100" s="84"/>
      <c r="G100" s="84">
        <v>9.6852211496579309E-3</v>
      </c>
      <c r="H100" s="59">
        <f t="shared" si="12"/>
        <v>14429.371766279473</v>
      </c>
      <c r="I100" s="53">
        <f t="shared" si="16"/>
        <v>14429</v>
      </c>
      <c r="J100" s="53">
        <f t="shared" si="14"/>
        <v>0</v>
      </c>
      <c r="L100" s="10"/>
    </row>
    <row r="101" spans="1:12" x14ac:dyDescent="0.2">
      <c r="A101" s="83">
        <v>98</v>
      </c>
      <c r="B101" s="9" t="s">
        <v>99</v>
      </c>
      <c r="C101" s="199">
        <f t="shared" si="15"/>
        <v>9.1482367069116236E-3</v>
      </c>
      <c r="D101" s="110"/>
      <c r="E101" s="210">
        <f t="shared" si="17"/>
        <v>13629.354086004972</v>
      </c>
      <c r="F101" s="84"/>
      <c r="G101" s="84">
        <v>9.1482367069116236E-3</v>
      </c>
      <c r="H101" s="59">
        <f t="shared" si="12"/>
        <v>13629.354086004972</v>
      </c>
      <c r="I101" s="53">
        <f t="shared" si="16"/>
        <v>13629</v>
      </c>
      <c r="J101" s="53">
        <f>ROUND(H101*$C$116,0)</f>
        <v>0</v>
      </c>
      <c r="L101" s="10"/>
    </row>
    <row r="102" spans="1:12" x14ac:dyDescent="0.2">
      <c r="A102" s="83">
        <v>99</v>
      </c>
      <c r="B102" s="9" t="s">
        <v>100</v>
      </c>
      <c r="C102" s="199">
        <f t="shared" si="15"/>
        <v>4.1564651648480257E-3</v>
      </c>
      <c r="D102" s="110"/>
      <c r="E102" s="210">
        <f t="shared" si="17"/>
        <v>6192.4431224061937</v>
      </c>
      <c r="F102" s="84"/>
      <c r="G102" s="84">
        <v>4.1564651648480257E-3</v>
      </c>
      <c r="H102" s="59">
        <f t="shared" si="12"/>
        <v>6192.4431224061937</v>
      </c>
      <c r="I102" s="53">
        <f t="shared" si="16"/>
        <v>6192</v>
      </c>
      <c r="J102" s="53">
        <f>ROUND(H102*$C$116,0)</f>
        <v>0</v>
      </c>
      <c r="L102" s="10"/>
    </row>
    <row r="103" spans="1:12" x14ac:dyDescent="0.2">
      <c r="A103" s="91">
        <v>100</v>
      </c>
      <c r="B103" s="9" t="s">
        <v>101</v>
      </c>
      <c r="C103" s="199">
        <f t="shared" si="15"/>
        <v>2.1769440023562303E-3</v>
      </c>
      <c r="D103" s="110"/>
      <c r="E103" s="210">
        <f t="shared" si="17"/>
        <v>3243.2851908063922</v>
      </c>
      <c r="F103" s="84"/>
      <c r="G103" s="84">
        <v>2.1769440023562303E-3</v>
      </c>
      <c r="H103" s="59">
        <f t="shared" si="12"/>
        <v>3243.2851908063922</v>
      </c>
      <c r="I103" s="53">
        <f t="shared" si="16"/>
        <v>3243</v>
      </c>
      <c r="J103" s="53">
        <f>ROUND(H103*$C$116,0)</f>
        <v>0</v>
      </c>
      <c r="L103" s="10"/>
    </row>
    <row r="104" spans="1:12" s="2" customFormat="1" x14ac:dyDescent="0.2">
      <c r="A104" s="92">
        <v>150</v>
      </c>
      <c r="B104" s="93" t="s">
        <v>270</v>
      </c>
      <c r="C104" s="207">
        <f>+C122</f>
        <v>4.9068590021101265E-4</v>
      </c>
      <c r="D104" s="112">
        <f>17199*C121</f>
        <v>1616.7059999999999</v>
      </c>
      <c r="E104" s="210">
        <f t="shared" si="17"/>
        <v>731.04053745497379</v>
      </c>
      <c r="F104" s="95">
        <f>D104/D$107</f>
        <v>0.37827364476429753</v>
      </c>
      <c r="G104" s="95"/>
      <c r="H104" s="96">
        <f>E104</f>
        <v>731.04053745497379</v>
      </c>
      <c r="I104" s="97">
        <f>ROUND(H104*$C$115,0)</f>
        <v>731</v>
      </c>
      <c r="J104" s="97">
        <f>ROUND(H104*$C$116,0)</f>
        <v>0</v>
      </c>
      <c r="K104" s="98"/>
      <c r="L104" s="10"/>
    </row>
    <row r="105" spans="1:12" s="2" customFormat="1" x14ac:dyDescent="0.2">
      <c r="A105" s="92">
        <v>187</v>
      </c>
      <c r="B105" s="93" t="s">
        <v>271</v>
      </c>
      <c r="C105" s="208">
        <f>+D122</f>
        <v>9.1688811943336189E-4</v>
      </c>
      <c r="D105" s="112">
        <f>9100*D121</f>
        <v>2657.2</v>
      </c>
      <c r="E105" s="210">
        <f t="shared" si="17"/>
        <v>1366.0110945278832</v>
      </c>
      <c r="F105" s="95">
        <f>D105/D$107</f>
        <v>0.62172635523570241</v>
      </c>
      <c r="G105" s="95"/>
      <c r="H105" s="96">
        <f>E105</f>
        <v>1366.0110945278832</v>
      </c>
      <c r="I105" s="97">
        <f>ROUND(H105*$C$115,0)</f>
        <v>1366</v>
      </c>
      <c r="J105" s="97">
        <f>ROUND(H105*$C$116,0)</f>
        <v>0</v>
      </c>
      <c r="K105" s="98"/>
      <c r="L105" s="10"/>
    </row>
    <row r="106" spans="1:12" ht="12.75" customHeight="1" x14ac:dyDescent="0.2">
      <c r="A106" s="99"/>
      <c r="D106" s="113">
        <v>0</v>
      </c>
      <c r="F106" s="84"/>
      <c r="G106" s="84"/>
    </row>
    <row r="107" spans="1:12" ht="13.5" thickBot="1" x14ac:dyDescent="0.25">
      <c r="A107" s="100" t="s">
        <v>102</v>
      </c>
      <c r="B107" s="100"/>
      <c r="C107" s="209">
        <f>SUM(C4:C106)</f>
        <v>1.0000000000000009</v>
      </c>
      <c r="D107" s="101">
        <f>SUM(D4:D105)</f>
        <v>4273.9059999999999</v>
      </c>
      <c r="E107" s="223">
        <f>SUM(E4:E106)</f>
        <v>1489833.9999999993</v>
      </c>
      <c r="F107" s="102">
        <f>SUM(F4:F106)</f>
        <v>1</v>
      </c>
      <c r="G107" s="102"/>
      <c r="H107" s="103">
        <f>SUM(H4:H106)</f>
        <v>1489833.9999999993</v>
      </c>
      <c r="I107" s="104">
        <f>SUM(I4:I105)</f>
        <v>1489833</v>
      </c>
      <c r="J107" s="104">
        <f>SUM(J4:J105)</f>
        <v>0</v>
      </c>
      <c r="K107" s="63"/>
    </row>
    <row r="108" spans="1:12" ht="12.75" customHeight="1" thickTop="1" thickBot="1" x14ac:dyDescent="0.25">
      <c r="F108" s="217"/>
      <c r="H108" s="105">
        <f>B110-H107</f>
        <v>0</v>
      </c>
    </row>
    <row r="109" spans="1:12" ht="14.25" thickTop="1" thickBot="1" x14ac:dyDescent="0.25"/>
    <row r="110" spans="1:12" ht="13.5" thickTop="1" x14ac:dyDescent="0.2">
      <c r="A110" s="24" t="s">
        <v>109</v>
      </c>
      <c r="B110" s="224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5.5" x14ac:dyDescent="0.2">
      <c r="A114" s="32" t="s">
        <v>279</v>
      </c>
      <c r="B114" s="225">
        <f>1136855+352979</f>
        <v>1489834</v>
      </c>
      <c r="C114" s="152" t="s">
        <v>280</v>
      </c>
      <c r="D114" s="117" t="s">
        <v>268</v>
      </c>
      <c r="E114" s="156" t="s">
        <v>281</v>
      </c>
      <c r="F114" s="43"/>
      <c r="G114" s="43"/>
      <c r="H114" s="57"/>
      <c r="K114" s="158"/>
    </row>
    <row r="115" spans="1:11" x14ac:dyDescent="0.2">
      <c r="A115" s="26" t="s">
        <v>112</v>
      </c>
      <c r="B115" s="33">
        <v>1136855</v>
      </c>
      <c r="C115" s="219">
        <f>(0.25*D115)+(0.75*E115)</f>
        <v>1</v>
      </c>
      <c r="D115" s="221">
        <v>1</v>
      </c>
      <c r="E115" s="221">
        <v>1</v>
      </c>
      <c r="F115" s="44"/>
      <c r="G115" s="44"/>
      <c r="H115" s="57"/>
      <c r="I115" s="67"/>
      <c r="K115" s="157"/>
    </row>
    <row r="116" spans="1:11" ht="13.5" thickBot="1" x14ac:dyDescent="0.25">
      <c r="A116" s="35" t="s">
        <v>272</v>
      </c>
      <c r="B116" s="36">
        <v>352979</v>
      </c>
      <c r="C116" s="220">
        <f>100%-C115</f>
        <v>0</v>
      </c>
      <c r="D116" s="222">
        <f>1-D115</f>
        <v>0</v>
      </c>
      <c r="E116" s="222">
        <f>1-E115</f>
        <v>0</v>
      </c>
      <c r="F116" s="44"/>
      <c r="G116" s="44"/>
      <c r="H116" s="57"/>
      <c r="I116" s="65"/>
      <c r="J116" s="65"/>
      <c r="K116" s="10"/>
    </row>
    <row r="117" spans="1:11" ht="14.25" thickTop="1" thickBot="1" x14ac:dyDescent="0.25">
      <c r="A117" s="7"/>
      <c r="B117" s="38"/>
      <c r="C117" s="39"/>
      <c r="D117" s="118"/>
      <c r="E117" s="40"/>
      <c r="F117" s="40"/>
      <c r="G117" s="40"/>
      <c r="H117" s="57"/>
      <c r="I117" s="218"/>
      <c r="K117" s="10"/>
    </row>
    <row r="118" spans="1:11" ht="13.5" thickTop="1" x14ac:dyDescent="0.2">
      <c r="A118" s="11" t="s">
        <v>269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">
      <c r="A120" s="13" t="s">
        <v>260</v>
      </c>
      <c r="B120" s="14"/>
      <c r="C120" s="200">
        <f>G53</f>
        <v>5.2200627682022624E-3</v>
      </c>
      <c r="D120" s="200">
        <f>G90</f>
        <v>3.1400278062786368E-3</v>
      </c>
      <c r="E120" s="47"/>
      <c r="F120" s="47"/>
      <c r="G120" s="47"/>
      <c r="I120" s="65"/>
      <c r="J120" s="55"/>
    </row>
    <row r="121" spans="1:11" x14ac:dyDescent="0.2">
      <c r="A121" s="13" t="s">
        <v>107</v>
      </c>
      <c r="B121" s="14"/>
      <c r="C121" s="18">
        <f>+C126</f>
        <v>9.4E-2</v>
      </c>
      <c r="D121" s="18">
        <f>+D126</f>
        <v>0.29199999999999998</v>
      </c>
      <c r="E121" s="48"/>
      <c r="F121" s="48"/>
      <c r="G121" s="48"/>
      <c r="J121" s="55"/>
    </row>
    <row r="122" spans="1:11" x14ac:dyDescent="0.2">
      <c r="A122" s="13" t="s">
        <v>261</v>
      </c>
      <c r="B122" s="14"/>
      <c r="C122" s="201">
        <f>+C120*C121</f>
        <v>4.9068590021101265E-4</v>
      </c>
      <c r="D122" s="201">
        <f>+D120*D121</f>
        <v>9.1688811943336189E-4</v>
      </c>
      <c r="E122" s="49"/>
      <c r="F122" s="49"/>
      <c r="G122" s="49"/>
      <c r="J122" s="55"/>
    </row>
    <row r="123" spans="1:11" ht="13.5" thickBot="1" x14ac:dyDescent="0.25">
      <c r="A123" s="20" t="s">
        <v>262</v>
      </c>
      <c r="B123" s="21"/>
      <c r="C123" s="202">
        <f>C120-C122</f>
        <v>4.7293768679912496E-3</v>
      </c>
      <c r="D123" s="202">
        <f>D120-D122</f>
        <v>2.2231396868452749E-3</v>
      </c>
      <c r="E123" s="47"/>
      <c r="F123" s="47"/>
      <c r="G123" s="47"/>
      <c r="I123" s="65"/>
      <c r="J123" s="55"/>
    </row>
    <row r="124" spans="1:11" ht="13.5" thickTop="1" x14ac:dyDescent="0.2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">
      <c r="A126" t="s">
        <v>107</v>
      </c>
      <c r="C126" s="206">
        <v>9.4E-2</v>
      </c>
      <c r="D126" s="206">
        <f>0.292</f>
        <v>0.29199999999999998</v>
      </c>
      <c r="E126" s="226" t="s">
        <v>278</v>
      </c>
    </row>
    <row r="128" spans="1:11" x14ac:dyDescent="0.2">
      <c r="H128" s="60"/>
      <c r="I128" s="55"/>
    </row>
    <row r="129" spans="1:10" x14ac:dyDescent="0.2">
      <c r="H129" s="60"/>
      <c r="I129" s="55"/>
    </row>
    <row r="130" spans="1:10" x14ac:dyDescent="0.2">
      <c r="H130" s="60"/>
      <c r="I130" s="55"/>
    </row>
    <row r="131" spans="1:10" x14ac:dyDescent="0.2">
      <c r="H131" s="60"/>
      <c r="I131" s="55"/>
    </row>
    <row r="132" spans="1:10" x14ac:dyDescent="0.2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">
      <c r="A136" s="4"/>
      <c r="B136" s="4"/>
      <c r="C136"/>
      <c r="D136" s="121"/>
      <c r="E136"/>
      <c r="F136"/>
      <c r="G136"/>
      <c r="J136" s="56"/>
    </row>
    <row r="137" spans="1:10" x14ac:dyDescent="0.2">
      <c r="A137" s="4"/>
      <c r="B137" s="4"/>
      <c r="C137"/>
      <c r="D137" s="121"/>
      <c r="E137"/>
      <c r="F137"/>
      <c r="G137"/>
      <c r="J137" s="56"/>
    </row>
    <row r="138" spans="1:10" x14ac:dyDescent="0.2">
      <c r="A138" s="4"/>
      <c r="B138" s="4"/>
      <c r="C138"/>
      <c r="D138" s="121"/>
      <c r="E138"/>
      <c r="F138"/>
      <c r="G138"/>
      <c r="J138" s="56"/>
    </row>
    <row r="139" spans="1:10" x14ac:dyDescent="0.2">
      <c r="A139" s="4"/>
      <c r="B139" s="4"/>
      <c r="C139"/>
      <c r="D139" s="121"/>
      <c r="E139"/>
      <c r="F139"/>
      <c r="G139"/>
      <c r="J139" s="56"/>
    </row>
    <row r="141" spans="1:10" x14ac:dyDescent="0.2">
      <c r="H141" s="60"/>
      <c r="I141" s="55"/>
    </row>
    <row r="142" spans="1:10" x14ac:dyDescent="0.2">
      <c r="H142" s="60"/>
      <c r="I142" s="55"/>
    </row>
    <row r="143" spans="1:10" x14ac:dyDescent="0.2">
      <c r="H143" s="60"/>
      <c r="I143" s="55"/>
    </row>
    <row r="144" spans="1:10" x14ac:dyDescent="0.2">
      <c r="H144" s="60"/>
      <c r="I144" s="55"/>
    </row>
    <row r="145" spans="2:10" x14ac:dyDescent="0.2">
      <c r="B145" s="4"/>
      <c r="C145"/>
      <c r="D145" s="121"/>
      <c r="E145"/>
      <c r="F145"/>
      <c r="G145"/>
      <c r="H145" s="60"/>
      <c r="I145" s="55"/>
      <c r="J145" s="56"/>
    </row>
    <row r="146" spans="2:10" x14ac:dyDescent="0.2">
      <c r="B146" s="4"/>
      <c r="C146"/>
      <c r="D146" s="121"/>
      <c r="E146"/>
      <c r="F146"/>
      <c r="G146"/>
      <c r="H146" s="60"/>
      <c r="I146" s="55"/>
      <c r="J146" s="56"/>
    </row>
    <row r="147" spans="2:10" x14ac:dyDescent="0.2">
      <c r="B147" s="4"/>
      <c r="C147"/>
      <c r="D147" s="121"/>
      <c r="E147"/>
      <c r="F147"/>
      <c r="G147"/>
      <c r="H147" s="60"/>
      <c r="I147" s="55"/>
      <c r="J147" s="56"/>
    </row>
    <row r="148" spans="2:10" x14ac:dyDescent="0.2">
      <c r="B148" s="4"/>
      <c r="C148"/>
      <c r="D148" s="121"/>
      <c r="E148"/>
      <c r="F148"/>
      <c r="G148"/>
      <c r="H148" s="60"/>
      <c r="I148" s="55"/>
      <c r="J148" s="56"/>
    </row>
    <row r="149" spans="2:10" x14ac:dyDescent="0.2">
      <c r="B149" s="4"/>
      <c r="C149"/>
      <c r="D149" s="121"/>
      <c r="E149"/>
      <c r="F149"/>
      <c r="G149"/>
      <c r="H149" s="60"/>
      <c r="I149" s="55"/>
      <c r="J149" s="56"/>
    </row>
    <row r="150" spans="2:10" x14ac:dyDescent="0.2">
      <c r="B150" s="4"/>
      <c r="C150"/>
      <c r="D150" s="121"/>
      <c r="E150"/>
      <c r="F150"/>
      <c r="G150"/>
      <c r="J150" s="56"/>
    </row>
    <row r="151" spans="2:10" x14ac:dyDescent="0.2">
      <c r="B151" s="4"/>
      <c r="C151"/>
      <c r="D151" s="121"/>
      <c r="E151"/>
      <c r="F151"/>
      <c r="G151"/>
      <c r="J151" s="56"/>
    </row>
    <row r="152" spans="2:10" x14ac:dyDescent="0.2">
      <c r="B152" s="4"/>
      <c r="C152"/>
      <c r="D152" s="121"/>
      <c r="E152"/>
      <c r="F152"/>
      <c r="G152"/>
      <c r="J152" s="56"/>
    </row>
    <row r="153" spans="2:10" x14ac:dyDescent="0.2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52" sqref="F52"/>
    </sheetView>
  </sheetViews>
  <sheetFormatPr defaultRowHeight="12.75" x14ac:dyDescent="0.2"/>
  <cols>
    <col min="1" max="1" width="11.5703125" bestFit="1" customWidth="1"/>
    <col min="2" max="2" width="14.7109375" bestFit="1" customWidth="1"/>
    <col min="3" max="3" width="11.28515625" bestFit="1" customWidth="1"/>
    <col min="4" max="4" width="16" bestFit="1" customWidth="1"/>
    <col min="5" max="5" width="19" bestFit="1" customWidth="1"/>
    <col min="6" max="6" width="24.5703125" bestFit="1" customWidth="1"/>
  </cols>
  <sheetData>
    <row r="1" spans="1:6" x14ac:dyDescent="0.2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">
      <c r="A2" t="s">
        <v>159</v>
      </c>
      <c r="C2">
        <v>5</v>
      </c>
      <c r="D2">
        <v>-253.08</v>
      </c>
    </row>
    <row r="3" spans="1:6" x14ac:dyDescent="0.2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80" workbookViewId="0"/>
  </sheetViews>
  <sheetFormatPr defaultRowHeight="12.75" x14ac:dyDescent="0.2"/>
  <cols>
    <col min="1" max="1" width="11.5703125" customWidth="1"/>
    <col min="2" max="2" width="14.7109375" customWidth="1"/>
    <col min="3" max="3" width="19.7109375" style="158" customWidth="1"/>
    <col min="4" max="4" width="17" style="213" customWidth="1"/>
    <col min="5" max="5" width="23.5703125" customWidth="1"/>
    <col min="6" max="6" width="14.7109375" customWidth="1"/>
    <col min="7" max="7" width="8.85546875" customWidth="1"/>
    <col min="8" max="8" width="14.7109375" customWidth="1"/>
    <col min="9" max="9" width="14.28515625" bestFit="1" customWidth="1"/>
    <col min="10" max="10" width="11.7109375" bestFit="1" customWidth="1"/>
    <col min="11" max="11" width="21.140625" bestFit="1" customWidth="1"/>
  </cols>
  <sheetData>
    <row r="1" spans="1:11" x14ac:dyDescent="0.2">
      <c r="A1" t="s">
        <v>267</v>
      </c>
    </row>
    <row r="5" spans="1:11" x14ac:dyDescent="0.2">
      <c r="A5" t="s">
        <v>263</v>
      </c>
      <c r="B5" t="s">
        <v>265</v>
      </c>
      <c r="C5" s="158" t="s">
        <v>266</v>
      </c>
      <c r="D5" s="213" t="s">
        <v>264</v>
      </c>
    </row>
    <row r="6" spans="1:11" x14ac:dyDescent="0.2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">
      <c r="J107" s="212"/>
      <c r="K107" s="62"/>
    </row>
    <row r="108" spans="1:11" x14ac:dyDescent="0.2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2019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Mohr, Wayne S</cp:lastModifiedBy>
  <cp:lastPrinted>2012-09-22T16:43:15Z</cp:lastPrinted>
  <dcterms:created xsi:type="dcterms:W3CDTF">2007-08-07T15:27:20Z</dcterms:created>
  <dcterms:modified xsi:type="dcterms:W3CDTF">2018-02-06T21:00:37Z</dcterms:modified>
</cp:coreProperties>
</file>