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18\"/>
    </mc:Choice>
  </mc:AlternateContent>
  <bookViews>
    <workbookView xWindow="0" yWindow="0" windowWidth="19200" windowHeight="11550" firstSheet="3" activeTab="3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2018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71027"/>
</workbook>
</file>

<file path=xl/calcChain.xml><?xml version="1.0" encoding="utf-8"?>
<calcChain xmlns="http://schemas.openxmlformats.org/spreadsheetml/2006/main">
  <c r="D105" i="10" l="1"/>
  <c r="D104" i="10"/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C121" i="10"/>
  <c r="C122" i="10" s="1"/>
  <c r="C104" i="10" s="1"/>
  <c r="D122" i="10" l="1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H21" i="10" l="1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I105" i="10"/>
  <c r="J105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21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103" i="10" l="1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sharedStrings.xml><?xml version="1.0" encoding="utf-8"?>
<sst xmlns="http://schemas.openxmlformats.org/spreadsheetml/2006/main" count="616" uniqueCount="284">
  <si>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</si>
  <si>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</si>
  <si>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</si>
  <si>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</si>
  <si>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</si>
  <si>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</si>
  <si>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</si>
  <si>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</si>
  <si>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</si>
  <si>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</si>
  <si>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</si>
  <si>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</si>
  <si>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</si>
  <si>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</si>
  <si>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</si>
  <si>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</si>
  <si>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</si>
  <si>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</si>
  <si>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</si>
  <si>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</si>
  <si>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</si>
  <si>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</si>
  <si>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</si>
  <si>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</si>
  <si>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</si>
  <si>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</si>
  <si>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</si>
  <si>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</si>
  <si>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</si>
  <si>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</si>
  <si>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</si>
  <si>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</si>
  <si>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</si>
  <si>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</si>
  <si>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</si>
  <si>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</si>
  <si>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</si>
  <si>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</si>
  <si>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</si>
  <si>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</si>
  <si>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</si>
  <si>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</si>
  <si>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</si>
  <si>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</si>
  <si>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</si>
  <si>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</si>
  <si>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</si>
  <si>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</si>
  <si>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</si>
  <si>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</si>
  <si>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</si>
  <si>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</si>
  <si>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</si>
  <si>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</si>
  <si>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</si>
  <si>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</si>
  <si>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</si>
  <si>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</si>
  <si>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</si>
  <si>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</si>
  <si>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</si>
  <si>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</si>
  <si>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</si>
  <si>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</si>
  <si>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</si>
  <si>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</si>
  <si>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</si>
  <si>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</si>
  <si>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</si>
  <si>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</si>
  <si>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</si>
  <si>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</si>
  <si>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</si>
  <si>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</si>
  <si>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</si>
  <si>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</si>
  <si>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</si>
  <si>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</si>
  <si>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</si>
  <si>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</si>
  <si>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</si>
  <si>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</si>
  <si>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</si>
  <si>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</si>
  <si>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</si>
  <si>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</si>
  <si>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</si>
  <si>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</si>
  <si>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</si>
  <si>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</si>
  <si>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</si>
  <si>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</si>
  <si>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</si>
  <si>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</si>
  <si>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</si>
  <si>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</si>
  <si>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</si>
  <si>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</si>
  <si>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</si>
  <si>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</si>
  <si>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</si>
  <si>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</si>
  <si>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</si>
  <si>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</si>
  <si>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</si>
  <si>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</si>
  <si>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</si>
  <si>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</si>
  <si>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</si>
  <si>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</si>
  <si>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</si>
  <si>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</si>
  <si>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</si>
  <si>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</si>
  <si>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</si>
  <si>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</si>
  <si>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</si>
  <si>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</si>
  <si>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</si>
  <si>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</si>
  <si>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</si>
  <si>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</si>
  <si>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</si>
  <si>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</si>
  <si>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</si>
  <si>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</si>
  <si>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</si>
  <si>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</si>
  <si>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</si>
  <si>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</si>
  <si>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</si>
  <si>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</si>
  <si>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</si>
  <si>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</si>
  <si>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</si>
  <si>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</si>
  <si>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</si>
  <si>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</si>
  <si>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</si>
  <si>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</si>
  <si>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</si>
  <si>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</si>
  <si>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</si>
  <si>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</si>
  <si>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</si>
  <si>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</si>
  <si>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</si>
  <si>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</si>
  <si>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</si>
  <si>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</si>
  <si>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</si>
  <si>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</si>
  <si>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</si>
  <si>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</si>
  <si>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</si>
  <si>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</si>
  <si>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</si>
  <si>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</si>
  <si>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</si>
  <si>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</si>
  <si>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</si>
  <si>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</si>
  <si>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</si>
  <si>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</si>
  <si>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</si>
  <si>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</si>
  <si>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</si>
  <si>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</si>
  <si>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</si>
  <si>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</si>
  <si>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</si>
  <si>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</si>
  <si>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</si>
  <si>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</si>
  <si>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</si>
  <si>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</si>
  <si>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</si>
  <si>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</si>
  <si>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</si>
  <si>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</si>
  <si>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</si>
  <si>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</si>
  <si>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</si>
  <si>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</si>
  <si>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</si>
  <si>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</si>
  <si>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</si>
  <si>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</si>
  <si>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</si>
  <si>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</si>
  <si>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</si>
  <si>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</si>
  <si>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</si>
  <si>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</si>
  <si>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</si>
  <si>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</si>
  <si>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</si>
  <si>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</si>
  <si>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</si>
  <si>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</si>
  <si>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</si>
  <si>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</si>
  <si>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</si>
  <si>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</si>
  <si>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</si>
  <si>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</si>
  <si>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</si>
  <si>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</si>
  <si>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</si>
  <si>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</si>
  <si>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</si>
  <si>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</si>
  <si>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</si>
  <si>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</si>
  <si>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</si>
  <si>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</si>
  <si>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</si>
  <si>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</si>
  <si>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</si>
  <si>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</si>
  <si>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</si>
  <si>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</si>
  <si>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</si>
  <si>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</si>
  <si>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</si>
  <si>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</si>
  <si>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</si>
  <si>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</si>
  <si>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</si>
  <si>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</si>
  <si>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</si>
  <si>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</si>
  <si>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</si>
  <si>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</si>
  <si>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</si>
  <si>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</si>
  <si>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</si>
  <si>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</si>
  <si>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</si>
  <si>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</si>
  <si>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</si>
  <si>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</si>
  <si>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</si>
  <si>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</si>
  <si>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</si>
  <si>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</si>
  <si>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</si>
  <si>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</si>
  <si>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</si>
  <si>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</si>
  <si>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</si>
  <si>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</si>
  <si>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</si>
  <si>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</si>
  <si>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</si>
  <si>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</si>
  <si>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</si>
  <si>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</si>
  <si>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</si>
  <si>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</si>
  <si>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</si>
  <si>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</si>
  <si>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</si>
  <si>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</si>
  <si>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</si>
  <si>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FFY 17 rate</t>
  </si>
  <si>
    <t># of Recipients</t>
  </si>
  <si>
    <t>Total Cost</t>
  </si>
  <si>
    <t>SFY 2016 July-December</t>
  </si>
  <si>
    <t>SFY 2016 Total Admin Expenditures Reported Less Fees</t>
  </si>
  <si>
    <t>NC HEALTH CHOICE COUNTY ALLOCATIONS SFY 2018 Estimate</t>
  </si>
  <si>
    <t>SFY 18</t>
  </si>
  <si>
    <t>SFY 2018 Blended Rate</t>
  </si>
  <si>
    <t>FFY 18 rate</t>
  </si>
  <si>
    <t>* Computed Transactions for Reservations:</t>
  </si>
  <si>
    <t xml:space="preserve">    census bureau numbers (2015 Quick Facts)</t>
  </si>
  <si>
    <t>Jackson Indian* 9.50%</t>
  </si>
  <si>
    <t>Swain Indian* 28.00%</t>
  </si>
  <si>
    <t>SFY 2016 Total HC Percentages Reported</t>
  </si>
  <si>
    <t>SFY 2016 Allocation</t>
  </si>
  <si>
    <t>BLENDED FEDERAL SHARE 99.955%</t>
  </si>
  <si>
    <t>BLENDED STATE SHARE .045%</t>
  </si>
  <si>
    <t>SFY 2018 Estimate County Allocations</t>
  </si>
  <si>
    <t>State (Fixed)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</si>
</sst>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42" fontId="40" fillId="4" borderId="10" xfId="1" applyNumberFormat="1" applyFont="1" applyFill="1" applyBorder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6">
    <cellStyle name="Comma" xfId="1" builtinId="3"/>
    <cellStyle name="Comma 2" xfId="2"/>
    <cellStyle name="Currency" xfId="3" builtinId="4"/>
    <cellStyle name="Currency 2" xfId="4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A11" sqref="A11:XFD11"/>
    </sheetView>
  </sheetViews>
  <sheetFormatPr defaultColWidth="9.140625" defaultRowHeight="12.75" x14ac:dyDescent="0.2"/>
  <cols>
    <col min="1" max="1" width="10.5703125" style="51" customWidth="1"/>
    <col min="2" max="2" width="17.7109375" style="51" customWidth="1"/>
    <col min="3" max="3" width="13.28515625" style="51" customWidth="1"/>
    <col min="4" max="4" width="15.28515625" style="75" customWidth="1"/>
    <col min="5" max="5" width="16.7109375" style="75" customWidth="1"/>
    <col min="6" max="6" width="16.7109375" style="75" hidden="1" customWidth="1"/>
    <col min="7" max="7" width="13.5703125" style="51" customWidth="1"/>
    <col min="8" max="8" width="12" style="51" customWidth="1"/>
    <col min="9" max="9" width="11.28515625" style="51" hidden="1" customWidth="1"/>
    <col min="10" max="10" width="14.7109375" style="75" customWidth="1"/>
    <col min="11" max="12" width="9.140625" style="51"/>
    <col min="13" max="13" width="13.5703125" style="51" hidden="1" customWidth="1"/>
    <col min="14" max="14" width="0" style="51" hidden="1" customWidth="1"/>
    <col min="15" max="16384" width="9.140625" style="51"/>
  </cols>
  <sheetData>
    <row r="1" spans="1:14" s="70" customFormat="1" ht="12" x14ac:dyDescent="0.2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2" x14ac:dyDescent="0.2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2" x14ac:dyDescent="0.2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2" x14ac:dyDescent="0.2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2" x14ac:dyDescent="0.2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2" x14ac:dyDescent="0.2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2" x14ac:dyDescent="0.2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2" x14ac:dyDescent="0.2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2" x14ac:dyDescent="0.2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2" x14ac:dyDescent="0.2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2" x14ac:dyDescent="0.2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2" x14ac:dyDescent="0.2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2" x14ac:dyDescent="0.2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2" x14ac:dyDescent="0.2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2" x14ac:dyDescent="0.2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2" x14ac:dyDescent="0.2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2" x14ac:dyDescent="0.2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2" x14ac:dyDescent="0.2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2" x14ac:dyDescent="0.2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2" x14ac:dyDescent="0.2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2" x14ac:dyDescent="0.2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2" x14ac:dyDescent="0.2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2" x14ac:dyDescent="0.2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2" x14ac:dyDescent="0.2">
      <c r="A24" s="127" t="s">
        <v>112</v>
      </c>
      <c r="B24" s="147">
        <f>+'Allocation 2018 Estimate'!B115</f>
        <v>1136855</v>
      </c>
      <c r="C24" s="165">
        <f>+'Allocation 2018 Estimate'!E115</f>
        <v>1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2" x14ac:dyDescent="0.2">
      <c r="A25" s="127" t="s">
        <v>102</v>
      </c>
      <c r="B25" s="148">
        <f>SUM(B23:B24)</f>
        <v>1489834</v>
      </c>
      <c r="C25" s="166">
        <f>+'Allocation 2018 Estimate'!E116</f>
        <v>0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2" x14ac:dyDescent="0.2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2" x14ac:dyDescent="0.2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2" x14ac:dyDescent="0.2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.5" thickBot="1" x14ac:dyDescent="0.25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">
      <c r="E34"/>
      <c r="J34" s="76"/>
    </row>
    <row r="35" spans="1:11" x14ac:dyDescent="0.2">
      <c r="E35"/>
      <c r="J35" s="76"/>
    </row>
    <row r="36" spans="1:11" x14ac:dyDescent="0.2">
      <c r="E36"/>
      <c r="J36" s="76"/>
    </row>
    <row r="37" spans="1:11" x14ac:dyDescent="0.2">
      <c r="E37"/>
      <c r="J37" s="76"/>
    </row>
    <row r="38" spans="1:11" x14ac:dyDescent="0.2">
      <c r="E38"/>
      <c r="J38" s="76"/>
    </row>
    <row r="39" spans="1:11" x14ac:dyDescent="0.2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topLeftCell="A2" workbookViewId="0">
      <selection activeCell="E15" sqref="E15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1.0076464000000001</v>
      </c>
    </row>
    <row r="2" spans="1:17" s="51" customFormat="1" ht="18" customHeight="1" x14ac:dyDescent="0.25">
      <c r="A2" s="224" t="s">
        <v>139</v>
      </c>
      <c r="B2" s="224"/>
      <c r="C2" s="224"/>
      <c r="D2" s="224"/>
      <c r="E2" s="224"/>
      <c r="F2" s="224"/>
      <c r="G2" s="224"/>
      <c r="H2" s="225"/>
      <c r="I2" s="225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">
      <c r="A106" s="99"/>
      <c r="D106" s="113">
        <v>0</v>
      </c>
      <c r="F106" s="84"/>
    </row>
    <row r="107" spans="1:17" ht="13.5" thickBot="1" x14ac:dyDescent="0.25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5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6"/>
      <c r="E113" s="29"/>
      <c r="F113" s="42"/>
      <c r="G113" s="58"/>
      <c r="H113" s="66"/>
    </row>
    <row r="114" spans="1:10" ht="25.5" x14ac:dyDescent="0.2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x14ac:dyDescent="0.2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5" thickBot="1" x14ac:dyDescent="0.25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1"/>
      <c r="E134"/>
      <c r="F134"/>
      <c r="I134" s="56"/>
    </row>
    <row r="135" spans="1:9" x14ac:dyDescent="0.2">
      <c r="A135" s="4"/>
      <c r="B135" s="4"/>
      <c r="C135"/>
      <c r="D135" s="121"/>
      <c r="E135"/>
      <c r="F135"/>
      <c r="I135" s="56"/>
    </row>
    <row r="136" spans="1:9" x14ac:dyDescent="0.2">
      <c r="A136" s="4"/>
      <c r="B136" s="4"/>
      <c r="C136"/>
      <c r="D136" s="121"/>
      <c r="E136"/>
      <c r="F136"/>
      <c r="I136" s="56"/>
    </row>
    <row r="137" spans="1:9" x14ac:dyDescent="0.2">
      <c r="A137" s="4"/>
      <c r="B137" s="4"/>
      <c r="C137"/>
      <c r="D137" s="121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1"/>
      <c r="E143"/>
      <c r="F143"/>
      <c r="G143" s="60"/>
      <c r="H143" s="55"/>
      <c r="I143" s="56"/>
    </row>
    <row r="144" spans="1:9" x14ac:dyDescent="0.2">
      <c r="B144" s="4"/>
      <c r="C144"/>
      <c r="D144" s="121"/>
      <c r="E144"/>
      <c r="F144"/>
      <c r="G144" s="60"/>
      <c r="H144" s="55"/>
      <c r="I144" s="56"/>
    </row>
    <row r="145" spans="2:9" x14ac:dyDescent="0.2">
      <c r="B145" s="4"/>
      <c r="C145"/>
      <c r="D145" s="121"/>
      <c r="E145"/>
      <c r="F145"/>
      <c r="G145" s="60"/>
      <c r="H145" s="55"/>
      <c r="I145" s="56"/>
    </row>
    <row r="146" spans="2:9" x14ac:dyDescent="0.2">
      <c r="B146" s="4"/>
      <c r="C146"/>
      <c r="D146" s="121"/>
      <c r="E146"/>
      <c r="F146"/>
      <c r="G146" s="60"/>
      <c r="H146" s="55"/>
      <c r="I146" s="56"/>
    </row>
    <row r="147" spans="2:9" x14ac:dyDescent="0.2">
      <c r="B147" s="4"/>
      <c r="C147"/>
      <c r="D147" s="121"/>
      <c r="E147"/>
      <c r="F147"/>
      <c r="G147" s="60"/>
      <c r="H147" s="55"/>
      <c r="I147" s="56"/>
    </row>
    <row r="148" spans="2:9" x14ac:dyDescent="0.2">
      <c r="B148" s="4"/>
      <c r="C148"/>
      <c r="D148" s="121"/>
      <c r="E148"/>
      <c r="F148"/>
      <c r="I148" s="56"/>
    </row>
    <row r="149" spans="2:9" x14ac:dyDescent="0.2">
      <c r="B149" s="4"/>
      <c r="C149"/>
      <c r="D149" s="121"/>
      <c r="E149"/>
      <c r="F149"/>
      <c r="I149" s="56"/>
    </row>
    <row r="150" spans="2:9" x14ac:dyDescent="0.2">
      <c r="B150" s="4"/>
      <c r="C150"/>
      <c r="D150" s="121"/>
      <c r="E150"/>
      <c r="F150"/>
      <c r="I150" s="56"/>
    </row>
    <row r="151" spans="2:9" x14ac:dyDescent="0.2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1"/>
  <sheetViews>
    <sheetView zoomScaleNormal="100" workbookViewId="0">
      <selection activeCell="D4" sqref="D4"/>
    </sheetView>
  </sheetViews>
  <sheetFormatPr defaultRowHeight="12.75" x14ac:dyDescent="0.2"/>
  <cols>
    <col min="2" max="2" width="8.5703125" customWidth="1"/>
    <col min="3" max="3" width="21.42578125" customWidth="1"/>
    <col min="4" max="4" width="14.5703125" style="59" customWidth="1"/>
    <col min="5" max="5" width="4.42578125" customWidth="1"/>
    <col min="6" max="6" width="10" customWidth="1"/>
    <col min="7" max="7" width="18.85546875" customWidth="1"/>
    <col min="10" max="11" width="9.140625" hidden="1" customWidth="1"/>
    <col min="12" max="12" width="0" hidden="1" customWidth="1"/>
  </cols>
  <sheetData>
    <row r="1" spans="2:11" ht="19.5" customHeight="1" x14ac:dyDescent="0.2">
      <c r="D1" s="80"/>
    </row>
    <row r="2" spans="2:11" s="51" customFormat="1" ht="18" customHeight="1" x14ac:dyDescent="0.25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">
      <c r="B3" s="178" t="s">
        <v>1</v>
      </c>
      <c r="C3" s="179" t="s">
        <v>0</v>
      </c>
      <c r="D3" s="180" t="s">
        <v>113</v>
      </c>
    </row>
    <row r="4" spans="2:11" x14ac:dyDescent="0.2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x14ac:dyDescent="0.2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x14ac:dyDescent="0.2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x14ac:dyDescent="0.2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x14ac:dyDescent="0.2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x14ac:dyDescent="0.2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x14ac:dyDescent="0.2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5" thickBot="1" x14ac:dyDescent="0.25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.5" thickTop="1" x14ac:dyDescent="0.2">
      <c r="B107" s="1"/>
      <c r="C107" s="176"/>
      <c r="D107" s="173"/>
    </row>
    <row r="108" spans="2:11" x14ac:dyDescent="0.2">
      <c r="D108" s="60"/>
    </row>
    <row r="109" spans="2:11" x14ac:dyDescent="0.2">
      <c r="D109" s="60"/>
    </row>
    <row r="110" spans="2:11" x14ac:dyDescent="0.2">
      <c r="B110" s="4"/>
      <c r="C110" s="4"/>
      <c r="D110" s="60"/>
    </row>
    <row r="111" spans="2:11" x14ac:dyDescent="0.2">
      <c r="B111" s="4"/>
      <c r="C111" s="4"/>
      <c r="D111" s="60"/>
    </row>
    <row r="112" spans="2:11" x14ac:dyDescent="0.2">
      <c r="B112" s="4"/>
      <c r="C112" s="4"/>
      <c r="D112" s="60"/>
    </row>
    <row r="113" spans="2:4" x14ac:dyDescent="0.2">
      <c r="B113" s="4"/>
      <c r="C113" s="4"/>
      <c r="D113" s="60"/>
    </row>
    <row r="114" spans="2:4" x14ac:dyDescent="0.2">
      <c r="B114" s="4"/>
      <c r="C114" s="4"/>
    </row>
    <row r="115" spans="2:4" x14ac:dyDescent="0.2">
      <c r="B115" s="4"/>
      <c r="C115" s="4"/>
    </row>
    <row r="116" spans="2:4" x14ac:dyDescent="0.2">
      <c r="B116" s="4"/>
      <c r="C116" s="4"/>
    </row>
    <row r="117" spans="2:4" x14ac:dyDescent="0.2">
      <c r="B117" s="4"/>
      <c r="C117" s="4"/>
    </row>
    <row r="119" spans="2:4" x14ac:dyDescent="0.2">
      <c r="D119" s="60"/>
    </row>
    <row r="120" spans="2:4" x14ac:dyDescent="0.2">
      <c r="D120" s="60"/>
    </row>
    <row r="121" spans="2:4" x14ac:dyDescent="0.2">
      <c r="D121" s="60"/>
    </row>
    <row r="122" spans="2:4" x14ac:dyDescent="0.2">
      <c r="D122" s="60"/>
    </row>
    <row r="123" spans="2:4" x14ac:dyDescent="0.2">
      <c r="C123" s="4"/>
      <c r="D123" s="60"/>
    </row>
    <row r="124" spans="2:4" x14ac:dyDescent="0.2">
      <c r="C124" s="4"/>
      <c r="D124" s="60"/>
    </row>
    <row r="125" spans="2:4" x14ac:dyDescent="0.2">
      <c r="C125" s="4"/>
      <c r="D125" s="60"/>
    </row>
    <row r="126" spans="2:4" x14ac:dyDescent="0.2">
      <c r="C126" s="4"/>
      <c r="D126" s="60"/>
    </row>
    <row r="127" spans="2:4" x14ac:dyDescent="0.2">
      <c r="C127" s="4"/>
      <c r="D127" s="60"/>
    </row>
    <row r="128" spans="2:4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tabSelected="1" topLeftCell="A2" workbookViewId="0">
      <selection activeCell="B6" sqref="B6"/>
    </sheetView>
  </sheetViews>
  <sheetFormatPr defaultRowHeight="12.75" x14ac:dyDescent="0.2"/>
  <cols>
    <col min="1" max="1" width="11.42578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6" width="8.28515625" style="4" customWidth="1"/>
    <col min="7" max="7" width="8.28515625" style="4" hidden="1" customWidth="1"/>
    <col min="8" max="8" width="14.5703125" style="59" customWidth="1"/>
    <col min="9" max="10" width="14.5703125" style="53" customWidth="1"/>
    <col min="11" max="11" width="10.28515625" style="62" customWidth="1"/>
    <col min="12" max="13" width="9.140625" customWidth="1"/>
  </cols>
  <sheetData>
    <row r="1" spans="1:12" ht="33" hidden="1" customHeight="1" thickBot="1" x14ac:dyDescent="0.25">
      <c r="H1" s="80"/>
      <c r="I1" s="81">
        <v>0.98675999999999997</v>
      </c>
    </row>
    <row r="2" spans="1:12" s="51" customFormat="1" ht="18" customHeight="1" x14ac:dyDescent="0.25">
      <c r="A2" s="224" t="s">
        <v>270</v>
      </c>
      <c r="B2" s="224"/>
      <c r="C2" s="224"/>
      <c r="D2" s="224"/>
      <c r="E2" s="224"/>
      <c r="F2" s="224"/>
      <c r="G2" s="224"/>
      <c r="H2" s="224"/>
      <c r="I2" s="225"/>
      <c r="J2" s="225"/>
      <c r="K2" s="64"/>
      <c r="L2" s="50"/>
    </row>
    <row r="3" spans="1:12" s="7" customFormat="1" ht="63" customHeight="1" x14ac:dyDescent="0.2">
      <c r="A3" s="41" t="s">
        <v>1</v>
      </c>
      <c r="B3" s="41" t="s">
        <v>0</v>
      </c>
      <c r="C3" s="5" t="s">
        <v>278</v>
      </c>
      <c r="D3" s="164" t="s">
        <v>269</v>
      </c>
      <c r="E3" s="6" t="s">
        <v>279</v>
      </c>
      <c r="F3" s="6"/>
      <c r="G3" s="6"/>
      <c r="H3" s="82" t="s">
        <v>282</v>
      </c>
      <c r="I3" s="52" t="s">
        <v>280</v>
      </c>
      <c r="J3" s="52" t="s">
        <v>281</v>
      </c>
      <c r="K3" s="61"/>
    </row>
    <row r="4" spans="1:12" x14ac:dyDescent="0.2">
      <c r="A4" s="83">
        <v>1</v>
      </c>
      <c r="B4" s="8" t="s">
        <v>2</v>
      </c>
      <c r="C4" s="199">
        <f>G4</f>
        <v>1.5254320859745485E-2</v>
      </c>
      <c r="D4" s="110"/>
      <c r="E4" s="210">
        <f t="shared" ref="E4:E35" si="0">+C4*$B$110</f>
        <v>22726.405863758057</v>
      </c>
      <c r="F4" s="84"/>
      <c r="G4" s="84">
        <v>1.5254320859745485E-2</v>
      </c>
      <c r="H4" s="59">
        <f>E4</f>
        <v>22726.405863758057</v>
      </c>
      <c r="I4" s="53">
        <f t="shared" ref="I4:I35" si="1">ROUND(H4*$C$115,0)</f>
        <v>22716</v>
      </c>
      <c r="J4" s="53">
        <f t="shared" ref="J4:J35" si="2">ROUND(H4*$C$116,0)</f>
        <v>10</v>
      </c>
      <c r="L4" s="10"/>
    </row>
    <row r="5" spans="1:12" x14ac:dyDescent="0.2">
      <c r="A5" s="83">
        <v>2</v>
      </c>
      <c r="B5" s="9" t="s">
        <v>3</v>
      </c>
      <c r="C5" s="199">
        <f t="shared" ref="C5:C52" si="3">G5</f>
        <v>5.5584358189526258E-3</v>
      </c>
      <c r="D5" s="110"/>
      <c r="E5" s="210">
        <f t="shared" si="0"/>
        <v>8281.1466698934655</v>
      </c>
      <c r="F5" s="84"/>
      <c r="G5" s="84">
        <v>5.5584358189526258E-3</v>
      </c>
      <c r="H5" s="59">
        <f t="shared" ref="H5:H68" si="4">E5</f>
        <v>8281.1466698934655</v>
      </c>
      <c r="I5" s="53">
        <f t="shared" si="1"/>
        <v>8277</v>
      </c>
      <c r="J5" s="53">
        <f t="shared" si="2"/>
        <v>4</v>
      </c>
      <c r="L5" s="10"/>
    </row>
    <row r="6" spans="1:12" x14ac:dyDescent="0.2">
      <c r="A6" s="83">
        <v>3</v>
      </c>
      <c r="B6" s="9" t="s">
        <v>4</v>
      </c>
      <c r="C6" s="199">
        <f t="shared" si="3"/>
        <v>1.3644922127001235E-3</v>
      </c>
      <c r="D6" s="110"/>
      <c r="E6" s="210">
        <f t="shared" si="0"/>
        <v>2032.8668912158757</v>
      </c>
      <c r="F6" s="84"/>
      <c r="G6" s="84">
        <v>1.3644922127001235E-3</v>
      </c>
      <c r="H6" s="59">
        <f t="shared" si="4"/>
        <v>2032.8668912158757</v>
      </c>
      <c r="I6" s="53">
        <f t="shared" si="1"/>
        <v>2032</v>
      </c>
      <c r="J6" s="53">
        <f t="shared" si="2"/>
        <v>1</v>
      </c>
      <c r="L6" s="10"/>
    </row>
    <row r="7" spans="1:12" x14ac:dyDescent="0.2">
      <c r="A7" s="83">
        <v>4</v>
      </c>
      <c r="B7" s="9" t="s">
        <v>5</v>
      </c>
      <c r="C7" s="199">
        <f t="shared" si="3"/>
        <v>2.0363150439029728E-3</v>
      </c>
      <c r="D7" s="110"/>
      <c r="E7" s="210">
        <f t="shared" si="0"/>
        <v>3033.7713871181413</v>
      </c>
      <c r="F7" s="84"/>
      <c r="G7" s="84">
        <v>2.0363150439029728E-3</v>
      </c>
      <c r="H7" s="59">
        <f t="shared" si="4"/>
        <v>3033.7713871181413</v>
      </c>
      <c r="I7" s="53">
        <f t="shared" si="1"/>
        <v>3032</v>
      </c>
      <c r="J7" s="53">
        <f t="shared" si="2"/>
        <v>1</v>
      </c>
      <c r="L7" s="10"/>
    </row>
    <row r="8" spans="1:12" x14ac:dyDescent="0.2">
      <c r="A8" s="83">
        <v>5</v>
      </c>
      <c r="B8" s="9" t="s">
        <v>6</v>
      </c>
      <c r="C8" s="199">
        <f t="shared" si="3"/>
        <v>4.7066601689322533E-3</v>
      </c>
      <c r="D8" s="110"/>
      <c r="E8" s="210">
        <f t="shared" si="0"/>
        <v>7012.1423461210143</v>
      </c>
      <c r="F8" s="84"/>
      <c r="G8" s="84">
        <v>4.7066601689322533E-3</v>
      </c>
      <c r="H8" s="59">
        <f t="shared" si="4"/>
        <v>7012.1423461210143</v>
      </c>
      <c r="I8" s="53">
        <f t="shared" si="1"/>
        <v>7009</v>
      </c>
      <c r="J8" s="53">
        <f t="shared" si="2"/>
        <v>3</v>
      </c>
      <c r="L8" s="10"/>
    </row>
    <row r="9" spans="1:12" x14ac:dyDescent="0.2">
      <c r="A9" s="83">
        <v>6</v>
      </c>
      <c r="B9" s="9" t="s">
        <v>7</v>
      </c>
      <c r="C9" s="199">
        <f t="shared" si="3"/>
        <v>3.1522352521317584E-3</v>
      </c>
      <c r="D9" s="110"/>
      <c r="E9" s="210">
        <f t="shared" si="0"/>
        <v>4696.3072546244657</v>
      </c>
      <c r="F9" s="84"/>
      <c r="G9" s="84">
        <v>3.1522352521317584E-3</v>
      </c>
      <c r="H9" s="59">
        <f t="shared" si="4"/>
        <v>4696.3072546244657</v>
      </c>
      <c r="I9" s="53">
        <f t="shared" si="1"/>
        <v>4694</v>
      </c>
      <c r="J9" s="53">
        <f t="shared" si="2"/>
        <v>2</v>
      </c>
      <c r="L9" s="10"/>
    </row>
    <row r="10" spans="1:12" x14ac:dyDescent="0.2">
      <c r="A10" s="83">
        <v>7</v>
      </c>
      <c r="B10" s="9" t="s">
        <v>8</v>
      </c>
      <c r="C10" s="199">
        <f t="shared" si="3"/>
        <v>6.3336058457667327E-3</v>
      </c>
      <c r="D10" s="110"/>
      <c r="E10" s="210">
        <f t="shared" si="0"/>
        <v>9436.0213316220343</v>
      </c>
      <c r="F10" s="84"/>
      <c r="G10" s="84">
        <v>6.3336058457667327E-3</v>
      </c>
      <c r="H10" s="59">
        <f t="shared" si="4"/>
        <v>9436.0213316220343</v>
      </c>
      <c r="I10" s="53">
        <f t="shared" si="1"/>
        <v>9432</v>
      </c>
      <c r="J10" s="53">
        <f>ROUND(H10*$C$116,0)</f>
        <v>4</v>
      </c>
      <c r="L10" s="10"/>
    </row>
    <row r="11" spans="1:12" x14ac:dyDescent="0.2">
      <c r="A11" s="83">
        <v>8</v>
      </c>
      <c r="B11" s="9" t="s">
        <v>9</v>
      </c>
      <c r="C11" s="199">
        <f t="shared" si="3"/>
        <v>1.8355755860390995E-3</v>
      </c>
      <c r="D11" s="110"/>
      <c r="E11" s="210">
        <f t="shared" si="0"/>
        <v>2734.7029176509759</v>
      </c>
      <c r="F11" s="84"/>
      <c r="G11" s="84">
        <v>1.8355755860390995E-3</v>
      </c>
      <c r="H11" s="59">
        <f t="shared" si="4"/>
        <v>2734.7029176509759</v>
      </c>
      <c r="I11" s="53">
        <f t="shared" si="1"/>
        <v>2733</v>
      </c>
      <c r="J11" s="53">
        <f t="shared" si="2"/>
        <v>1</v>
      </c>
      <c r="L11" s="10"/>
    </row>
    <row r="12" spans="1:12" x14ac:dyDescent="0.2">
      <c r="A12" s="83">
        <v>9</v>
      </c>
      <c r="B12" s="9" t="s">
        <v>10</v>
      </c>
      <c r="C12" s="199">
        <f t="shared" si="3"/>
        <v>4.0420094368782957E-3</v>
      </c>
      <c r="D12" s="110"/>
      <c r="E12" s="210">
        <f t="shared" si="0"/>
        <v>6021.9230873821389</v>
      </c>
      <c r="F12" s="84"/>
      <c r="G12" s="84">
        <v>4.0420094368782957E-3</v>
      </c>
      <c r="H12" s="59">
        <f t="shared" si="4"/>
        <v>6021.9230873821389</v>
      </c>
      <c r="I12" s="53">
        <f t="shared" si="1"/>
        <v>6019</v>
      </c>
      <c r="J12" s="53">
        <f t="shared" si="2"/>
        <v>3</v>
      </c>
      <c r="L12" s="10"/>
    </row>
    <row r="13" spans="1:12" x14ac:dyDescent="0.2">
      <c r="A13" s="83">
        <v>10</v>
      </c>
      <c r="B13" s="9" t="s">
        <v>11</v>
      </c>
      <c r="C13" s="199">
        <f t="shared" si="3"/>
        <v>1.1328561216920165E-2</v>
      </c>
      <c r="D13" s="110"/>
      <c r="E13" s="210">
        <f t="shared" si="0"/>
        <v>16877.675672049038</v>
      </c>
      <c r="F13" s="84"/>
      <c r="G13" s="84">
        <v>1.1328561216920165E-2</v>
      </c>
      <c r="H13" s="59">
        <f t="shared" si="4"/>
        <v>16877.675672049038</v>
      </c>
      <c r="I13" s="53">
        <f t="shared" si="1"/>
        <v>16870</v>
      </c>
      <c r="J13" s="53">
        <f t="shared" si="2"/>
        <v>8</v>
      </c>
      <c r="L13" s="10"/>
    </row>
    <row r="14" spans="1:12" x14ac:dyDescent="0.2">
      <c r="A14" s="83">
        <v>11</v>
      </c>
      <c r="B14" s="9" t="s">
        <v>12</v>
      </c>
      <c r="C14" s="199">
        <f t="shared" si="3"/>
        <v>3.0432867801957416E-2</v>
      </c>
      <c r="D14" s="110"/>
      <c r="E14" s="210">
        <f t="shared" si="0"/>
        <v>45339.921168861423</v>
      </c>
      <c r="F14" s="84"/>
      <c r="G14" s="84">
        <v>3.0432867801957416E-2</v>
      </c>
      <c r="H14" s="59">
        <f t="shared" si="4"/>
        <v>45339.921168861423</v>
      </c>
      <c r="I14" s="53">
        <f t="shared" si="1"/>
        <v>45320</v>
      </c>
      <c r="J14" s="53">
        <f t="shared" si="2"/>
        <v>20</v>
      </c>
      <c r="L14" s="10"/>
    </row>
    <row r="15" spans="1:12" x14ac:dyDescent="0.2">
      <c r="A15" s="83">
        <v>12</v>
      </c>
      <c r="B15" s="9" t="s">
        <v>13</v>
      </c>
      <c r="C15" s="199">
        <f t="shared" si="3"/>
        <v>1.1626421354915512E-2</v>
      </c>
      <c r="D15" s="110"/>
      <c r="E15" s="210">
        <f t="shared" si="0"/>
        <v>17321.437832879197</v>
      </c>
      <c r="F15" s="84"/>
      <c r="G15" s="84">
        <v>1.1626421354915512E-2</v>
      </c>
      <c r="H15" s="59">
        <f t="shared" si="4"/>
        <v>17321.437832879197</v>
      </c>
      <c r="I15" s="53">
        <f t="shared" si="1"/>
        <v>17314</v>
      </c>
      <c r="J15" s="53">
        <f t="shared" si="2"/>
        <v>8</v>
      </c>
      <c r="L15" s="10"/>
    </row>
    <row r="16" spans="1:12" x14ac:dyDescent="0.2">
      <c r="A16" s="83">
        <v>13</v>
      </c>
      <c r="B16" s="9" t="s">
        <v>14</v>
      </c>
      <c r="C16" s="199">
        <f t="shared" si="3"/>
        <v>2.3609899066385991E-2</v>
      </c>
      <c r="D16" s="110"/>
      <c r="E16" s="210">
        <f t="shared" si="0"/>
        <v>35174.830365670103</v>
      </c>
      <c r="F16" s="84"/>
      <c r="G16" s="84">
        <v>2.3609899066385991E-2</v>
      </c>
      <c r="H16" s="59">
        <f t="shared" si="4"/>
        <v>35174.830365670103</v>
      </c>
      <c r="I16" s="53">
        <f t="shared" si="1"/>
        <v>35159</v>
      </c>
      <c r="J16" s="53">
        <f t="shared" si="2"/>
        <v>16</v>
      </c>
      <c r="L16" s="10"/>
    </row>
    <row r="17" spans="1:12" x14ac:dyDescent="0.2">
      <c r="A17" s="83">
        <v>14</v>
      </c>
      <c r="B17" s="9" t="s">
        <v>15</v>
      </c>
      <c r="C17" s="199">
        <f t="shared" si="3"/>
        <v>1.0762768124977963E-2</v>
      </c>
      <c r="D17" s="110"/>
      <c r="E17" s="210">
        <f t="shared" si="0"/>
        <v>16034.737886708419</v>
      </c>
      <c r="F17" s="84"/>
      <c r="G17" s="84">
        <v>1.0762768124977963E-2</v>
      </c>
      <c r="H17" s="59">
        <f t="shared" si="4"/>
        <v>16034.737886708419</v>
      </c>
      <c r="I17" s="53">
        <f t="shared" si="1"/>
        <v>16028</v>
      </c>
      <c r="J17" s="53">
        <f t="shared" si="2"/>
        <v>7</v>
      </c>
      <c r="L17" s="10"/>
    </row>
    <row r="18" spans="1:12" x14ac:dyDescent="0.2">
      <c r="A18" s="83">
        <v>15</v>
      </c>
      <c r="B18" s="9" t="s">
        <v>16</v>
      </c>
      <c r="C18" s="199">
        <f t="shared" si="3"/>
        <v>1.0434612826641493E-3</v>
      </c>
      <c r="D18" s="110"/>
      <c r="E18" s="210">
        <f t="shared" si="0"/>
        <v>1554.5840965966602</v>
      </c>
      <c r="F18" s="84"/>
      <c r="G18" s="84">
        <v>1.0434612826641493E-3</v>
      </c>
      <c r="H18" s="59">
        <f t="shared" si="4"/>
        <v>1554.5840965966602</v>
      </c>
      <c r="I18" s="53">
        <f t="shared" si="1"/>
        <v>1554</v>
      </c>
      <c r="J18" s="53">
        <f t="shared" si="2"/>
        <v>1</v>
      </c>
      <c r="L18" s="10"/>
    </row>
    <row r="19" spans="1:12" x14ac:dyDescent="0.2">
      <c r="A19" s="83">
        <v>16</v>
      </c>
      <c r="B19" s="9" t="s">
        <v>17</v>
      </c>
      <c r="C19" s="199">
        <f t="shared" si="3"/>
        <v>6.2446656153932007E-3</v>
      </c>
      <c r="D19" s="110"/>
      <c r="E19" s="210">
        <f t="shared" si="0"/>
        <v>9303.5151524437133</v>
      </c>
      <c r="F19" s="84"/>
      <c r="G19" s="84">
        <v>6.2446656153932007E-3</v>
      </c>
      <c r="H19" s="59">
        <f t="shared" si="4"/>
        <v>9303.5151524437133</v>
      </c>
      <c r="I19" s="53">
        <f t="shared" si="1"/>
        <v>9299</v>
      </c>
      <c r="J19" s="53">
        <f t="shared" si="2"/>
        <v>4</v>
      </c>
      <c r="L19" s="10"/>
    </row>
    <row r="20" spans="1:12" x14ac:dyDescent="0.2">
      <c r="A20" s="83">
        <v>17</v>
      </c>
      <c r="B20" s="9" t="s">
        <v>18</v>
      </c>
      <c r="C20" s="199">
        <f t="shared" si="3"/>
        <v>2.8186277970357705E-3</v>
      </c>
      <c r="D20" s="110"/>
      <c r="E20" s="210">
        <f t="shared" si="0"/>
        <v>4199.2875253689899</v>
      </c>
      <c r="F20" s="84"/>
      <c r="G20" s="84">
        <v>2.8186277970357705E-3</v>
      </c>
      <c r="H20" s="59">
        <f t="shared" si="4"/>
        <v>4199.2875253689899</v>
      </c>
      <c r="I20" s="53">
        <f t="shared" si="1"/>
        <v>4197</v>
      </c>
      <c r="J20" s="53">
        <f t="shared" si="2"/>
        <v>2</v>
      </c>
      <c r="L20" s="10"/>
    </row>
    <row r="21" spans="1:12" x14ac:dyDescent="0.2">
      <c r="A21" s="83">
        <v>18</v>
      </c>
      <c r="B21" s="9" t="s">
        <v>19</v>
      </c>
      <c r="C21" s="199">
        <f t="shared" si="3"/>
        <v>2.1004539404863905E-2</v>
      </c>
      <c r="D21" s="110"/>
      <c r="E21" s="210">
        <f t="shared" si="0"/>
        <v>31293.276959706011</v>
      </c>
      <c r="F21" s="84"/>
      <c r="G21" s="84">
        <v>2.1004539404863905E-2</v>
      </c>
      <c r="H21" s="59">
        <f t="shared" si="4"/>
        <v>31293.276959706011</v>
      </c>
      <c r="I21" s="53">
        <f t="shared" si="1"/>
        <v>31279</v>
      </c>
      <c r="J21" s="53">
        <f t="shared" si="2"/>
        <v>14</v>
      </c>
      <c r="L21" s="10"/>
    </row>
    <row r="22" spans="1:12" x14ac:dyDescent="0.2">
      <c r="A22" s="83">
        <v>19</v>
      </c>
      <c r="B22" s="9" t="s">
        <v>20</v>
      </c>
      <c r="C22" s="199">
        <f t="shared" si="3"/>
        <v>6.7401279132508832E-3</v>
      </c>
      <c r="D22" s="110"/>
      <c r="E22" s="210">
        <f t="shared" si="0"/>
        <v>10041.671729510217</v>
      </c>
      <c r="F22" s="84"/>
      <c r="G22" s="84">
        <v>6.7401279132508832E-3</v>
      </c>
      <c r="H22" s="59">
        <f t="shared" si="4"/>
        <v>10041.671729510217</v>
      </c>
      <c r="I22" s="53">
        <f t="shared" si="1"/>
        <v>10037</v>
      </c>
      <c r="J22" s="53">
        <f t="shared" si="2"/>
        <v>5</v>
      </c>
      <c r="L22" s="10"/>
    </row>
    <row r="23" spans="1:12" x14ac:dyDescent="0.2">
      <c r="A23" s="83">
        <v>20</v>
      </c>
      <c r="B23" s="9" t="s">
        <v>21</v>
      </c>
      <c r="C23" s="199">
        <f t="shared" si="3"/>
        <v>2.6593912739976706E-3</v>
      </c>
      <c r="D23" s="110"/>
      <c r="E23" s="210">
        <f t="shared" si="0"/>
        <v>3962.0515393050455</v>
      </c>
      <c r="F23" s="84"/>
      <c r="G23" s="84">
        <v>2.6593912739976706E-3</v>
      </c>
      <c r="H23" s="59">
        <f t="shared" si="4"/>
        <v>3962.0515393050455</v>
      </c>
      <c r="I23" s="53">
        <f t="shared" si="1"/>
        <v>3960</v>
      </c>
      <c r="J23" s="53">
        <f t="shared" si="2"/>
        <v>2</v>
      </c>
      <c r="L23" s="10"/>
    </row>
    <row r="24" spans="1:12" x14ac:dyDescent="0.2">
      <c r="A24" s="83">
        <v>21</v>
      </c>
      <c r="B24" s="9" t="s">
        <v>22</v>
      </c>
      <c r="C24" s="199">
        <f t="shared" si="3"/>
        <v>1.6692283320868149E-3</v>
      </c>
      <c r="D24" s="110"/>
      <c r="E24" s="210">
        <f t="shared" si="0"/>
        <v>2486.8731229062278</v>
      </c>
      <c r="F24" s="84"/>
      <c r="G24" s="84">
        <v>1.6692283320868149E-3</v>
      </c>
      <c r="H24" s="59">
        <f t="shared" si="4"/>
        <v>2486.8731229062278</v>
      </c>
      <c r="I24" s="53">
        <f t="shared" si="1"/>
        <v>2486</v>
      </c>
      <c r="J24" s="53">
        <f t="shared" si="2"/>
        <v>1</v>
      </c>
      <c r="L24" s="10"/>
    </row>
    <row r="25" spans="1:12" x14ac:dyDescent="0.2">
      <c r="A25" s="83">
        <v>22</v>
      </c>
      <c r="B25" s="9" t="s">
        <v>23</v>
      </c>
      <c r="C25" s="199">
        <f t="shared" si="3"/>
        <v>1.8289722940777399E-3</v>
      </c>
      <c r="D25" s="110"/>
      <c r="E25" s="210">
        <f t="shared" si="0"/>
        <v>2724.8651087750154</v>
      </c>
      <c r="F25" s="84"/>
      <c r="G25" s="84">
        <v>1.8289722940777399E-3</v>
      </c>
      <c r="H25" s="59">
        <f t="shared" si="4"/>
        <v>2724.8651087750154</v>
      </c>
      <c r="I25" s="53">
        <f t="shared" si="1"/>
        <v>2724</v>
      </c>
      <c r="J25" s="53">
        <f t="shared" si="2"/>
        <v>1</v>
      </c>
      <c r="L25" s="10"/>
    </row>
    <row r="26" spans="1:12" x14ac:dyDescent="0.2">
      <c r="A26" s="83">
        <v>23</v>
      </c>
      <c r="B26" s="9" t="s">
        <v>24</v>
      </c>
      <c r="C26" s="199">
        <f t="shared" si="3"/>
        <v>1.1583046543241321E-2</v>
      </c>
      <c r="D26" s="110"/>
      <c r="E26" s="210">
        <f t="shared" si="0"/>
        <v>17256.816563703389</v>
      </c>
      <c r="F26" s="84"/>
      <c r="G26" s="84">
        <v>1.1583046543241321E-2</v>
      </c>
      <c r="H26" s="59">
        <f t="shared" si="4"/>
        <v>17256.816563703389</v>
      </c>
      <c r="I26" s="53">
        <f t="shared" si="1"/>
        <v>17249</v>
      </c>
      <c r="J26" s="53">
        <f t="shared" si="2"/>
        <v>8</v>
      </c>
      <c r="L26" s="10"/>
    </row>
    <row r="27" spans="1:12" x14ac:dyDescent="0.2">
      <c r="A27" s="83">
        <v>24</v>
      </c>
      <c r="B27" s="9" t="s">
        <v>25</v>
      </c>
      <c r="C27" s="199">
        <f t="shared" si="3"/>
        <v>5.5662459612453629E-3</v>
      </c>
      <c r="D27" s="110"/>
      <c r="E27" s="210">
        <f t="shared" si="0"/>
        <v>8292.7824854260234</v>
      </c>
      <c r="F27" s="84"/>
      <c r="G27" s="84">
        <v>5.5662459612453629E-3</v>
      </c>
      <c r="H27" s="59">
        <f t="shared" si="4"/>
        <v>8292.7824854260234</v>
      </c>
      <c r="I27" s="53">
        <f t="shared" si="1"/>
        <v>8289</v>
      </c>
      <c r="J27" s="53">
        <f t="shared" si="2"/>
        <v>4</v>
      </c>
      <c r="L27" s="10"/>
    </row>
    <row r="28" spans="1:12" x14ac:dyDescent="0.2">
      <c r="A28" s="83">
        <v>25</v>
      </c>
      <c r="B28" s="9" t="s">
        <v>26</v>
      </c>
      <c r="C28" s="199">
        <f t="shared" si="3"/>
        <v>8.9121721244739566E-3</v>
      </c>
      <c r="D28" s="110"/>
      <c r="E28" s="210">
        <f t="shared" si="0"/>
        <v>13277.657044893533</v>
      </c>
      <c r="F28" s="84"/>
      <c r="G28" s="84">
        <v>8.9121721244739566E-3</v>
      </c>
      <c r="H28" s="59">
        <f t="shared" si="4"/>
        <v>13277.657044893533</v>
      </c>
      <c r="I28" s="53">
        <f t="shared" si="1"/>
        <v>13272</v>
      </c>
      <c r="J28" s="53">
        <f t="shared" si="2"/>
        <v>6</v>
      </c>
      <c r="L28" s="10"/>
    </row>
    <row r="29" spans="1:12" x14ac:dyDescent="0.2">
      <c r="A29" s="83">
        <v>26</v>
      </c>
      <c r="B29" s="9" t="s">
        <v>27</v>
      </c>
      <c r="C29" s="199">
        <f t="shared" si="3"/>
        <v>2.818742316105978E-2</v>
      </c>
      <c r="D29" s="110"/>
      <c r="E29" s="210">
        <f t="shared" si="0"/>
        <v>41994.581397734335</v>
      </c>
      <c r="F29" s="84"/>
      <c r="G29" s="84">
        <v>2.818742316105978E-2</v>
      </c>
      <c r="H29" s="59">
        <f t="shared" si="4"/>
        <v>41994.581397734335</v>
      </c>
      <c r="I29" s="53">
        <f t="shared" si="1"/>
        <v>41976</v>
      </c>
      <c r="J29" s="53">
        <f t="shared" si="2"/>
        <v>19</v>
      </c>
      <c r="L29" s="10"/>
    </row>
    <row r="30" spans="1:12" x14ac:dyDescent="0.2">
      <c r="A30" s="83">
        <v>27</v>
      </c>
      <c r="B30" s="9" t="s">
        <v>28</v>
      </c>
      <c r="C30" s="199">
        <f t="shared" si="3"/>
        <v>1.4916790733114085E-3</v>
      </c>
      <c r="D30" s="110"/>
      <c r="E30" s="210">
        <f t="shared" si="0"/>
        <v>2222.3542005078289</v>
      </c>
      <c r="F30" s="84"/>
      <c r="G30" s="84">
        <v>1.4916790733114085E-3</v>
      </c>
      <c r="H30" s="59">
        <f t="shared" si="4"/>
        <v>2222.3542005078289</v>
      </c>
      <c r="I30" s="53">
        <f t="shared" si="1"/>
        <v>2221</v>
      </c>
      <c r="J30" s="53">
        <f t="shared" si="2"/>
        <v>1</v>
      </c>
      <c r="L30" s="10"/>
    </row>
    <row r="31" spans="1:12" x14ac:dyDescent="0.2">
      <c r="A31" s="83">
        <v>28</v>
      </c>
      <c r="B31" s="9" t="s">
        <v>29</v>
      </c>
      <c r="C31" s="199">
        <f t="shared" si="3"/>
        <v>4.5574621602781874E-3</v>
      </c>
      <c r="D31" s="110"/>
      <c r="E31" s="210">
        <f t="shared" si="0"/>
        <v>6789.8620800958934</v>
      </c>
      <c r="F31" s="84"/>
      <c r="G31" s="84">
        <v>4.5574621602781874E-3</v>
      </c>
      <c r="H31" s="59">
        <f t="shared" si="4"/>
        <v>6789.8620800958934</v>
      </c>
      <c r="I31" s="53">
        <f t="shared" si="1"/>
        <v>6787</v>
      </c>
      <c r="J31" s="53">
        <f t="shared" si="2"/>
        <v>3</v>
      </c>
      <c r="L31" s="10"/>
    </row>
    <row r="32" spans="1:12" x14ac:dyDescent="0.2">
      <c r="A32" s="83">
        <v>29</v>
      </c>
      <c r="B32" s="9" t="s">
        <v>30</v>
      </c>
      <c r="C32" s="199">
        <f t="shared" si="3"/>
        <v>2.1184011826382122E-2</v>
      </c>
      <c r="D32" s="110"/>
      <c r="E32" s="210">
        <f t="shared" si="0"/>
        <v>31560.661075346183</v>
      </c>
      <c r="F32" s="84"/>
      <c r="G32" s="84">
        <v>2.1184011826382122E-2</v>
      </c>
      <c r="H32" s="59">
        <f t="shared" si="4"/>
        <v>31560.661075346183</v>
      </c>
      <c r="I32" s="53">
        <f t="shared" si="1"/>
        <v>31546</v>
      </c>
      <c r="J32" s="53">
        <f t="shared" si="2"/>
        <v>14</v>
      </c>
      <c r="L32" s="10"/>
    </row>
    <row r="33" spans="1:12" x14ac:dyDescent="0.2">
      <c r="A33" s="83">
        <v>30</v>
      </c>
      <c r="B33" s="9" t="s">
        <v>31</v>
      </c>
      <c r="C33" s="199">
        <f t="shared" si="3"/>
        <v>4.7973293167254483E-3</v>
      </c>
      <c r="D33" s="110"/>
      <c r="E33" s="210">
        <f t="shared" si="0"/>
        <v>7147.2243252543412</v>
      </c>
      <c r="F33" s="84"/>
      <c r="G33" s="84">
        <v>4.7973293167254483E-3</v>
      </c>
      <c r="H33" s="59">
        <f t="shared" si="4"/>
        <v>7147.2243252543412</v>
      </c>
      <c r="I33" s="53">
        <f t="shared" si="1"/>
        <v>7144</v>
      </c>
      <c r="J33" s="53">
        <f t="shared" si="2"/>
        <v>3</v>
      </c>
      <c r="L33" s="10"/>
    </row>
    <row r="34" spans="1:12" x14ac:dyDescent="0.2">
      <c r="A34" s="83">
        <v>31</v>
      </c>
      <c r="B34" s="9" t="s">
        <v>32</v>
      </c>
      <c r="C34" s="199">
        <f t="shared" si="3"/>
        <v>6.5281470536724022E-3</v>
      </c>
      <c r="D34" s="110"/>
      <c r="E34" s="210">
        <f t="shared" si="0"/>
        <v>9725.8554375609692</v>
      </c>
      <c r="F34" s="84"/>
      <c r="G34" s="84">
        <v>6.5281470536724022E-3</v>
      </c>
      <c r="H34" s="59">
        <f t="shared" si="4"/>
        <v>9725.8554375609692</v>
      </c>
      <c r="I34" s="53">
        <f t="shared" si="1"/>
        <v>9721</v>
      </c>
      <c r="J34" s="53">
        <f t="shared" si="2"/>
        <v>4</v>
      </c>
      <c r="L34" s="10"/>
    </row>
    <row r="35" spans="1:12" x14ac:dyDescent="0.2">
      <c r="A35" s="83">
        <v>32</v>
      </c>
      <c r="B35" s="9" t="s">
        <v>33</v>
      </c>
      <c r="C35" s="199">
        <f t="shared" si="3"/>
        <v>3.5951616556406482E-2</v>
      </c>
      <c r="D35" s="110"/>
      <c r="E35" s="210">
        <f t="shared" si="0"/>
        <v>53561.940700697298</v>
      </c>
      <c r="F35" s="84"/>
      <c r="G35" s="84">
        <v>3.5951616556406482E-2</v>
      </c>
      <c r="H35" s="59">
        <f t="shared" si="4"/>
        <v>53561.940700697298</v>
      </c>
      <c r="I35" s="53">
        <f t="shared" si="1"/>
        <v>53538</v>
      </c>
      <c r="J35" s="53">
        <f t="shared" si="2"/>
        <v>24</v>
      </c>
      <c r="L35" s="10"/>
    </row>
    <row r="36" spans="1:12" x14ac:dyDescent="0.2">
      <c r="A36" s="83">
        <v>33</v>
      </c>
      <c r="B36" s="9" t="s">
        <v>34</v>
      </c>
      <c r="C36" s="199">
        <f t="shared" si="3"/>
        <v>5.8443390587345828E-3</v>
      </c>
      <c r="D36" s="110"/>
      <c r="E36" s="210">
        <f t="shared" ref="E36:E67" si="5">+C36*$B$110</f>
        <v>8707.095037230778</v>
      </c>
      <c r="F36" s="84"/>
      <c r="G36" s="84">
        <v>5.8443390587345828E-3</v>
      </c>
      <c r="H36" s="59">
        <f t="shared" si="4"/>
        <v>8707.095037230778</v>
      </c>
      <c r="I36" s="53">
        <f t="shared" ref="I36:I67" si="6">ROUND(H36*$C$115,0)</f>
        <v>8703</v>
      </c>
      <c r="J36" s="53">
        <f t="shared" ref="J36:J67" si="7">ROUND(H36*$C$116,0)</f>
        <v>4</v>
      </c>
      <c r="L36" s="10"/>
    </row>
    <row r="37" spans="1:12" x14ac:dyDescent="0.2">
      <c r="A37" s="83">
        <v>34</v>
      </c>
      <c r="B37" s="9" t="s">
        <v>35</v>
      </c>
      <c r="C37" s="199">
        <f t="shared" si="3"/>
        <v>3.0840880307455777E-2</v>
      </c>
      <c r="D37" s="110"/>
      <c r="E37" s="210">
        <f t="shared" si="5"/>
        <v>45947.792071978067</v>
      </c>
      <c r="F37" s="84"/>
      <c r="G37" s="84">
        <v>3.0840880307455777E-2</v>
      </c>
      <c r="H37" s="59">
        <f t="shared" si="4"/>
        <v>45947.792071978067</v>
      </c>
      <c r="I37" s="53">
        <f t="shared" si="6"/>
        <v>45927</v>
      </c>
      <c r="J37" s="53">
        <f t="shared" si="7"/>
        <v>21</v>
      </c>
      <c r="L37" s="10"/>
    </row>
    <row r="38" spans="1:12" x14ac:dyDescent="0.2">
      <c r="A38" s="83">
        <v>35</v>
      </c>
      <c r="B38" s="9" t="s">
        <v>36</v>
      </c>
      <c r="C38" s="199">
        <f t="shared" si="3"/>
        <v>6.8913007202184131E-3</v>
      </c>
      <c r="D38" s="110"/>
      <c r="E38" s="210">
        <f t="shared" si="5"/>
        <v>10266.894117205879</v>
      </c>
      <c r="F38" s="84"/>
      <c r="G38" s="84">
        <v>6.8913007202184131E-3</v>
      </c>
      <c r="H38" s="59">
        <f t="shared" si="4"/>
        <v>10266.894117205879</v>
      </c>
      <c r="I38" s="53">
        <f t="shared" si="6"/>
        <v>10262</v>
      </c>
      <c r="J38" s="53">
        <f t="shared" si="7"/>
        <v>5</v>
      </c>
      <c r="L38" s="10"/>
    </row>
    <row r="39" spans="1:12" x14ac:dyDescent="0.2">
      <c r="A39" s="83">
        <v>36</v>
      </c>
      <c r="B39" s="9" t="s">
        <v>37</v>
      </c>
      <c r="C39" s="199">
        <f t="shared" si="3"/>
        <v>2.4488955548328854E-2</v>
      </c>
      <c r="D39" s="110"/>
      <c r="E39" s="210">
        <f t="shared" si="5"/>
        <v>36484.478600388968</v>
      </c>
      <c r="F39" s="84"/>
      <c r="G39" s="84">
        <v>2.4488955548328854E-2</v>
      </c>
      <c r="H39" s="59">
        <f t="shared" si="4"/>
        <v>36484.478600388968</v>
      </c>
      <c r="I39" s="53">
        <f t="shared" si="6"/>
        <v>36468</v>
      </c>
      <c r="J39" s="53">
        <f t="shared" si="7"/>
        <v>16</v>
      </c>
      <c r="L39" s="10"/>
    </row>
    <row r="40" spans="1:12" x14ac:dyDescent="0.2">
      <c r="A40" s="83">
        <v>37</v>
      </c>
      <c r="B40" s="9" t="s">
        <v>38</v>
      </c>
      <c r="C40" s="199">
        <f t="shared" si="3"/>
        <v>1.0035066573203005E-3</v>
      </c>
      <c r="D40" s="110"/>
      <c r="E40" s="210">
        <f t="shared" si="5"/>
        <v>1495.0583373021327</v>
      </c>
      <c r="F40" s="84"/>
      <c r="G40" s="84">
        <v>1.0035066573203005E-3</v>
      </c>
      <c r="H40" s="59">
        <f t="shared" si="4"/>
        <v>1495.0583373021327</v>
      </c>
      <c r="I40" s="53">
        <f t="shared" si="6"/>
        <v>1494</v>
      </c>
      <c r="J40" s="53">
        <f t="shared" si="7"/>
        <v>1</v>
      </c>
      <c r="L40" s="10"/>
    </row>
    <row r="41" spans="1:12" x14ac:dyDescent="0.2">
      <c r="A41" s="83">
        <v>38</v>
      </c>
      <c r="B41" s="9" t="s">
        <v>39</v>
      </c>
      <c r="C41" s="199">
        <f t="shared" si="3"/>
        <v>7.5102317096570434E-4</v>
      </c>
      <c r="D41" s="110"/>
      <c r="E41" s="210">
        <f t="shared" si="5"/>
        <v>1118.8998548925192</v>
      </c>
      <c r="F41" s="84"/>
      <c r="G41" s="84">
        <v>7.5102317096570434E-4</v>
      </c>
      <c r="H41" s="59">
        <f t="shared" si="4"/>
        <v>1118.8998548925192</v>
      </c>
      <c r="I41" s="53">
        <f t="shared" si="6"/>
        <v>1118</v>
      </c>
      <c r="J41" s="53">
        <f t="shared" si="7"/>
        <v>1</v>
      </c>
      <c r="L41" s="10"/>
    </row>
    <row r="42" spans="1:12" x14ac:dyDescent="0.2">
      <c r="A42" s="83">
        <v>39</v>
      </c>
      <c r="B42" s="9" t="s">
        <v>40</v>
      </c>
      <c r="C42" s="199">
        <f t="shared" si="3"/>
        <v>8.0756053645774043E-3</v>
      </c>
      <c r="D42" s="110"/>
      <c r="E42" s="210">
        <f t="shared" si="5"/>
        <v>12031.311442729813</v>
      </c>
      <c r="F42" s="84"/>
      <c r="G42" s="84">
        <v>8.0756053645774043E-3</v>
      </c>
      <c r="H42" s="59">
        <f t="shared" si="4"/>
        <v>12031.311442729813</v>
      </c>
      <c r="I42" s="53">
        <f t="shared" si="6"/>
        <v>12026</v>
      </c>
      <c r="J42" s="53">
        <f t="shared" si="7"/>
        <v>5</v>
      </c>
      <c r="L42" s="10"/>
    </row>
    <row r="43" spans="1:12" x14ac:dyDescent="0.2">
      <c r="A43" s="83">
        <v>40</v>
      </c>
      <c r="B43" s="9" t="s">
        <v>41</v>
      </c>
      <c r="C43" s="199">
        <f t="shared" si="3"/>
        <v>5.4234643424371379E-3</v>
      </c>
      <c r="D43" s="110"/>
      <c r="E43" s="210">
        <f t="shared" si="5"/>
        <v>8080.0615751504911</v>
      </c>
      <c r="F43" s="84"/>
      <c r="G43" s="84">
        <v>5.4234643424371379E-3</v>
      </c>
      <c r="H43" s="59">
        <f t="shared" si="4"/>
        <v>8080.0615751504911</v>
      </c>
      <c r="I43" s="53">
        <f t="shared" si="6"/>
        <v>8076</v>
      </c>
      <c r="J43" s="53">
        <f t="shared" si="7"/>
        <v>4</v>
      </c>
      <c r="L43" s="10"/>
    </row>
    <row r="44" spans="1:12" x14ac:dyDescent="0.2">
      <c r="A44" s="83">
        <v>41</v>
      </c>
      <c r="B44" s="9" t="s">
        <v>42</v>
      </c>
      <c r="C44" s="199">
        <f t="shared" si="3"/>
        <v>3.7594144344805236E-2</v>
      </c>
      <c r="D44" s="110"/>
      <c r="E44" s="210">
        <f t="shared" si="5"/>
        <v>56009.034445798563</v>
      </c>
      <c r="F44" s="84"/>
      <c r="G44" s="84">
        <v>3.7594144344805236E-2</v>
      </c>
      <c r="H44" s="59">
        <f t="shared" si="4"/>
        <v>56009.034445798563</v>
      </c>
      <c r="I44" s="53">
        <f t="shared" si="6"/>
        <v>55984</v>
      </c>
      <c r="J44" s="53">
        <f t="shared" si="7"/>
        <v>25</v>
      </c>
      <c r="L44" s="10"/>
    </row>
    <row r="45" spans="1:12" x14ac:dyDescent="0.2">
      <c r="A45" s="83">
        <v>42</v>
      </c>
      <c r="B45" s="9" t="s">
        <v>43</v>
      </c>
      <c r="C45" s="199">
        <f t="shared" si="3"/>
        <v>1.1186637063289566E-2</v>
      </c>
      <c r="D45" s="110"/>
      <c r="E45" s="210">
        <f t="shared" si="5"/>
        <v>16666.232242548947</v>
      </c>
      <c r="F45" s="84"/>
      <c r="G45" s="84">
        <v>1.1186637063289566E-2</v>
      </c>
      <c r="H45" s="59">
        <f t="shared" si="4"/>
        <v>16666.232242548947</v>
      </c>
      <c r="I45" s="53">
        <f t="shared" si="6"/>
        <v>16659</v>
      </c>
      <c r="J45" s="53">
        <f t="shared" si="7"/>
        <v>7</v>
      </c>
      <c r="L45" s="10"/>
    </row>
    <row r="46" spans="1:12" x14ac:dyDescent="0.2">
      <c r="A46" s="83">
        <v>43</v>
      </c>
      <c r="B46" s="9" t="s">
        <v>44</v>
      </c>
      <c r="C46" s="199">
        <f t="shared" si="3"/>
        <v>1.304402792022495E-2</v>
      </c>
      <c r="D46" s="110"/>
      <c r="E46" s="210">
        <f t="shared" si="5"/>
        <v>19433.436292500417</v>
      </c>
      <c r="F46" s="84"/>
      <c r="G46" s="84">
        <v>1.304402792022495E-2</v>
      </c>
      <c r="H46" s="59">
        <f t="shared" si="4"/>
        <v>19433.436292500417</v>
      </c>
      <c r="I46" s="53">
        <f t="shared" si="6"/>
        <v>19425</v>
      </c>
      <c r="J46" s="53">
        <f t="shared" si="7"/>
        <v>9</v>
      </c>
      <c r="L46" s="10"/>
    </row>
    <row r="47" spans="1:12" x14ac:dyDescent="0.2">
      <c r="A47" s="83">
        <v>44</v>
      </c>
      <c r="B47" s="9" t="s">
        <v>45</v>
      </c>
      <c r="C47" s="199">
        <f t="shared" si="3"/>
        <v>6.4426250281293769E-3</v>
      </c>
      <c r="D47" s="110"/>
      <c r="E47" s="210">
        <f t="shared" si="5"/>
        <v>9598.4418161581016</v>
      </c>
      <c r="F47" s="84"/>
      <c r="G47" s="84">
        <v>6.4426250281293769E-3</v>
      </c>
      <c r="H47" s="59">
        <f t="shared" si="4"/>
        <v>9598.4418161581016</v>
      </c>
      <c r="I47" s="53">
        <f t="shared" si="6"/>
        <v>9594</v>
      </c>
      <c r="J47" s="53">
        <f t="shared" si="7"/>
        <v>4</v>
      </c>
      <c r="L47" s="10"/>
    </row>
    <row r="48" spans="1:12" x14ac:dyDescent="0.2">
      <c r="A48" s="83">
        <v>45</v>
      </c>
      <c r="B48" s="9" t="s">
        <v>46</v>
      </c>
      <c r="C48" s="199">
        <f t="shared" si="3"/>
        <v>1.2616424028408622E-2</v>
      </c>
      <c r="D48" s="110"/>
      <c r="E48" s="210">
        <f t="shared" si="5"/>
        <v>18796.377475940131</v>
      </c>
      <c r="F48" s="84"/>
      <c r="G48" s="84">
        <v>1.2616424028408622E-2</v>
      </c>
      <c r="H48" s="59">
        <f t="shared" si="4"/>
        <v>18796.377475940131</v>
      </c>
      <c r="I48" s="53">
        <f t="shared" si="6"/>
        <v>18788</v>
      </c>
      <c r="J48" s="53">
        <f t="shared" si="7"/>
        <v>8</v>
      </c>
      <c r="L48" s="10"/>
    </row>
    <row r="49" spans="1:12" x14ac:dyDescent="0.2">
      <c r="A49" s="83">
        <v>46</v>
      </c>
      <c r="B49" s="9" t="s">
        <v>47</v>
      </c>
      <c r="C49" s="199">
        <f t="shared" si="3"/>
        <v>1.6772598779147389E-3</v>
      </c>
      <c r="D49" s="110"/>
      <c r="E49" s="210">
        <f t="shared" si="5"/>
        <v>2498.8387929532273</v>
      </c>
      <c r="F49" s="84"/>
      <c r="G49" s="84">
        <v>1.6772598779147389E-3</v>
      </c>
      <c r="H49" s="59">
        <f t="shared" si="4"/>
        <v>2498.8387929532273</v>
      </c>
      <c r="I49" s="53">
        <f t="shared" si="6"/>
        <v>2498</v>
      </c>
      <c r="J49" s="53">
        <f t="shared" si="7"/>
        <v>1</v>
      </c>
      <c r="L49" s="10"/>
    </row>
    <row r="50" spans="1:12" x14ac:dyDescent="0.2">
      <c r="A50" s="83">
        <v>47</v>
      </c>
      <c r="B50" s="9" t="s">
        <v>48</v>
      </c>
      <c r="C50" s="199">
        <f t="shared" si="3"/>
        <v>3.2154312458992067E-3</v>
      </c>
      <c r="D50" s="110"/>
      <c r="E50" s="210">
        <f t="shared" si="5"/>
        <v>4790.4587948029985</v>
      </c>
      <c r="F50" s="84"/>
      <c r="G50" s="84">
        <v>3.2154312458992067E-3</v>
      </c>
      <c r="H50" s="59">
        <f t="shared" si="4"/>
        <v>4790.4587948029985</v>
      </c>
      <c r="I50" s="53">
        <f t="shared" si="6"/>
        <v>4788</v>
      </c>
      <c r="J50" s="53">
        <f t="shared" si="7"/>
        <v>2</v>
      </c>
      <c r="L50" s="10"/>
    </row>
    <row r="51" spans="1:12" x14ac:dyDescent="0.2">
      <c r="A51" s="83">
        <v>48</v>
      </c>
      <c r="B51" s="9" t="s">
        <v>49</v>
      </c>
      <c r="C51" s="199">
        <f t="shared" si="3"/>
        <v>3.7910532794125225E-4</v>
      </c>
      <c r="D51" s="110"/>
      <c r="E51" s="210">
        <f t="shared" si="5"/>
        <v>564.80400714802761</v>
      </c>
      <c r="F51" s="84"/>
      <c r="G51" s="84">
        <v>3.7910532794125225E-4</v>
      </c>
      <c r="H51" s="59">
        <f t="shared" si="4"/>
        <v>564.80400714802761</v>
      </c>
      <c r="I51" s="53">
        <f t="shared" si="6"/>
        <v>565</v>
      </c>
      <c r="J51" s="53">
        <f t="shared" si="7"/>
        <v>0</v>
      </c>
      <c r="L51" s="10"/>
    </row>
    <row r="52" spans="1:12" x14ac:dyDescent="0.2">
      <c r="A52" s="83">
        <v>49</v>
      </c>
      <c r="B52" s="9" t="s">
        <v>50</v>
      </c>
      <c r="C52" s="199">
        <f t="shared" si="3"/>
        <v>1.955461818058328E-2</v>
      </c>
      <c r="D52" s="110"/>
      <c r="E52" s="210">
        <f t="shared" si="5"/>
        <v>29133.135022451112</v>
      </c>
      <c r="F52" s="84"/>
      <c r="G52" s="84">
        <v>1.955461818058328E-2</v>
      </c>
      <c r="H52" s="59">
        <f t="shared" si="4"/>
        <v>29133.135022451112</v>
      </c>
      <c r="I52" s="53">
        <f t="shared" si="6"/>
        <v>29120</v>
      </c>
      <c r="J52" s="53">
        <f t="shared" si="7"/>
        <v>13</v>
      </c>
      <c r="L52" s="10"/>
    </row>
    <row r="53" spans="1:12" s="2" customFormat="1" x14ac:dyDescent="0.2">
      <c r="A53" s="85">
        <v>50</v>
      </c>
      <c r="B53" s="86" t="s">
        <v>103</v>
      </c>
      <c r="C53" s="214">
        <f>+C123</f>
        <v>5.297517238177364E-3</v>
      </c>
      <c r="D53" s="111"/>
      <c r="E53" s="210">
        <f t="shared" si="5"/>
        <v>7892.4212970227345</v>
      </c>
      <c r="F53" s="87"/>
      <c r="G53" s="87">
        <v>5.8536102079307893E-3</v>
      </c>
      <c r="H53" s="59">
        <f t="shared" si="4"/>
        <v>7892.4212970227345</v>
      </c>
      <c r="I53" s="88">
        <f t="shared" si="6"/>
        <v>7889</v>
      </c>
      <c r="J53" s="88">
        <f t="shared" si="7"/>
        <v>4</v>
      </c>
      <c r="K53" s="69"/>
      <c r="L53" s="10"/>
    </row>
    <row r="54" spans="1:12" x14ac:dyDescent="0.2">
      <c r="A54" s="83">
        <v>51</v>
      </c>
      <c r="B54" s="9" t="s">
        <v>52</v>
      </c>
      <c r="C54" s="199">
        <f>G54</f>
        <v>2.5323563187077597E-2</v>
      </c>
      <c r="D54" s="110"/>
      <c r="E54" s="210">
        <f t="shared" si="5"/>
        <v>37727.905437256566</v>
      </c>
      <c r="F54" s="84"/>
      <c r="G54" s="84">
        <v>2.5323563187077597E-2</v>
      </c>
      <c r="H54" s="59">
        <f t="shared" si="4"/>
        <v>37727.905437256566</v>
      </c>
      <c r="I54" s="53">
        <f t="shared" si="6"/>
        <v>37711</v>
      </c>
      <c r="J54" s="53">
        <f t="shared" si="7"/>
        <v>17</v>
      </c>
      <c r="L54" s="10"/>
    </row>
    <row r="55" spans="1:12" x14ac:dyDescent="0.2">
      <c r="A55" s="83">
        <v>52</v>
      </c>
      <c r="B55" s="9" t="s">
        <v>53</v>
      </c>
      <c r="C55" s="199">
        <f t="shared" ref="C55:C89" si="8">G55</f>
        <v>1.0166793226177302E-3</v>
      </c>
      <c r="D55" s="110"/>
      <c r="E55" s="210">
        <f t="shared" si="5"/>
        <v>1514.6834219328634</v>
      </c>
      <c r="F55" s="84"/>
      <c r="G55" s="84">
        <v>1.0166793226177302E-3</v>
      </c>
      <c r="H55" s="59">
        <f t="shared" si="4"/>
        <v>1514.6834219328634</v>
      </c>
      <c r="I55" s="53">
        <f t="shared" si="6"/>
        <v>1514</v>
      </c>
      <c r="J55" s="53">
        <f t="shared" si="7"/>
        <v>1</v>
      </c>
      <c r="L55" s="10"/>
    </row>
    <row r="56" spans="1:12" x14ac:dyDescent="0.2">
      <c r="A56" s="83">
        <v>53</v>
      </c>
      <c r="B56" s="9" t="s">
        <v>54</v>
      </c>
      <c r="C56" s="199">
        <f t="shared" si="8"/>
        <v>8.4682378715583741E-3</v>
      </c>
      <c r="D56" s="110"/>
      <c r="E56" s="210">
        <f t="shared" si="5"/>
        <v>12616.268701135299</v>
      </c>
      <c r="F56" s="84"/>
      <c r="G56" s="84">
        <v>8.4682378715583741E-3</v>
      </c>
      <c r="H56" s="59">
        <f t="shared" si="4"/>
        <v>12616.268701135299</v>
      </c>
      <c r="I56" s="53">
        <f t="shared" si="6"/>
        <v>12611</v>
      </c>
      <c r="J56" s="53">
        <f t="shared" si="7"/>
        <v>6</v>
      </c>
      <c r="L56" s="10"/>
    </row>
    <row r="57" spans="1:12" x14ac:dyDescent="0.2">
      <c r="A57" s="83">
        <v>54</v>
      </c>
      <c r="B57" s="9" t="s">
        <v>55</v>
      </c>
      <c r="C57" s="199">
        <f t="shared" si="8"/>
        <v>6.3602069064780447E-3</v>
      </c>
      <c r="D57" s="110"/>
      <c r="E57" s="210">
        <f t="shared" si="5"/>
        <v>9475.6524963058109</v>
      </c>
      <c r="F57" s="84"/>
      <c r="G57" s="84">
        <v>6.3602069064780447E-3</v>
      </c>
      <c r="H57" s="59">
        <f t="shared" si="4"/>
        <v>9475.6524963058109</v>
      </c>
      <c r="I57" s="53">
        <f t="shared" si="6"/>
        <v>9471</v>
      </c>
      <c r="J57" s="53">
        <f t="shared" si="7"/>
        <v>4</v>
      </c>
      <c r="L57" s="10"/>
    </row>
    <row r="58" spans="1:12" x14ac:dyDescent="0.2">
      <c r="A58" s="83">
        <v>55</v>
      </c>
      <c r="B58" s="9" t="s">
        <v>56</v>
      </c>
      <c r="C58" s="199">
        <f t="shared" si="8"/>
        <v>9.6308593061981539E-3</v>
      </c>
      <c r="D58" s="110"/>
      <c r="E58" s="210">
        <f t="shared" si="5"/>
        <v>14348.381643590421</v>
      </c>
      <c r="F58" s="84"/>
      <c r="G58" s="84">
        <v>9.6308593061981539E-3</v>
      </c>
      <c r="H58" s="59">
        <f t="shared" si="4"/>
        <v>14348.381643590421</v>
      </c>
      <c r="I58" s="53">
        <f t="shared" si="6"/>
        <v>14342</v>
      </c>
      <c r="J58" s="53">
        <f t="shared" si="7"/>
        <v>6</v>
      </c>
      <c r="L58" s="10"/>
    </row>
    <row r="59" spans="1:12" x14ac:dyDescent="0.2">
      <c r="A59" s="83">
        <v>56</v>
      </c>
      <c r="B59" s="9" t="s">
        <v>57</v>
      </c>
      <c r="C59" s="199">
        <f t="shared" si="8"/>
        <v>6.1331177470626726E-3</v>
      </c>
      <c r="D59" s="110"/>
      <c r="E59" s="210">
        <f t="shared" si="5"/>
        <v>9137.3273455773706</v>
      </c>
      <c r="F59" s="84"/>
      <c r="G59" s="84">
        <v>6.1331177470626726E-3</v>
      </c>
      <c r="H59" s="59">
        <f t="shared" si="4"/>
        <v>9137.3273455773706</v>
      </c>
      <c r="I59" s="53">
        <f t="shared" si="6"/>
        <v>9133</v>
      </c>
      <c r="J59" s="53">
        <f t="shared" si="7"/>
        <v>4</v>
      </c>
      <c r="L59" s="10"/>
    </row>
    <row r="60" spans="1:12" x14ac:dyDescent="0.2">
      <c r="A60" s="83">
        <v>57</v>
      </c>
      <c r="B60" s="9" t="s">
        <v>58</v>
      </c>
      <c r="C60" s="199">
        <f t="shared" si="8"/>
        <v>2.8974906989284784E-3</v>
      </c>
      <c r="D60" s="110"/>
      <c r="E60" s="210">
        <f t="shared" si="5"/>
        <v>4316.7801579474108</v>
      </c>
      <c r="F60" s="84"/>
      <c r="G60" s="84">
        <v>2.8974906989284784E-3</v>
      </c>
      <c r="H60" s="59">
        <f t="shared" si="4"/>
        <v>4316.7801579474108</v>
      </c>
      <c r="I60" s="53">
        <f t="shared" si="6"/>
        <v>4315</v>
      </c>
      <c r="J60" s="53">
        <f t="shared" si="7"/>
        <v>2</v>
      </c>
      <c r="L60" s="10"/>
    </row>
    <row r="61" spans="1:12" x14ac:dyDescent="0.2">
      <c r="A61" s="83">
        <v>58</v>
      </c>
      <c r="B61" s="9" t="s">
        <v>59</v>
      </c>
      <c r="C61" s="199">
        <f t="shared" si="8"/>
        <v>2.6810459850776652E-3</v>
      </c>
      <c r="D61" s="110"/>
      <c r="E61" s="210">
        <f t="shared" si="5"/>
        <v>3994.3134641321981</v>
      </c>
      <c r="F61" s="84"/>
      <c r="G61" s="84">
        <v>2.6810459850776652E-3</v>
      </c>
      <c r="H61" s="59">
        <f t="shared" si="4"/>
        <v>3994.3134641321981</v>
      </c>
      <c r="I61" s="53">
        <f t="shared" si="6"/>
        <v>3993</v>
      </c>
      <c r="J61" s="53">
        <f t="shared" si="7"/>
        <v>2</v>
      </c>
      <c r="L61" s="10"/>
    </row>
    <row r="62" spans="1:12" x14ac:dyDescent="0.2">
      <c r="A62" s="83">
        <v>59</v>
      </c>
      <c r="B62" s="9" t="s">
        <v>60</v>
      </c>
      <c r="C62" s="199">
        <f t="shared" si="8"/>
        <v>6.7554096526567294E-3</v>
      </c>
      <c r="D62" s="110"/>
      <c r="E62" s="210">
        <f t="shared" si="5"/>
        <v>10064.438984456187</v>
      </c>
      <c r="F62" s="84"/>
      <c r="G62" s="84">
        <v>6.7554096526567294E-3</v>
      </c>
      <c r="H62" s="59">
        <f t="shared" si="4"/>
        <v>10064.438984456187</v>
      </c>
      <c r="I62" s="53">
        <f t="shared" si="6"/>
        <v>10060</v>
      </c>
      <c r="J62" s="53">
        <f t="shared" si="7"/>
        <v>5</v>
      </c>
      <c r="L62" s="10"/>
    </row>
    <row r="63" spans="1:12" x14ac:dyDescent="0.2">
      <c r="A63" s="83">
        <v>60</v>
      </c>
      <c r="B63" s="9" t="s">
        <v>61</v>
      </c>
      <c r="C63" s="199">
        <f t="shared" si="8"/>
        <v>4.8855854690381582E-2</v>
      </c>
      <c r="D63" s="110"/>
      <c r="E63" s="210">
        <f t="shared" si="5"/>
        <v>72787.113416789958</v>
      </c>
      <c r="F63" s="84"/>
      <c r="G63" s="84">
        <v>4.8855854690381582E-2</v>
      </c>
      <c r="H63" s="59">
        <f t="shared" si="4"/>
        <v>72787.113416789958</v>
      </c>
      <c r="I63" s="53">
        <f t="shared" si="6"/>
        <v>72754</v>
      </c>
      <c r="J63" s="53">
        <f t="shared" si="7"/>
        <v>33</v>
      </c>
      <c r="L63" s="10"/>
    </row>
    <row r="64" spans="1:12" x14ac:dyDescent="0.2">
      <c r="A64" s="83">
        <v>61</v>
      </c>
      <c r="B64" s="9" t="s">
        <v>62</v>
      </c>
      <c r="C64" s="199">
        <f t="shared" si="8"/>
        <v>1.9674063260664118E-3</v>
      </c>
      <c r="D64" s="110"/>
      <c r="E64" s="210">
        <f t="shared" si="5"/>
        <v>2931.1088363888266</v>
      </c>
      <c r="F64" s="84"/>
      <c r="G64" s="84">
        <v>1.9674063260664118E-3</v>
      </c>
      <c r="H64" s="59">
        <f t="shared" si="4"/>
        <v>2931.1088363888266</v>
      </c>
      <c r="I64" s="53">
        <f t="shared" si="6"/>
        <v>2930</v>
      </c>
      <c r="J64" s="53">
        <f t="shared" si="7"/>
        <v>1</v>
      </c>
      <c r="L64" s="10"/>
    </row>
    <row r="65" spans="1:12" x14ac:dyDescent="0.2">
      <c r="A65" s="83">
        <v>62</v>
      </c>
      <c r="B65" s="9" t="s">
        <v>63</v>
      </c>
      <c r="C65" s="199">
        <f t="shared" si="8"/>
        <v>4.3893856392296605E-3</v>
      </c>
      <c r="D65" s="110"/>
      <c r="E65" s="210">
        <f t="shared" si="5"/>
        <v>6539.4559644360825</v>
      </c>
      <c r="F65" s="84"/>
      <c r="G65" s="84">
        <v>4.3893856392296605E-3</v>
      </c>
      <c r="H65" s="59">
        <f t="shared" si="4"/>
        <v>6539.4559644360825</v>
      </c>
      <c r="I65" s="53">
        <f t="shared" si="6"/>
        <v>6537</v>
      </c>
      <c r="J65" s="53">
        <f t="shared" si="7"/>
        <v>3</v>
      </c>
      <c r="L65" s="10"/>
    </row>
    <row r="66" spans="1:12" x14ac:dyDescent="0.2">
      <c r="A66" s="83">
        <v>63</v>
      </c>
      <c r="B66" s="9" t="s">
        <v>64</v>
      </c>
      <c r="C66" s="199">
        <f t="shared" si="8"/>
        <v>7.8101653713120575E-3</v>
      </c>
      <c r="D66" s="110"/>
      <c r="E66" s="210">
        <f t="shared" si="5"/>
        <v>11635.849915803328</v>
      </c>
      <c r="F66" s="84"/>
      <c r="G66" s="84">
        <v>7.8101653713120575E-3</v>
      </c>
      <c r="H66" s="59">
        <f t="shared" si="4"/>
        <v>11635.849915803328</v>
      </c>
      <c r="I66" s="53">
        <f t="shared" si="6"/>
        <v>11631</v>
      </c>
      <c r="J66" s="53">
        <f t="shared" si="7"/>
        <v>5</v>
      </c>
      <c r="L66" s="10"/>
    </row>
    <row r="67" spans="1:12" x14ac:dyDescent="0.2">
      <c r="A67" s="83">
        <v>64</v>
      </c>
      <c r="B67" s="9" t="s">
        <v>65</v>
      </c>
      <c r="C67" s="199">
        <f t="shared" si="8"/>
        <v>1.1757030849594594E-2</v>
      </c>
      <c r="D67" s="110"/>
      <c r="E67" s="210">
        <f t="shared" si="5"/>
        <v>17516.024298774912</v>
      </c>
      <c r="F67" s="84"/>
      <c r="G67" s="84">
        <v>1.1757030849594594E-2</v>
      </c>
      <c r="H67" s="59">
        <f t="shared" si="4"/>
        <v>17516.024298774912</v>
      </c>
      <c r="I67" s="53">
        <f t="shared" si="6"/>
        <v>17508</v>
      </c>
      <c r="J67" s="53">
        <f t="shared" si="7"/>
        <v>8</v>
      </c>
      <c r="L67" s="10"/>
    </row>
    <row r="68" spans="1:12" x14ac:dyDescent="0.2">
      <c r="A68" s="83">
        <v>65</v>
      </c>
      <c r="B68" s="9" t="s">
        <v>66</v>
      </c>
      <c r="C68" s="199">
        <f t="shared" si="8"/>
        <v>1.9670343284973944E-2</v>
      </c>
      <c r="D68" s="110"/>
      <c r="E68" s="210">
        <f t="shared" ref="E68:E99" si="9">+C68*$B$110</f>
        <v>29305.54621762587</v>
      </c>
      <c r="F68" s="84"/>
      <c r="G68" s="84">
        <v>1.9670343284973944E-2</v>
      </c>
      <c r="H68" s="59">
        <f t="shared" si="4"/>
        <v>29305.54621762587</v>
      </c>
      <c r="I68" s="53">
        <f t="shared" ref="I68:I76" si="10">ROUND(H68*$C$115,0)</f>
        <v>29292</v>
      </c>
      <c r="J68" s="53">
        <f t="shared" ref="J68:J83" si="11">ROUND(H68*$C$116,0)</f>
        <v>13</v>
      </c>
      <c r="L68" s="10"/>
    </row>
    <row r="69" spans="1:12" x14ac:dyDescent="0.2">
      <c r="A69" s="83">
        <v>66</v>
      </c>
      <c r="B69" s="9" t="s">
        <v>67</v>
      </c>
      <c r="C69" s="199">
        <f t="shared" si="8"/>
        <v>1.0994884409306828E-3</v>
      </c>
      <c r="D69" s="110"/>
      <c r="E69" s="210">
        <f t="shared" si="9"/>
        <v>1638.0552619055229</v>
      </c>
      <c r="F69" s="84"/>
      <c r="G69" s="84">
        <v>1.0994884409306828E-3</v>
      </c>
      <c r="H69" s="59">
        <f t="shared" ref="H69:H103" si="12">E69</f>
        <v>1638.0552619055229</v>
      </c>
      <c r="I69" s="53">
        <f t="shared" si="10"/>
        <v>1637</v>
      </c>
      <c r="J69" s="53">
        <f t="shared" si="11"/>
        <v>1</v>
      </c>
      <c r="L69" s="10"/>
    </row>
    <row r="70" spans="1:12" x14ac:dyDescent="0.2">
      <c r="A70" s="83">
        <v>67</v>
      </c>
      <c r="B70" s="9" t="s">
        <v>68</v>
      </c>
      <c r="C70" s="199">
        <f t="shared" si="8"/>
        <v>1.3525396446474413E-2</v>
      </c>
      <c r="D70" s="110"/>
      <c r="E70" s="210">
        <f t="shared" si="9"/>
        <v>20150.595489436761</v>
      </c>
      <c r="F70" s="84"/>
      <c r="G70" s="84">
        <v>1.3525396446474413E-2</v>
      </c>
      <c r="H70" s="59">
        <f t="shared" si="12"/>
        <v>20150.595489436761</v>
      </c>
      <c r="I70" s="53">
        <f t="shared" si="10"/>
        <v>20142</v>
      </c>
      <c r="J70" s="53">
        <f t="shared" si="11"/>
        <v>9</v>
      </c>
      <c r="L70" s="10"/>
    </row>
    <row r="71" spans="1:12" x14ac:dyDescent="0.2">
      <c r="A71" s="83">
        <v>68</v>
      </c>
      <c r="B71" s="9" t="s">
        <v>69</v>
      </c>
      <c r="C71" s="199">
        <f t="shared" si="8"/>
        <v>1.4146123607788701E-2</v>
      </c>
      <c r="D71" s="110"/>
      <c r="E71" s="210">
        <f t="shared" si="9"/>
        <v>21075.375919086273</v>
      </c>
      <c r="F71" s="84"/>
      <c r="G71" s="84">
        <v>1.4146123607788701E-2</v>
      </c>
      <c r="H71" s="59">
        <f t="shared" si="12"/>
        <v>21075.375919086273</v>
      </c>
      <c r="I71" s="53">
        <f t="shared" si="10"/>
        <v>21066</v>
      </c>
      <c r="J71" s="53">
        <f t="shared" si="11"/>
        <v>9</v>
      </c>
      <c r="L71" s="10"/>
    </row>
    <row r="72" spans="1:12" x14ac:dyDescent="0.2">
      <c r="A72" s="83">
        <v>69</v>
      </c>
      <c r="B72" s="9" t="s">
        <v>70</v>
      </c>
      <c r="C72" s="199">
        <f t="shared" si="8"/>
        <v>1.6847365453380152E-3</v>
      </c>
      <c r="D72" s="110"/>
      <c r="E72" s="210">
        <f t="shared" si="9"/>
        <v>2509.9777862871165</v>
      </c>
      <c r="F72" s="84"/>
      <c r="G72" s="84">
        <v>1.6847365453380152E-3</v>
      </c>
      <c r="H72" s="59">
        <f t="shared" si="12"/>
        <v>2509.9777862871165</v>
      </c>
      <c r="I72" s="53">
        <f t="shared" si="10"/>
        <v>2509</v>
      </c>
      <c r="J72" s="53">
        <f t="shared" si="11"/>
        <v>1</v>
      </c>
      <c r="L72" s="10"/>
    </row>
    <row r="73" spans="1:12" x14ac:dyDescent="0.2">
      <c r="A73" s="83">
        <v>70</v>
      </c>
      <c r="B73" s="9" t="s">
        <v>71</v>
      </c>
      <c r="C73" s="199">
        <f t="shared" si="8"/>
        <v>3.8619357465329422E-3</v>
      </c>
      <c r="D73" s="110"/>
      <c r="E73" s="210">
        <f t="shared" si="9"/>
        <v>5753.6431810001595</v>
      </c>
      <c r="F73" s="84"/>
      <c r="G73" s="84">
        <v>3.8619357465329422E-3</v>
      </c>
      <c r="H73" s="59">
        <f t="shared" si="12"/>
        <v>5753.6431810001595</v>
      </c>
      <c r="I73" s="53">
        <f t="shared" si="10"/>
        <v>5751</v>
      </c>
      <c r="J73" s="53">
        <f t="shared" si="11"/>
        <v>3</v>
      </c>
      <c r="L73" s="10"/>
    </row>
    <row r="74" spans="1:12" x14ac:dyDescent="0.2">
      <c r="A74" s="83">
        <v>71</v>
      </c>
      <c r="B74" s="9" t="s">
        <v>72</v>
      </c>
      <c r="C74" s="199">
        <f t="shared" si="8"/>
        <v>7.1295044653202433E-3</v>
      </c>
      <c r="D74" s="110"/>
      <c r="E74" s="210">
        <f t="shared" si="9"/>
        <v>10621.77815558592</v>
      </c>
      <c r="F74" s="84"/>
      <c r="G74" s="84">
        <v>7.1295044653202433E-3</v>
      </c>
      <c r="H74" s="59">
        <f t="shared" si="12"/>
        <v>10621.77815558592</v>
      </c>
      <c r="I74" s="53">
        <f t="shared" si="10"/>
        <v>10617</v>
      </c>
      <c r="J74" s="53">
        <f t="shared" si="11"/>
        <v>5</v>
      </c>
      <c r="L74" s="10"/>
    </row>
    <row r="75" spans="1:12" x14ac:dyDescent="0.2">
      <c r="A75" s="83">
        <v>72</v>
      </c>
      <c r="B75" s="9" t="s">
        <v>73</v>
      </c>
      <c r="C75" s="199">
        <f t="shared" si="8"/>
        <v>1.4906796394534223E-3</v>
      </c>
      <c r="D75" s="110"/>
      <c r="E75" s="210">
        <f t="shared" si="9"/>
        <v>2220.86520996545</v>
      </c>
      <c r="F75" s="84"/>
      <c r="G75" s="84">
        <v>1.4906796394534223E-3</v>
      </c>
      <c r="H75" s="59">
        <f t="shared" si="12"/>
        <v>2220.86520996545</v>
      </c>
      <c r="I75" s="53">
        <f t="shared" si="10"/>
        <v>2220</v>
      </c>
      <c r="J75" s="53">
        <f t="shared" si="11"/>
        <v>1</v>
      </c>
      <c r="L75" s="10"/>
    </row>
    <row r="76" spans="1:12" x14ac:dyDescent="0.2">
      <c r="A76" s="83">
        <v>73</v>
      </c>
      <c r="B76" s="9" t="s">
        <v>74</v>
      </c>
      <c r="C76" s="199">
        <f t="shared" si="8"/>
        <v>5.918629182109828E-3</v>
      </c>
      <c r="D76" s="110"/>
      <c r="E76" s="210">
        <f t="shared" si="9"/>
        <v>8817.7749888994131</v>
      </c>
      <c r="F76" s="84"/>
      <c r="G76" s="84">
        <v>5.918629182109828E-3</v>
      </c>
      <c r="H76" s="59">
        <f t="shared" si="12"/>
        <v>8817.7749888994131</v>
      </c>
      <c r="I76" s="53">
        <f t="shared" si="10"/>
        <v>8814</v>
      </c>
      <c r="J76" s="53">
        <f t="shared" si="11"/>
        <v>4</v>
      </c>
      <c r="L76" s="10"/>
    </row>
    <row r="77" spans="1:12" x14ac:dyDescent="0.2">
      <c r="A77" s="83">
        <v>74</v>
      </c>
      <c r="B77" s="9" t="s">
        <v>75</v>
      </c>
      <c r="C77" s="199">
        <f t="shared" si="8"/>
        <v>1.3260659827589253E-2</v>
      </c>
      <c r="D77" s="110"/>
      <c r="E77" s="210">
        <f t="shared" si="9"/>
        <v>19756.181873576606</v>
      </c>
      <c r="F77" s="84"/>
      <c r="G77" s="84">
        <v>1.3260659827589253E-2</v>
      </c>
      <c r="H77" s="59">
        <f t="shared" si="12"/>
        <v>19756.181873576606</v>
      </c>
      <c r="I77" s="53">
        <f t="shared" ref="I77:I94" si="13">ROUND(H77*$C$115,0)</f>
        <v>19747</v>
      </c>
      <c r="J77" s="53">
        <f t="shared" si="11"/>
        <v>9</v>
      </c>
      <c r="L77" s="10"/>
    </row>
    <row r="78" spans="1:12" x14ac:dyDescent="0.2">
      <c r="A78" s="83">
        <v>75</v>
      </c>
      <c r="B78" s="9" t="s">
        <v>76</v>
      </c>
      <c r="C78" s="199">
        <f t="shared" si="8"/>
        <v>2.9096188220929632E-3</v>
      </c>
      <c r="D78" s="110"/>
      <c r="E78" s="210">
        <f t="shared" si="9"/>
        <v>4334.849048194048</v>
      </c>
      <c r="F78" s="84"/>
      <c r="G78" s="84">
        <v>2.9096188220929632E-3</v>
      </c>
      <c r="H78" s="59">
        <f t="shared" si="12"/>
        <v>4334.849048194048</v>
      </c>
      <c r="I78" s="53">
        <f t="shared" si="13"/>
        <v>4333</v>
      </c>
      <c r="J78" s="53">
        <f t="shared" si="11"/>
        <v>2</v>
      </c>
      <c r="L78" s="10"/>
    </row>
    <row r="79" spans="1:12" x14ac:dyDescent="0.2">
      <c r="A79" s="83">
        <v>76</v>
      </c>
      <c r="B79" s="9" t="s">
        <v>77</v>
      </c>
      <c r="C79" s="199">
        <f t="shared" si="8"/>
        <v>1.8786366154623289E-2</v>
      </c>
      <c r="D79" s="110"/>
      <c r="E79" s="210">
        <f t="shared" si="9"/>
        <v>27988.567033607032</v>
      </c>
      <c r="F79" s="84"/>
      <c r="G79" s="84">
        <v>1.8786366154623289E-2</v>
      </c>
      <c r="H79" s="59">
        <f t="shared" si="12"/>
        <v>27988.567033607032</v>
      </c>
      <c r="I79" s="53">
        <f t="shared" si="13"/>
        <v>27976</v>
      </c>
      <c r="J79" s="53">
        <f t="shared" si="11"/>
        <v>13</v>
      </c>
      <c r="L79" s="10"/>
    </row>
    <row r="80" spans="1:12" x14ac:dyDescent="0.2">
      <c r="A80" s="83">
        <v>77</v>
      </c>
      <c r="B80" s="9" t="s">
        <v>78</v>
      </c>
      <c r="C80" s="199">
        <f t="shared" si="8"/>
        <v>6.0997315625841882E-3</v>
      </c>
      <c r="D80" s="110"/>
      <c r="E80" s="210">
        <f t="shared" si="9"/>
        <v>9087.5874728110521</v>
      </c>
      <c r="F80" s="84"/>
      <c r="G80" s="84">
        <v>6.0997315625841882E-3</v>
      </c>
      <c r="H80" s="59">
        <f t="shared" si="12"/>
        <v>9087.5874728110521</v>
      </c>
      <c r="I80" s="53">
        <f t="shared" si="13"/>
        <v>9083</v>
      </c>
      <c r="J80" s="53">
        <f t="shared" si="11"/>
        <v>4</v>
      </c>
      <c r="L80" s="10"/>
    </row>
    <row r="81" spans="1:12" x14ac:dyDescent="0.2">
      <c r="A81" s="83">
        <v>78</v>
      </c>
      <c r="B81" s="9" t="s">
        <v>79</v>
      </c>
      <c r="C81" s="199">
        <f t="shared" si="8"/>
        <v>1.7113996386695741E-2</v>
      </c>
      <c r="D81" s="110"/>
      <c r="E81" s="210">
        <f t="shared" si="9"/>
        <v>25497.013692776462</v>
      </c>
      <c r="F81" s="84"/>
      <c r="G81" s="84">
        <v>1.7113996386695741E-2</v>
      </c>
      <c r="H81" s="59">
        <f t="shared" si="12"/>
        <v>25497.013692776462</v>
      </c>
      <c r="I81" s="53">
        <f t="shared" si="13"/>
        <v>25486</v>
      </c>
      <c r="J81" s="53">
        <f t="shared" si="11"/>
        <v>11</v>
      </c>
      <c r="L81" s="10"/>
    </row>
    <row r="82" spans="1:12" x14ac:dyDescent="0.2">
      <c r="A82" s="83">
        <v>79</v>
      </c>
      <c r="B82" s="9" t="s">
        <v>80</v>
      </c>
      <c r="C82" s="199">
        <f t="shared" si="8"/>
        <v>8.0104304346568476E-3</v>
      </c>
      <c r="D82" s="110"/>
      <c r="E82" s="210">
        <f t="shared" si="9"/>
        <v>11934.211616186551</v>
      </c>
      <c r="F82" s="84"/>
      <c r="G82" s="84">
        <v>8.0104304346568476E-3</v>
      </c>
      <c r="H82" s="59">
        <f t="shared" si="12"/>
        <v>11934.211616186551</v>
      </c>
      <c r="I82" s="53">
        <f t="shared" si="13"/>
        <v>11929</v>
      </c>
      <c r="J82" s="53">
        <f t="shared" si="11"/>
        <v>5</v>
      </c>
      <c r="L82" s="10"/>
    </row>
    <row r="83" spans="1:12" x14ac:dyDescent="0.2">
      <c r="A83" s="83">
        <v>80</v>
      </c>
      <c r="B83" s="9" t="s">
        <v>81</v>
      </c>
      <c r="C83" s="199">
        <f t="shared" si="8"/>
        <v>1.6885770312258106E-2</v>
      </c>
      <c r="D83" s="110"/>
      <c r="E83" s="210">
        <f t="shared" si="9"/>
        <v>25156.994727392743</v>
      </c>
      <c r="F83" s="84"/>
      <c r="G83" s="84">
        <v>1.6885770312258106E-2</v>
      </c>
      <c r="H83" s="59">
        <f t="shared" si="12"/>
        <v>25156.994727392743</v>
      </c>
      <c r="I83" s="53">
        <f t="shared" si="13"/>
        <v>25146</v>
      </c>
      <c r="J83" s="53">
        <f t="shared" si="11"/>
        <v>11</v>
      </c>
      <c r="L83" s="10"/>
    </row>
    <row r="84" spans="1:12" x14ac:dyDescent="0.2">
      <c r="A84" s="83">
        <v>81</v>
      </c>
      <c r="B84" s="9" t="s">
        <v>82</v>
      </c>
      <c r="C84" s="199">
        <f t="shared" si="8"/>
        <v>8.2633264227813599E-3</v>
      </c>
      <c r="D84" s="110"/>
      <c r="E84" s="210">
        <f t="shared" si="9"/>
        <v>12310.984657758045</v>
      </c>
      <c r="F84" s="84"/>
      <c r="G84" s="84">
        <v>8.2633264227813599E-3</v>
      </c>
      <c r="H84" s="59">
        <f t="shared" si="12"/>
        <v>12310.984657758045</v>
      </c>
      <c r="I84" s="53">
        <f t="shared" si="13"/>
        <v>12305</v>
      </c>
      <c r="J84" s="53">
        <f t="shared" ref="J84:J100" si="14">ROUND(H84*$C$116,0)</f>
        <v>6</v>
      </c>
      <c r="L84" s="10"/>
    </row>
    <row r="85" spans="1:12" x14ac:dyDescent="0.2">
      <c r="A85" s="83">
        <v>82</v>
      </c>
      <c r="B85" s="9" t="s">
        <v>83</v>
      </c>
      <c r="C85" s="199">
        <f t="shared" si="8"/>
        <v>1.0402419388873249E-2</v>
      </c>
      <c r="D85" s="110"/>
      <c r="E85" s="210">
        <f t="shared" si="9"/>
        <v>15497.878087802588</v>
      </c>
      <c r="F85" s="84"/>
      <c r="G85" s="84">
        <v>1.0402419388873249E-2</v>
      </c>
      <c r="H85" s="59">
        <f t="shared" si="12"/>
        <v>15497.878087802588</v>
      </c>
      <c r="I85" s="53">
        <f t="shared" si="13"/>
        <v>15491</v>
      </c>
      <c r="J85" s="53">
        <f t="shared" si="14"/>
        <v>7</v>
      </c>
      <c r="L85" s="10"/>
    </row>
    <row r="86" spans="1:12" x14ac:dyDescent="0.2">
      <c r="A86" s="83">
        <v>83</v>
      </c>
      <c r="B86" s="9" t="s">
        <v>84</v>
      </c>
      <c r="C86" s="199">
        <f t="shared" si="8"/>
        <v>2.6649833013778429E-3</v>
      </c>
      <c r="D86" s="110"/>
      <c r="E86" s="210">
        <f t="shared" si="9"/>
        <v>3970.3827318249573</v>
      </c>
      <c r="F86" s="84"/>
      <c r="G86" s="84">
        <v>2.6649833013778429E-3</v>
      </c>
      <c r="H86" s="59">
        <f t="shared" si="12"/>
        <v>3970.3827318249573</v>
      </c>
      <c r="I86" s="53">
        <f t="shared" si="13"/>
        <v>3969</v>
      </c>
      <c r="J86" s="53">
        <f t="shared" si="14"/>
        <v>2</v>
      </c>
      <c r="L86" s="10"/>
    </row>
    <row r="87" spans="1:12" x14ac:dyDescent="0.2">
      <c r="A87" s="83">
        <v>84</v>
      </c>
      <c r="B87" s="9" t="s">
        <v>85</v>
      </c>
      <c r="C87" s="199">
        <f t="shared" si="8"/>
        <v>8.1443956003430552E-3</v>
      </c>
      <c r="D87" s="110"/>
      <c r="E87" s="210">
        <f t="shared" si="9"/>
        <v>12133.797474841494</v>
      </c>
      <c r="F87" s="84"/>
      <c r="G87" s="84">
        <v>8.1443956003430552E-3</v>
      </c>
      <c r="H87" s="59">
        <f t="shared" si="12"/>
        <v>12133.797474841494</v>
      </c>
      <c r="I87" s="53">
        <f t="shared" si="13"/>
        <v>12128</v>
      </c>
      <c r="J87" s="53">
        <f t="shared" si="14"/>
        <v>5</v>
      </c>
      <c r="L87" s="10"/>
    </row>
    <row r="88" spans="1:12" x14ac:dyDescent="0.2">
      <c r="A88" s="83">
        <v>85</v>
      </c>
      <c r="B88" s="9" t="s">
        <v>86</v>
      </c>
      <c r="C88" s="199">
        <f t="shared" si="8"/>
        <v>5.6413360280069304E-3</v>
      </c>
      <c r="D88" s="110"/>
      <c r="E88" s="210">
        <f t="shared" si="9"/>
        <v>8404.654219949678</v>
      </c>
      <c r="F88" s="84"/>
      <c r="G88" s="84">
        <v>5.6413360280069304E-3</v>
      </c>
      <c r="H88" s="59">
        <f t="shared" si="12"/>
        <v>8404.654219949678</v>
      </c>
      <c r="I88" s="53">
        <f t="shared" si="13"/>
        <v>8401</v>
      </c>
      <c r="J88" s="53">
        <f t="shared" si="14"/>
        <v>4</v>
      </c>
      <c r="L88" s="10"/>
    </row>
    <row r="89" spans="1:12" x14ac:dyDescent="0.2">
      <c r="A89" s="83">
        <v>86</v>
      </c>
      <c r="B89" s="9" t="s">
        <v>87</v>
      </c>
      <c r="C89" s="199">
        <f t="shared" si="8"/>
        <v>9.8995617816701083E-3</v>
      </c>
      <c r="D89" s="110"/>
      <c r="E89" s="210">
        <f t="shared" si="9"/>
        <v>14748.703727432705</v>
      </c>
      <c r="F89" s="84"/>
      <c r="G89" s="84">
        <v>9.8995617816701083E-3</v>
      </c>
      <c r="H89" s="59">
        <f t="shared" si="12"/>
        <v>14748.703727432705</v>
      </c>
      <c r="I89" s="53">
        <f t="shared" si="13"/>
        <v>14742</v>
      </c>
      <c r="J89" s="53">
        <f t="shared" si="14"/>
        <v>7</v>
      </c>
      <c r="L89" s="10"/>
    </row>
    <row r="90" spans="1:12" x14ac:dyDescent="0.2">
      <c r="A90" s="89">
        <v>87</v>
      </c>
      <c r="B90" s="90" t="s">
        <v>104</v>
      </c>
      <c r="C90" s="214">
        <f>+D123</f>
        <v>2.6466560237583354E-3</v>
      </c>
      <c r="D90" s="110"/>
      <c r="E90" s="210">
        <f t="shared" si="9"/>
        <v>3943.0781304999759</v>
      </c>
      <c r="F90" s="84"/>
      <c r="G90" s="84">
        <v>3.6759111441087991E-3</v>
      </c>
      <c r="H90" s="59">
        <f t="shared" si="12"/>
        <v>3943.0781304999759</v>
      </c>
      <c r="I90" s="53">
        <f t="shared" si="13"/>
        <v>3941</v>
      </c>
      <c r="J90" s="53">
        <f t="shared" si="14"/>
        <v>2</v>
      </c>
      <c r="L90" s="10"/>
    </row>
    <row r="91" spans="1:12" x14ac:dyDescent="0.2">
      <c r="A91" s="83">
        <v>88</v>
      </c>
      <c r="B91" s="9" t="s">
        <v>89</v>
      </c>
      <c r="C91" s="199">
        <f>G91</f>
        <v>3.1187005716784861E-3</v>
      </c>
      <c r="D91" s="110"/>
      <c r="E91" s="210">
        <f t="shared" si="9"/>
        <v>4646.3461475060458</v>
      </c>
      <c r="F91" s="84"/>
      <c r="G91" s="84">
        <v>3.1187005716784861E-3</v>
      </c>
      <c r="H91" s="59">
        <f t="shared" si="12"/>
        <v>4646.3461475060458</v>
      </c>
      <c r="I91" s="53">
        <f t="shared" si="13"/>
        <v>4644</v>
      </c>
      <c r="J91" s="53">
        <f t="shared" si="14"/>
        <v>2</v>
      </c>
      <c r="L91" s="10"/>
    </row>
    <row r="92" spans="1:12" x14ac:dyDescent="0.2">
      <c r="A92" s="83">
        <v>89</v>
      </c>
      <c r="B92" s="9" t="s">
        <v>90</v>
      </c>
      <c r="C92" s="199">
        <f t="shared" ref="C92:C103" si="15">G92</f>
        <v>4.0372815185313972E-4</v>
      </c>
      <c r="D92" s="110"/>
      <c r="E92" s="210">
        <f t="shared" si="9"/>
        <v>601.48792738797056</v>
      </c>
      <c r="F92" s="84"/>
      <c r="G92" s="84">
        <v>4.0372815185313972E-4</v>
      </c>
      <c r="H92" s="59">
        <f t="shared" si="12"/>
        <v>601.48792738797056</v>
      </c>
      <c r="I92" s="53">
        <f t="shared" si="13"/>
        <v>601</v>
      </c>
      <c r="J92" s="53">
        <f t="shared" si="14"/>
        <v>0</v>
      </c>
      <c r="L92" s="10"/>
    </row>
    <row r="93" spans="1:12" x14ac:dyDescent="0.2">
      <c r="A93" s="83">
        <v>90</v>
      </c>
      <c r="B93" s="9" t="s">
        <v>91</v>
      </c>
      <c r="C93" s="199">
        <f t="shared" si="15"/>
        <v>2.7766882327587551E-2</v>
      </c>
      <c r="D93" s="110"/>
      <c r="E93" s="210">
        <f t="shared" si="9"/>
        <v>41368.045365639067</v>
      </c>
      <c r="F93" s="84"/>
      <c r="G93" s="84">
        <v>2.7766882327587551E-2</v>
      </c>
      <c r="H93" s="59">
        <f t="shared" si="12"/>
        <v>41368.045365639067</v>
      </c>
      <c r="I93" s="53">
        <f>ROUND(H93*$C$115,0)</f>
        <v>41349</v>
      </c>
      <c r="J93" s="53">
        <f t="shared" si="14"/>
        <v>19</v>
      </c>
      <c r="L93" s="10"/>
    </row>
    <row r="94" spans="1:12" x14ac:dyDescent="0.2">
      <c r="A94" s="83">
        <v>91</v>
      </c>
      <c r="B94" s="9" t="s">
        <v>92</v>
      </c>
      <c r="C94" s="199">
        <f t="shared" si="15"/>
        <v>4.4069093881122538E-3</v>
      </c>
      <c r="D94" s="110"/>
      <c r="E94" s="210">
        <f t="shared" si="9"/>
        <v>6565.5634413288317</v>
      </c>
      <c r="F94" s="84"/>
      <c r="G94" s="84">
        <v>4.4069093881122538E-3</v>
      </c>
      <c r="H94" s="59">
        <f t="shared" si="12"/>
        <v>6565.5634413288317</v>
      </c>
      <c r="I94" s="53">
        <f t="shared" si="13"/>
        <v>6563</v>
      </c>
      <c r="J94" s="53">
        <f t="shared" si="14"/>
        <v>3</v>
      </c>
      <c r="L94" s="10"/>
    </row>
    <row r="95" spans="1:12" x14ac:dyDescent="0.2">
      <c r="A95" s="83">
        <v>92</v>
      </c>
      <c r="B95" s="9" t="s">
        <v>93</v>
      </c>
      <c r="C95" s="199">
        <f t="shared" si="15"/>
        <v>7.6408737184275405E-2</v>
      </c>
      <c r="D95" s="110"/>
      <c r="E95" s="210">
        <f t="shared" si="9"/>
        <v>113836.33455419776</v>
      </c>
      <c r="F95" s="84"/>
      <c r="G95" s="84">
        <v>7.6408737184275405E-2</v>
      </c>
      <c r="H95" s="59">
        <f t="shared" si="12"/>
        <v>113836.33455419776</v>
      </c>
      <c r="I95" s="53">
        <f>ROUND(H95*$C$115,0)</f>
        <v>113785</v>
      </c>
      <c r="J95" s="53">
        <f t="shared" si="14"/>
        <v>51</v>
      </c>
      <c r="L95" s="10"/>
    </row>
    <row r="96" spans="1:12" x14ac:dyDescent="0.2">
      <c r="A96" s="83">
        <v>93</v>
      </c>
      <c r="B96" s="9" t="s">
        <v>94</v>
      </c>
      <c r="C96" s="199">
        <f t="shared" si="15"/>
        <v>2.6153848299155158E-3</v>
      </c>
      <c r="D96" s="110"/>
      <c r="E96" s="210">
        <f t="shared" si="9"/>
        <v>3896.4892426923525</v>
      </c>
      <c r="F96" s="84"/>
      <c r="G96" s="84">
        <v>2.6153848299155158E-3</v>
      </c>
      <c r="H96" s="59">
        <f t="shared" si="12"/>
        <v>3896.4892426923525</v>
      </c>
      <c r="I96" s="53">
        <f t="shared" ref="I96:I103" si="16">ROUND(H96*$C$115,0)</f>
        <v>3895</v>
      </c>
      <c r="J96" s="53">
        <f t="shared" si="14"/>
        <v>2</v>
      </c>
      <c r="L96" s="10"/>
    </row>
    <row r="97" spans="1:12" x14ac:dyDescent="0.2">
      <c r="A97" s="83">
        <v>94</v>
      </c>
      <c r="B97" s="9" t="s">
        <v>95</v>
      </c>
      <c r="C97" s="199">
        <f t="shared" si="15"/>
        <v>8.9209475488810132E-4</v>
      </c>
      <c r="D97" s="110"/>
      <c r="E97" s="210">
        <f t="shared" si="9"/>
        <v>1329.0730970539596</v>
      </c>
      <c r="F97" s="84"/>
      <c r="G97" s="84">
        <v>8.9209475488810132E-4</v>
      </c>
      <c r="H97" s="59">
        <f t="shared" si="12"/>
        <v>1329.0730970539596</v>
      </c>
      <c r="I97" s="53">
        <f t="shared" si="16"/>
        <v>1328</v>
      </c>
      <c r="J97" s="53">
        <f t="shared" si="14"/>
        <v>1</v>
      </c>
      <c r="L97" s="10"/>
    </row>
    <row r="98" spans="1:12" x14ac:dyDescent="0.2">
      <c r="A98" s="83">
        <v>95</v>
      </c>
      <c r="B98" s="9" t="s">
        <v>96</v>
      </c>
      <c r="C98" s="199">
        <f t="shared" si="15"/>
        <v>4.1743424289897293E-3</v>
      </c>
      <c r="D98" s="110"/>
      <c r="E98" s="210">
        <f t="shared" si="9"/>
        <v>6219.077278351484</v>
      </c>
      <c r="F98" s="84"/>
      <c r="G98" s="84">
        <v>4.1743424289897293E-3</v>
      </c>
      <c r="H98" s="59">
        <f t="shared" si="12"/>
        <v>6219.077278351484</v>
      </c>
      <c r="I98" s="53">
        <f t="shared" si="16"/>
        <v>6216</v>
      </c>
      <c r="J98" s="53">
        <f t="shared" si="14"/>
        <v>3</v>
      </c>
      <c r="L98" s="10"/>
    </row>
    <row r="99" spans="1:12" x14ac:dyDescent="0.2">
      <c r="A99" s="83">
        <v>96</v>
      </c>
      <c r="B99" s="9" t="s">
        <v>97</v>
      </c>
      <c r="C99" s="199">
        <f t="shared" si="15"/>
        <v>1.0951713983576597E-2</v>
      </c>
      <c r="D99" s="110"/>
      <c r="E99" s="210">
        <f t="shared" si="9"/>
        <v>16316.235851007856</v>
      </c>
      <c r="F99" s="84"/>
      <c r="G99" s="84">
        <v>1.0951713983576597E-2</v>
      </c>
      <c r="H99" s="59">
        <f t="shared" si="12"/>
        <v>16316.235851007856</v>
      </c>
      <c r="I99" s="53">
        <f t="shared" si="16"/>
        <v>16309</v>
      </c>
      <c r="J99" s="53">
        <f t="shared" si="14"/>
        <v>7</v>
      </c>
      <c r="L99" s="10"/>
    </row>
    <row r="100" spans="1:12" x14ac:dyDescent="0.2">
      <c r="A100" s="83">
        <v>97</v>
      </c>
      <c r="B100" s="9" t="s">
        <v>98</v>
      </c>
      <c r="C100" s="199">
        <f t="shared" si="15"/>
        <v>1.0526664828630362E-2</v>
      </c>
      <c r="D100" s="110"/>
      <c r="E100" s="210">
        <f t="shared" ref="E100:E105" si="17">+C100*$B$110</f>
        <v>15682.983168297687</v>
      </c>
      <c r="F100" s="84"/>
      <c r="G100" s="84">
        <v>1.0526664828630362E-2</v>
      </c>
      <c r="H100" s="59">
        <f t="shared" si="12"/>
        <v>15682.983168297687</v>
      </c>
      <c r="I100" s="53">
        <f t="shared" si="16"/>
        <v>15676</v>
      </c>
      <c r="J100" s="53">
        <f t="shared" si="14"/>
        <v>7</v>
      </c>
      <c r="L100" s="10"/>
    </row>
    <row r="101" spans="1:12" x14ac:dyDescent="0.2">
      <c r="A101" s="83">
        <v>98</v>
      </c>
      <c r="B101" s="9" t="s">
        <v>99</v>
      </c>
      <c r="C101" s="199">
        <f t="shared" si="15"/>
        <v>8.4323527818975785E-3</v>
      </c>
      <c r="D101" s="110"/>
      <c r="E101" s="210">
        <f t="shared" si="17"/>
        <v>12562.805874465597</v>
      </c>
      <c r="F101" s="84"/>
      <c r="G101" s="84">
        <v>8.4323527818975785E-3</v>
      </c>
      <c r="H101" s="59">
        <f t="shared" si="12"/>
        <v>12562.805874465597</v>
      </c>
      <c r="I101" s="53">
        <f t="shared" si="16"/>
        <v>12557</v>
      </c>
      <c r="J101" s="53">
        <f>ROUND(H101*$C$116,0)</f>
        <v>6</v>
      </c>
      <c r="L101" s="10"/>
    </row>
    <row r="102" spans="1:12" x14ac:dyDescent="0.2">
      <c r="A102" s="83">
        <v>99</v>
      </c>
      <c r="B102" s="9" t="s">
        <v>100</v>
      </c>
      <c r="C102" s="199">
        <f t="shared" si="15"/>
        <v>4.1405656558050844E-3</v>
      </c>
      <c r="D102" s="110"/>
      <c r="E102" s="210">
        <f t="shared" si="17"/>
        <v>6168.7554932507119</v>
      </c>
      <c r="F102" s="84"/>
      <c r="G102" s="84">
        <v>4.1405656558050844E-3</v>
      </c>
      <c r="H102" s="59">
        <f t="shared" si="12"/>
        <v>6168.7554932507119</v>
      </c>
      <c r="I102" s="53">
        <f t="shared" si="16"/>
        <v>6166</v>
      </c>
      <c r="J102" s="53">
        <f>ROUND(H102*$C$116,0)</f>
        <v>3</v>
      </c>
      <c r="L102" s="10"/>
    </row>
    <row r="103" spans="1:12" x14ac:dyDescent="0.2">
      <c r="A103" s="91">
        <v>100</v>
      </c>
      <c r="B103" s="9" t="s">
        <v>101</v>
      </c>
      <c r="C103" s="199">
        <f t="shared" si="15"/>
        <v>2.1348511564283131E-3</v>
      </c>
      <c r="D103" s="110"/>
      <c r="E103" s="210">
        <f t="shared" si="17"/>
        <v>3180.5738377862194</v>
      </c>
      <c r="F103" s="84"/>
      <c r="G103" s="84">
        <v>2.1348511564283131E-3</v>
      </c>
      <c r="H103" s="59">
        <f t="shared" si="12"/>
        <v>3180.5738377862194</v>
      </c>
      <c r="I103" s="53">
        <f t="shared" si="16"/>
        <v>3179</v>
      </c>
      <c r="J103" s="53">
        <f>ROUND(H103*$C$116,0)</f>
        <v>1</v>
      </c>
      <c r="L103" s="10"/>
    </row>
    <row r="104" spans="1:12" s="2" customFormat="1" x14ac:dyDescent="0.2">
      <c r="A104" s="92">
        <v>150</v>
      </c>
      <c r="B104" s="93" t="s">
        <v>276</v>
      </c>
      <c r="C104" s="207">
        <f>+C122</f>
        <v>5.5609296975342502E-4</v>
      </c>
      <c r="D104" s="112">
        <f>1665</f>
        <v>1665</v>
      </c>
      <c r="E104" s="210">
        <f t="shared" si="17"/>
        <v>828.48621349962423</v>
      </c>
      <c r="F104" s="95">
        <f>D104/D$107</f>
        <v>0.40314769975786924</v>
      </c>
      <c r="G104" s="95"/>
      <c r="H104" s="96">
        <f>E104</f>
        <v>828.48621349962423</v>
      </c>
      <c r="I104" s="97">
        <f>ROUND(H104*$C$115,0)</f>
        <v>828</v>
      </c>
      <c r="J104" s="97">
        <f>ROUND(H104*$C$116,0)</f>
        <v>0</v>
      </c>
      <c r="K104" s="98"/>
      <c r="L104" s="10"/>
    </row>
    <row r="105" spans="1:12" s="2" customFormat="1" x14ac:dyDescent="0.2">
      <c r="A105" s="92">
        <v>187</v>
      </c>
      <c r="B105" s="93" t="s">
        <v>277</v>
      </c>
      <c r="C105" s="208">
        <f>+D122</f>
        <v>1.0292551203504639E-3</v>
      </c>
      <c r="D105" s="112">
        <f>2465</f>
        <v>2465</v>
      </c>
      <c r="E105" s="210">
        <f t="shared" si="17"/>
        <v>1533.4192729722131</v>
      </c>
      <c r="F105" s="95">
        <f>D105/D$107</f>
        <v>0.59685230024213076</v>
      </c>
      <c r="G105" s="95"/>
      <c r="H105" s="96">
        <f>E105</f>
        <v>1533.4192729722131</v>
      </c>
      <c r="I105" s="97">
        <f>ROUND(H105*$C$115,0)-5</f>
        <v>1528</v>
      </c>
      <c r="J105" s="97">
        <f>ROUND(H105*$C$116,0)+7</f>
        <v>8</v>
      </c>
      <c r="K105" s="98"/>
      <c r="L105" s="10"/>
    </row>
    <row r="106" spans="1:12" ht="12.75" customHeight="1" x14ac:dyDescent="0.2">
      <c r="A106" s="99"/>
      <c r="D106" s="113">
        <v>0</v>
      </c>
      <c r="F106" s="84"/>
      <c r="G106" s="84"/>
    </row>
    <row r="107" spans="1:12" ht="13.5" thickBot="1" x14ac:dyDescent="0.25">
      <c r="A107" s="100" t="s">
        <v>102</v>
      </c>
      <c r="B107" s="100"/>
      <c r="C107" s="209">
        <f>SUM(C4:C106)</f>
        <v>1.0000000000000002</v>
      </c>
      <c r="D107" s="101">
        <f>SUM(D4:D105)</f>
        <v>4130</v>
      </c>
      <c r="E107" s="218">
        <f>SUM(E4:E106)</f>
        <v>1489833.9999999998</v>
      </c>
      <c r="F107" s="102">
        <f>SUM(F4:F106)</f>
        <v>1</v>
      </c>
      <c r="G107" s="102"/>
      <c r="H107" s="103">
        <f>SUM(H4:H106)</f>
        <v>1489833.9999999998</v>
      </c>
      <c r="I107" s="104">
        <f>SUM(I4:I105)</f>
        <v>1489157</v>
      </c>
      <c r="J107" s="104">
        <f>SUM(J4:J105)</f>
        <v>678</v>
      </c>
      <c r="K107" s="63"/>
    </row>
    <row r="108" spans="1:12" ht="12.75" customHeight="1" thickTop="1" thickBot="1" x14ac:dyDescent="0.25">
      <c r="F108" s="217"/>
      <c r="H108" s="105">
        <f>B110-H107</f>
        <v>0</v>
      </c>
    </row>
    <row r="109" spans="1:12" ht="14.25" thickTop="1" thickBot="1" x14ac:dyDescent="0.25"/>
    <row r="110" spans="1:12" ht="13.5" thickTop="1" x14ac:dyDescent="0.2">
      <c r="A110" s="24" t="s">
        <v>109</v>
      </c>
      <c r="B110" s="153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5.5" x14ac:dyDescent="0.2">
      <c r="A114" s="32" t="s">
        <v>271</v>
      </c>
      <c r="B114" s="155">
        <f>1136855+352979</f>
        <v>1489834</v>
      </c>
      <c r="C114" s="152" t="s">
        <v>272</v>
      </c>
      <c r="D114" s="117" t="s">
        <v>265</v>
      </c>
      <c r="E114" s="156" t="s">
        <v>273</v>
      </c>
      <c r="F114" s="43"/>
      <c r="G114" s="43"/>
      <c r="H114" s="57"/>
      <c r="K114" s="158"/>
    </row>
    <row r="115" spans="1:11" x14ac:dyDescent="0.2">
      <c r="A115" s="26" t="s">
        <v>112</v>
      </c>
      <c r="B115" s="33">
        <v>1136855</v>
      </c>
      <c r="C115" s="220">
        <f>(0.25*D115)+(0.75*E115)</f>
        <v>0.99954999999999994</v>
      </c>
      <c r="D115" s="222">
        <v>0.99819999999999998</v>
      </c>
      <c r="E115" s="222">
        <v>1</v>
      </c>
      <c r="F115" s="44"/>
      <c r="G115" s="44"/>
      <c r="H115" s="57"/>
      <c r="I115" s="67"/>
      <c r="K115" s="157"/>
    </row>
    <row r="116" spans="1:11" ht="13.5" thickBot="1" x14ac:dyDescent="0.25">
      <c r="A116" s="35" t="s">
        <v>283</v>
      </c>
      <c r="B116" s="36">
        <v>352979</v>
      </c>
      <c r="C116" s="221">
        <f>100%-C115</f>
        <v>4.5000000000006146E-4</v>
      </c>
      <c r="D116" s="223">
        <f>1-D115</f>
        <v>1.8000000000000238E-3</v>
      </c>
      <c r="E116" s="223">
        <f>1-E115</f>
        <v>0</v>
      </c>
      <c r="F116" s="44"/>
      <c r="G116" s="44"/>
      <c r="H116" s="57"/>
      <c r="I116" s="65"/>
      <c r="J116" s="65"/>
      <c r="K116" s="10"/>
    </row>
    <row r="117" spans="1:11" ht="14.25" thickTop="1" thickBot="1" x14ac:dyDescent="0.25">
      <c r="A117" s="7"/>
      <c r="B117" s="38"/>
      <c r="C117" s="39"/>
      <c r="D117" s="118"/>
      <c r="E117" s="40"/>
      <c r="F117" s="40"/>
      <c r="G117" s="40"/>
      <c r="H117" s="57"/>
      <c r="I117" s="219"/>
      <c r="K117" s="10"/>
    </row>
    <row r="118" spans="1:11" ht="13.5" thickTop="1" x14ac:dyDescent="0.2">
      <c r="A118" s="11" t="s">
        <v>274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">
      <c r="A120" s="13" t="s">
        <v>260</v>
      </c>
      <c r="B120" s="14"/>
      <c r="C120" s="200">
        <f>G53</f>
        <v>5.8536102079307893E-3</v>
      </c>
      <c r="D120" s="200">
        <f>G90</f>
        <v>3.6759111441087991E-3</v>
      </c>
      <c r="E120" s="47"/>
      <c r="F120" s="47"/>
      <c r="G120" s="47"/>
      <c r="I120" s="65"/>
      <c r="J120" s="55"/>
    </row>
    <row r="121" spans="1:11" x14ac:dyDescent="0.2">
      <c r="A121" s="13" t="s">
        <v>107</v>
      </c>
      <c r="B121" s="14"/>
      <c r="C121" s="18">
        <f>+C126</f>
        <v>9.5000000000000001E-2</v>
      </c>
      <c r="D121" s="18">
        <f>+D126</f>
        <v>0.28000000000000003</v>
      </c>
      <c r="E121" s="48"/>
      <c r="F121" s="48"/>
      <c r="G121" s="48"/>
      <c r="J121" s="55"/>
    </row>
    <row r="122" spans="1:11" x14ac:dyDescent="0.2">
      <c r="A122" s="13" t="s">
        <v>261</v>
      </c>
      <c r="B122" s="14"/>
      <c r="C122" s="201">
        <f>+C120*C121</f>
        <v>5.5609296975342502E-4</v>
      </c>
      <c r="D122" s="201">
        <f>+D120*D121</f>
        <v>1.0292551203504639E-3</v>
      </c>
      <c r="E122" s="49"/>
      <c r="F122" s="49"/>
      <c r="G122" s="49"/>
      <c r="J122" s="55"/>
    </row>
    <row r="123" spans="1:11" ht="13.5" thickBot="1" x14ac:dyDescent="0.25">
      <c r="A123" s="20" t="s">
        <v>262</v>
      </c>
      <c r="B123" s="21"/>
      <c r="C123" s="202">
        <f>C120-C122</f>
        <v>5.297517238177364E-3</v>
      </c>
      <c r="D123" s="202">
        <f>D120-D122</f>
        <v>2.6466560237583354E-3</v>
      </c>
      <c r="E123" s="47"/>
      <c r="F123" s="47"/>
      <c r="G123" s="47"/>
      <c r="I123" s="65"/>
      <c r="J123" s="55"/>
    </row>
    <row r="124" spans="1:11" ht="13.5" thickTop="1" x14ac:dyDescent="0.2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">
      <c r="A126" t="s">
        <v>107</v>
      </c>
      <c r="C126" s="206">
        <v>9.5000000000000001E-2</v>
      </c>
      <c r="D126" s="206">
        <v>0.28000000000000003</v>
      </c>
      <c r="E126" s="217" t="s">
        <v>275</v>
      </c>
    </row>
    <row r="128" spans="1:11" x14ac:dyDescent="0.2">
      <c r="H128" s="60"/>
      <c r="I128" s="55"/>
    </row>
    <row r="129" spans="1:10" x14ac:dyDescent="0.2">
      <c r="H129" s="60"/>
      <c r="I129" s="55"/>
    </row>
    <row r="130" spans="1:10" x14ac:dyDescent="0.2">
      <c r="H130" s="60"/>
      <c r="I130" s="55"/>
    </row>
    <row r="131" spans="1:10" x14ac:dyDescent="0.2">
      <c r="H131" s="60"/>
      <c r="I131" s="55"/>
    </row>
    <row r="132" spans="1:10" x14ac:dyDescent="0.2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">
      <c r="A136" s="4"/>
      <c r="B136" s="4"/>
      <c r="C136"/>
      <c r="D136" s="121"/>
      <c r="E136"/>
      <c r="F136"/>
      <c r="G136"/>
      <c r="J136" s="56"/>
    </row>
    <row r="137" spans="1:10" x14ac:dyDescent="0.2">
      <c r="A137" s="4"/>
      <c r="B137" s="4"/>
      <c r="C137"/>
      <c r="D137" s="121"/>
      <c r="E137"/>
      <c r="F137"/>
      <c r="G137"/>
      <c r="J137" s="56"/>
    </row>
    <row r="138" spans="1:10" x14ac:dyDescent="0.2">
      <c r="A138" s="4"/>
      <c r="B138" s="4"/>
      <c r="C138"/>
      <c r="D138" s="121"/>
      <c r="E138"/>
      <c r="F138"/>
      <c r="G138"/>
      <c r="J138" s="56"/>
    </row>
    <row r="139" spans="1:10" x14ac:dyDescent="0.2">
      <c r="A139" s="4"/>
      <c r="B139" s="4"/>
      <c r="C139"/>
      <c r="D139" s="121"/>
      <c r="E139"/>
      <c r="F139"/>
      <c r="G139"/>
      <c r="J139" s="56"/>
    </row>
    <row r="141" spans="1:10" x14ac:dyDescent="0.2">
      <c r="H141" s="60"/>
      <c r="I141" s="55"/>
    </row>
    <row r="142" spans="1:10" x14ac:dyDescent="0.2">
      <c r="H142" s="60"/>
      <c r="I142" s="55"/>
    </row>
    <row r="143" spans="1:10" x14ac:dyDescent="0.2">
      <c r="H143" s="60"/>
      <c r="I143" s="55"/>
    </row>
    <row r="144" spans="1:10" x14ac:dyDescent="0.2">
      <c r="H144" s="60"/>
      <c r="I144" s="55"/>
    </row>
    <row r="145" spans="2:10" x14ac:dyDescent="0.2">
      <c r="B145" s="4"/>
      <c r="C145"/>
      <c r="D145" s="121"/>
      <c r="E145"/>
      <c r="F145"/>
      <c r="G145"/>
      <c r="H145" s="60"/>
      <c r="I145" s="55"/>
      <c r="J145" s="56"/>
    </row>
    <row r="146" spans="2:10" x14ac:dyDescent="0.2">
      <c r="B146" s="4"/>
      <c r="C146"/>
      <c r="D146" s="121"/>
      <c r="E146"/>
      <c r="F146"/>
      <c r="G146"/>
      <c r="H146" s="60"/>
      <c r="I146" s="55"/>
      <c r="J146" s="56"/>
    </row>
    <row r="147" spans="2:10" x14ac:dyDescent="0.2">
      <c r="B147" s="4"/>
      <c r="C147"/>
      <c r="D147" s="121"/>
      <c r="E147"/>
      <c r="F147"/>
      <c r="G147"/>
      <c r="H147" s="60"/>
      <c r="I147" s="55"/>
      <c r="J147" s="56"/>
    </row>
    <row r="148" spans="2:10" x14ac:dyDescent="0.2">
      <c r="B148" s="4"/>
      <c r="C148"/>
      <c r="D148" s="121"/>
      <c r="E148"/>
      <c r="F148"/>
      <c r="G148"/>
      <c r="H148" s="60"/>
      <c r="I148" s="55"/>
      <c r="J148" s="56"/>
    </row>
    <row r="149" spans="2:10" x14ac:dyDescent="0.2">
      <c r="B149" s="4"/>
      <c r="C149"/>
      <c r="D149" s="121"/>
      <c r="E149"/>
      <c r="F149"/>
      <c r="G149"/>
      <c r="H149" s="60"/>
      <c r="I149" s="55"/>
      <c r="J149" s="56"/>
    </row>
    <row r="150" spans="2:10" x14ac:dyDescent="0.2">
      <c r="B150" s="4"/>
      <c r="C150"/>
      <c r="D150" s="121"/>
      <c r="E150"/>
      <c r="F150"/>
      <c r="G150"/>
      <c r="J150" s="56"/>
    </row>
    <row r="151" spans="2:10" x14ac:dyDescent="0.2">
      <c r="B151" s="4"/>
      <c r="C151"/>
      <c r="D151" s="121"/>
      <c r="E151"/>
      <c r="F151"/>
      <c r="G151"/>
      <c r="J151" s="56"/>
    </row>
    <row r="152" spans="2:10" x14ac:dyDescent="0.2">
      <c r="B152" s="4"/>
      <c r="C152"/>
      <c r="D152" s="121"/>
      <c r="E152"/>
      <c r="F152"/>
      <c r="G152"/>
      <c r="J152" s="56"/>
    </row>
    <row r="153" spans="2:10" x14ac:dyDescent="0.2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F52" sqref="F52"/>
    </sheetView>
  </sheetViews>
  <sheetFormatPr defaultRowHeight="12.75" x14ac:dyDescent="0.2"/>
  <cols>
    <col min="1" max="1" width="11.5703125" bestFit="1" customWidth="1"/>
    <col min="2" max="2" width="14.7109375" bestFit="1" customWidth="1"/>
    <col min="3" max="3" width="11.28515625" bestFit="1" customWidth="1"/>
    <col min="4" max="4" width="16" bestFit="1" customWidth="1"/>
    <col min="5" max="5" width="19" bestFit="1" customWidth="1"/>
    <col min="6" max="6" width="24.5703125" bestFit="1" customWidth="1"/>
  </cols>
  <sheetData>
    <row r="1" spans="1:6" x14ac:dyDescent="0.2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">
      <c r="A2" t="s">
        <v>159</v>
      </c>
      <c r="C2">
        <v>5</v>
      </c>
      <c r="D2">
        <v>-253.08</v>
      </c>
    </row>
    <row r="3" spans="1:6" x14ac:dyDescent="0.2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opLeftCell="A80" workbookViewId="0"/>
  </sheetViews>
  <sheetFormatPr defaultRowHeight="12.75" x14ac:dyDescent="0.2"/>
  <cols>
    <col min="1" max="1" width="11.5703125" customWidth="1"/>
    <col min="2" max="2" width="14.7109375" customWidth="1"/>
    <col min="3" max="3" width="19.7109375" style="158" customWidth="1"/>
    <col min="4" max="4" width="17" style="213" customWidth="1"/>
    <col min="5" max="5" width="23.5703125" customWidth="1"/>
    <col min="6" max="6" width="14.7109375" customWidth="1"/>
    <col min="7" max="7" width="8.85546875" customWidth="1"/>
    <col min="8" max="8" width="14.7109375" customWidth="1"/>
    <col min="9" max="9" width="14.28515625" bestFit="1" customWidth="1"/>
    <col min="10" max="10" width="11.7109375" bestFit="1" customWidth="1"/>
    <col min="11" max="11" width="21.140625" bestFit="1" customWidth="1"/>
  </cols>
  <sheetData>
    <row r="1" spans="1:11" x14ac:dyDescent="0.2">
      <c r="A1" t="s">
        <v>268</v>
      </c>
    </row>
    <row r="5" spans="1:11" x14ac:dyDescent="0.2">
      <c r="A5" t="s">
        <v>263</v>
      </c>
      <c r="B5" t="s">
        <v>266</v>
      </c>
      <c r="C5" s="158" t="s">
        <v>267</v>
      </c>
      <c r="D5" s="213" t="s">
        <v>264</v>
      </c>
    </row>
    <row r="6" spans="1:11" x14ac:dyDescent="0.2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">
      <c r="J107" s="212"/>
      <c r="K107" s="62"/>
    </row>
    <row r="108" spans="1:11" x14ac:dyDescent="0.2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2018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Wayne Mohr</cp:lastModifiedBy>
  <cp:lastPrinted>2012-09-22T16:43:15Z</cp:lastPrinted>
  <dcterms:created xsi:type="dcterms:W3CDTF">2007-08-07T15:27:20Z</dcterms:created>
  <dcterms:modified xsi:type="dcterms:W3CDTF">2017-01-23T13:29:13Z</dcterms:modified>
</cp:coreProperties>
</file>