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griffin\Documents\"/>
    </mc:Choice>
  </mc:AlternateContent>
  <bookViews>
    <workbookView xWindow="0" yWindow="0" windowWidth="19200" windowHeight="11595" tabRatio="905" activeTab="1"/>
  </bookViews>
  <sheets>
    <sheet name="READ ME FIRST" sheetId="122" r:id="rId1"/>
    <sheet name="SFY 2016 PROJECTED" sheetId="4" r:id="rId2"/>
    <sheet name="SFY 2016 BLENDED SHARES" sheetId="124" r:id="rId3"/>
    <sheet name="TRANSADMIN YTD DEC 2014" sheetId="113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2">'SFY 2016 BLENDED SHARES'!$A$1:$H$98</definedName>
    <definedName name="_xlnm.Print_Area" localSheetId="1">'SFY 2016 PROJECTED'!$A$1:$G$114</definedName>
    <definedName name="_xlnm.Print_Titles" localSheetId="4">'County Estimates'!$1:$4</definedName>
    <definedName name="_xlnm.Print_Titles" localSheetId="2">'SFY 2016 BLENDED SHARES'!$A:$C,'SFY 2016 BLENDED SHARES'!$1:$7</definedName>
    <definedName name="_xlnm.Print_Titles" localSheetId="1">'SFY 2016 PROJECTED'!$1:$4</definedName>
    <definedName name="_xlnm.Print_Titles" localSheetId="3">'TRANSADMIN YTD DEC 2014'!$1:$4</definedName>
    <definedName name="TOT">#N/A</definedName>
  </definedNames>
  <calcPr calcId="152511"/>
</workbook>
</file>

<file path=xl/calcChain.xml><?xml version="1.0" encoding="utf-8"?>
<calcChain xmlns="http://schemas.openxmlformats.org/spreadsheetml/2006/main">
  <c r="F97" i="4" l="1"/>
  <c r="F96" i="4"/>
  <c r="F85" i="4"/>
  <c r="G110" i="124"/>
  <c r="G109" i="124"/>
  <c r="G108" i="124"/>
  <c r="G107" i="124"/>
  <c r="G106" i="124"/>
  <c r="G105" i="124"/>
  <c r="G104" i="124"/>
  <c r="G103" i="124"/>
  <c r="E110" i="4"/>
  <c r="F110" i="4" s="1"/>
  <c r="E109" i="4"/>
  <c r="F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G102" i="124"/>
  <c r="G101" i="124"/>
  <c r="G100" i="124"/>
  <c r="G99" i="124"/>
  <c r="E118" i="4"/>
  <c r="F116" i="4"/>
  <c r="F117" i="4"/>
  <c r="D118" i="4"/>
  <c r="E5" i="4"/>
  <c r="G47" i="124"/>
  <c r="F118" i="4" l="1"/>
  <c r="E119" i="4"/>
  <c r="D112" i="4"/>
  <c r="F5" i="4"/>
  <c r="E95" i="4"/>
  <c r="F95" i="4" s="1"/>
  <c r="E98" i="4"/>
  <c r="F98" i="4" s="1"/>
  <c r="E14" i="4" l="1"/>
  <c r="G105" i="113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E6" i="4"/>
  <c r="F6" i="4" s="1"/>
  <c r="E7" i="4"/>
  <c r="F7" i="4" s="1"/>
  <c r="E8" i="4"/>
  <c r="E9" i="4"/>
  <c r="F9" i="4" s="1"/>
  <c r="E10" i="4"/>
  <c r="F10" i="4" s="1"/>
  <c r="E11" i="4"/>
  <c r="E12" i="4"/>
  <c r="E13" i="4"/>
  <c r="F13" i="4" s="1"/>
  <c r="E15" i="4"/>
  <c r="F15" i="4" s="1"/>
  <c r="E16" i="4"/>
  <c r="E17" i="4"/>
  <c r="E18" i="4"/>
  <c r="F18" i="4" s="1"/>
  <c r="E19" i="4"/>
  <c r="F19" i="4" s="1"/>
  <c r="E20" i="4"/>
  <c r="E21" i="4"/>
  <c r="E22" i="4"/>
  <c r="F22" i="4" s="1"/>
  <c r="E23" i="4"/>
  <c r="F23" i="4" s="1"/>
  <c r="E24" i="4"/>
  <c r="E25" i="4"/>
  <c r="F25" i="4" s="1"/>
  <c r="E26" i="4"/>
  <c r="F26" i="4" s="1"/>
  <c r="E27" i="4"/>
  <c r="F27" i="4" s="1"/>
  <c r="E28" i="4"/>
  <c r="E29" i="4"/>
  <c r="E30" i="4"/>
  <c r="F30" i="4" s="1"/>
  <c r="E31" i="4"/>
  <c r="F31" i="4" s="1"/>
  <c r="E32" i="4"/>
  <c r="E33" i="4"/>
  <c r="E34" i="4"/>
  <c r="F34" i="4" s="1"/>
  <c r="E35" i="4"/>
  <c r="F35" i="4" s="1"/>
  <c r="E36" i="4"/>
  <c r="E37" i="4"/>
  <c r="E38" i="4"/>
  <c r="F38" i="4" s="1"/>
  <c r="E39" i="4"/>
  <c r="F39" i="4" s="1"/>
  <c r="E40" i="4"/>
  <c r="E41" i="4"/>
  <c r="E42" i="4"/>
  <c r="F42" i="4" s="1"/>
  <c r="E43" i="4"/>
  <c r="F43" i="4" s="1"/>
  <c r="E44" i="4"/>
  <c r="E45" i="4"/>
  <c r="F45" i="4" s="1"/>
  <c r="E46" i="4"/>
  <c r="F46" i="4" s="1"/>
  <c r="E47" i="4"/>
  <c r="F47" i="4" s="1"/>
  <c r="E48" i="4"/>
  <c r="E49" i="4"/>
  <c r="E50" i="4"/>
  <c r="F50" i="4" s="1"/>
  <c r="E51" i="4"/>
  <c r="F51" i="4" s="1"/>
  <c r="E52" i="4"/>
  <c r="E53" i="4"/>
  <c r="E54" i="4"/>
  <c r="F54" i="4" s="1"/>
  <c r="E55" i="4"/>
  <c r="F55" i="4" s="1"/>
  <c r="E56" i="4"/>
  <c r="E57" i="4"/>
  <c r="E58" i="4"/>
  <c r="F58" i="4" s="1"/>
  <c r="E59" i="4"/>
  <c r="F59" i="4" s="1"/>
  <c r="E60" i="4"/>
  <c r="E61" i="4"/>
  <c r="E62" i="4"/>
  <c r="F62" i="4" s="1"/>
  <c r="E63" i="4"/>
  <c r="F63" i="4" s="1"/>
  <c r="E64" i="4"/>
  <c r="E65" i="4"/>
  <c r="E66" i="4"/>
  <c r="F66" i="4" s="1"/>
  <c r="E67" i="4"/>
  <c r="F67" i="4" s="1"/>
  <c r="E68" i="4"/>
  <c r="E69" i="4"/>
  <c r="F69" i="4" s="1"/>
  <c r="E70" i="4"/>
  <c r="F70" i="4" s="1"/>
  <c r="E71" i="4"/>
  <c r="F71" i="4" s="1"/>
  <c r="E72" i="4"/>
  <c r="E73" i="4"/>
  <c r="E74" i="4"/>
  <c r="F74" i="4" s="1"/>
  <c r="E75" i="4"/>
  <c r="F75" i="4" s="1"/>
  <c r="E76" i="4"/>
  <c r="E77" i="4"/>
  <c r="F77" i="4" s="1"/>
  <c r="E78" i="4"/>
  <c r="F78" i="4" s="1"/>
  <c r="E79" i="4"/>
  <c r="F79" i="4" s="1"/>
  <c r="E80" i="4"/>
  <c r="E81" i="4"/>
  <c r="F81" i="4" s="1"/>
  <c r="E82" i="4"/>
  <c r="F82" i="4" s="1"/>
  <c r="E83" i="4"/>
  <c r="F83" i="4" s="1"/>
  <c r="E84" i="4"/>
  <c r="H85" i="4"/>
  <c r="E86" i="4"/>
  <c r="F86" i="4" s="1"/>
  <c r="E87" i="4"/>
  <c r="F87" i="4" s="1"/>
  <c r="E88" i="4"/>
  <c r="E89" i="4"/>
  <c r="E90" i="4"/>
  <c r="F90" i="4" s="1"/>
  <c r="E91" i="4"/>
  <c r="F91" i="4" s="1"/>
  <c r="E92" i="4"/>
  <c r="E93" i="4"/>
  <c r="F93" i="4" s="1"/>
  <c r="E94" i="4"/>
  <c r="F94" i="4" s="1"/>
  <c r="H95" i="4"/>
  <c r="F106" i="125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1" i="124"/>
  <c r="H86" i="124"/>
  <c r="H88" i="124"/>
  <c r="H89" i="124"/>
  <c r="H90" i="124"/>
  <c r="H93" i="124"/>
  <c r="H98" i="124"/>
  <c r="F61" i="4" l="1"/>
  <c r="H61" i="4" s="1"/>
  <c r="F53" i="4"/>
  <c r="H53" i="4" s="1"/>
  <c r="F49" i="4"/>
  <c r="H49" i="4" s="1"/>
  <c r="F41" i="4"/>
  <c r="H41" i="4" s="1"/>
  <c r="F33" i="4"/>
  <c r="H33" i="4" s="1"/>
  <c r="F21" i="4"/>
  <c r="H21" i="4" s="1"/>
  <c r="F17" i="4"/>
  <c r="H17" i="4" s="1"/>
  <c r="F8" i="4"/>
  <c r="H8" i="4" s="1"/>
  <c r="F14" i="4"/>
  <c r="H14" i="4" s="1"/>
  <c r="F89" i="4"/>
  <c r="H89" i="4" s="1"/>
  <c r="F73" i="4"/>
  <c r="H73" i="4" s="1"/>
  <c r="F65" i="4"/>
  <c r="H65" i="4" s="1"/>
  <c r="F57" i="4"/>
  <c r="H57" i="4" s="1"/>
  <c r="F37" i="4"/>
  <c r="H37" i="4" s="1"/>
  <c r="F29" i="4"/>
  <c r="H29" i="4" s="1"/>
  <c r="F12" i="4"/>
  <c r="H12" i="4" s="1"/>
  <c r="F92" i="4"/>
  <c r="H92" i="4" s="1"/>
  <c r="F88" i="4"/>
  <c r="H88" i="4" s="1"/>
  <c r="H84" i="4"/>
  <c r="F84" i="4"/>
  <c r="F80" i="4"/>
  <c r="H80" i="4" s="1"/>
  <c r="F76" i="4"/>
  <c r="H76" i="4" s="1"/>
  <c r="F72" i="4"/>
  <c r="H72" i="4" s="1"/>
  <c r="F68" i="4"/>
  <c r="H68" i="4" s="1"/>
  <c r="F64" i="4"/>
  <c r="H64" i="4" s="1"/>
  <c r="F60" i="4"/>
  <c r="H60" i="4" s="1"/>
  <c r="F56" i="4"/>
  <c r="H56" i="4" s="1"/>
  <c r="H52" i="4"/>
  <c r="F52" i="4"/>
  <c r="F48" i="4"/>
  <c r="H48" i="4" s="1"/>
  <c r="F44" i="4"/>
  <c r="H44" i="4" s="1"/>
  <c r="F40" i="4"/>
  <c r="H40" i="4" s="1"/>
  <c r="F36" i="4"/>
  <c r="H36" i="4" s="1"/>
  <c r="F32" i="4"/>
  <c r="H32" i="4" s="1"/>
  <c r="F28" i="4"/>
  <c r="H28" i="4" s="1"/>
  <c r="F24" i="4"/>
  <c r="H24" i="4" s="1"/>
  <c r="F20" i="4"/>
  <c r="H20" i="4" s="1"/>
  <c r="F16" i="4"/>
  <c r="H16" i="4" s="1"/>
  <c r="F11" i="4"/>
  <c r="H11" i="4" s="1"/>
  <c r="H8" i="124"/>
  <c r="H5" i="4"/>
  <c r="E112" i="4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L6" i="113"/>
  <c r="K6" i="113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H99" i="4"/>
  <c r="H81" i="4"/>
  <c r="H77" i="4"/>
  <c r="H69" i="4"/>
  <c r="H45" i="4"/>
  <c r="H25" i="4"/>
  <c r="H94" i="4"/>
  <c r="H79" i="4"/>
  <c r="H75" i="4"/>
  <c r="H71" i="4"/>
  <c r="H67" i="4"/>
  <c r="H63" i="4"/>
  <c r="H39" i="4"/>
  <c r="H35" i="4"/>
  <c r="H23" i="4"/>
  <c r="H19" i="4"/>
  <c r="H7" i="4"/>
  <c r="H93" i="4"/>
  <c r="H90" i="4"/>
  <c r="H87" i="4"/>
  <c r="H86" i="4"/>
  <c r="H83" i="4"/>
  <c r="H82" i="4"/>
  <c r="H78" i="4"/>
  <c r="H74" i="4"/>
  <c r="H70" i="4"/>
  <c r="H66" i="4"/>
  <c r="H62" i="4"/>
  <c r="H59" i="4"/>
  <c r="H58" i="4"/>
  <c r="H55" i="4"/>
  <c r="H54" i="4"/>
  <c r="H51" i="4"/>
  <c r="H50" i="4"/>
  <c r="H47" i="4"/>
  <c r="H46" i="4"/>
  <c r="H43" i="4"/>
  <c r="H42" i="4"/>
  <c r="H38" i="4"/>
  <c r="H34" i="4"/>
  <c r="H31" i="4"/>
  <c r="H30" i="4"/>
  <c r="H27" i="4"/>
  <c r="H26" i="4"/>
  <c r="H22" i="4"/>
  <c r="H18" i="4"/>
  <c r="H15" i="4"/>
  <c r="H13" i="4"/>
  <c r="H10" i="4"/>
  <c r="H9" i="4"/>
  <c r="H6" i="4"/>
  <c r="H91" i="4"/>
  <c r="C104" i="125"/>
  <c r="D104" i="125" s="1"/>
  <c r="C103" i="125"/>
  <c r="D103" i="125" s="1"/>
  <c r="C102" i="125"/>
  <c r="D102" i="125" s="1"/>
  <c r="C101" i="125"/>
  <c r="D101" i="125" s="1"/>
  <c r="C100" i="125"/>
  <c r="D100" i="125" s="1"/>
  <c r="C99" i="125"/>
  <c r="D99" i="125" s="1"/>
  <c r="C98" i="125"/>
  <c r="D98" i="125" s="1"/>
  <c r="C97" i="125"/>
  <c r="D97" i="125" s="1"/>
  <c r="C96" i="125"/>
  <c r="D96" i="125" s="1"/>
  <c r="C95" i="125"/>
  <c r="D95" i="125" s="1"/>
  <c r="C94" i="125"/>
  <c r="D94" i="125" s="1"/>
  <c r="C93" i="125"/>
  <c r="D93" i="125" s="1"/>
  <c r="C92" i="125"/>
  <c r="D92" i="125" s="1"/>
  <c r="C91" i="125"/>
  <c r="D91" i="125" s="1"/>
  <c r="C90" i="125"/>
  <c r="D90" i="125" s="1"/>
  <c r="C89" i="125"/>
  <c r="D89" i="125" s="1"/>
  <c r="C88" i="125"/>
  <c r="D88" i="125" s="1"/>
  <c r="C87" i="125"/>
  <c r="D87" i="125" s="1"/>
  <c r="C86" i="125"/>
  <c r="D86" i="125" s="1"/>
  <c r="C85" i="125"/>
  <c r="D85" i="125" s="1"/>
  <c r="C84" i="125"/>
  <c r="D84" i="125" s="1"/>
  <c r="C83" i="125"/>
  <c r="D83" i="125" s="1"/>
  <c r="C82" i="125"/>
  <c r="D82" i="125" s="1"/>
  <c r="C81" i="125"/>
  <c r="D81" i="125" s="1"/>
  <c r="C80" i="125"/>
  <c r="D80" i="125" s="1"/>
  <c r="C79" i="125"/>
  <c r="D79" i="125" s="1"/>
  <c r="C78" i="125"/>
  <c r="D78" i="125" s="1"/>
  <c r="C77" i="125"/>
  <c r="D77" i="125" s="1"/>
  <c r="C76" i="125"/>
  <c r="D76" i="125" s="1"/>
  <c r="C75" i="125"/>
  <c r="D75" i="125" s="1"/>
  <c r="C74" i="125"/>
  <c r="D74" i="125" s="1"/>
  <c r="C73" i="125"/>
  <c r="D73" i="125" s="1"/>
  <c r="C72" i="125"/>
  <c r="D72" i="125" s="1"/>
  <c r="C71" i="125"/>
  <c r="D71" i="125" s="1"/>
  <c r="C70" i="125"/>
  <c r="D70" i="125" s="1"/>
  <c r="C69" i="125"/>
  <c r="D69" i="125" s="1"/>
  <c r="C68" i="125"/>
  <c r="D68" i="125" s="1"/>
  <c r="C67" i="125"/>
  <c r="D67" i="125" s="1"/>
  <c r="C66" i="125"/>
  <c r="D66" i="125" s="1"/>
  <c r="C65" i="125"/>
  <c r="D65" i="125" s="1"/>
  <c r="C64" i="125"/>
  <c r="D64" i="125" s="1"/>
  <c r="C63" i="125"/>
  <c r="D63" i="125" s="1"/>
  <c r="C62" i="125"/>
  <c r="D62" i="125" s="1"/>
  <c r="C61" i="125"/>
  <c r="D61" i="125" s="1"/>
  <c r="C60" i="125"/>
  <c r="D60" i="125" s="1"/>
  <c r="C59" i="125"/>
  <c r="D59" i="125" s="1"/>
  <c r="C58" i="125"/>
  <c r="D58" i="125" s="1"/>
  <c r="C57" i="125"/>
  <c r="D57" i="125" s="1"/>
  <c r="C56" i="125"/>
  <c r="D56" i="125" s="1"/>
  <c r="C55" i="125"/>
  <c r="D55" i="125" s="1"/>
  <c r="C54" i="125"/>
  <c r="D54" i="125" s="1"/>
  <c r="C53" i="125"/>
  <c r="D53" i="125" s="1"/>
  <c r="C52" i="125"/>
  <c r="D52" i="125" s="1"/>
  <c r="C51" i="125"/>
  <c r="D51" i="125" s="1"/>
  <c r="C50" i="125"/>
  <c r="D50" i="125" s="1"/>
  <c r="C49" i="125"/>
  <c r="D49" i="125" s="1"/>
  <c r="C48" i="125"/>
  <c r="D48" i="125" s="1"/>
  <c r="C47" i="125"/>
  <c r="D47" i="125" s="1"/>
  <c r="C46" i="125"/>
  <c r="D46" i="125" s="1"/>
  <c r="C45" i="125"/>
  <c r="D45" i="125" s="1"/>
  <c r="C44" i="125"/>
  <c r="D44" i="125" s="1"/>
  <c r="C43" i="125"/>
  <c r="D43" i="125" s="1"/>
  <c r="C42" i="125"/>
  <c r="D42" i="125" s="1"/>
  <c r="C41" i="125"/>
  <c r="D41" i="125" s="1"/>
  <c r="C40" i="125"/>
  <c r="D40" i="125" s="1"/>
  <c r="C39" i="125"/>
  <c r="D39" i="125" s="1"/>
  <c r="C38" i="125"/>
  <c r="D38" i="125" s="1"/>
  <c r="C37" i="125"/>
  <c r="D37" i="125" s="1"/>
  <c r="C36" i="125"/>
  <c r="D36" i="125" s="1"/>
  <c r="C35" i="125"/>
  <c r="D35" i="125" s="1"/>
  <c r="C34" i="125"/>
  <c r="D34" i="125" s="1"/>
  <c r="C33" i="125"/>
  <c r="D33" i="125" s="1"/>
  <c r="C32" i="125"/>
  <c r="D32" i="125" s="1"/>
  <c r="C31" i="125"/>
  <c r="D31" i="125" s="1"/>
  <c r="C30" i="125"/>
  <c r="D30" i="125" s="1"/>
  <c r="C29" i="125"/>
  <c r="D29" i="125" s="1"/>
  <c r="C28" i="125"/>
  <c r="D28" i="125" s="1"/>
  <c r="C27" i="125"/>
  <c r="D27" i="125" s="1"/>
  <c r="C26" i="125"/>
  <c r="D26" i="125" s="1"/>
  <c r="C25" i="125"/>
  <c r="D25" i="125" s="1"/>
  <c r="C24" i="125"/>
  <c r="D24" i="125" s="1"/>
  <c r="C23" i="125"/>
  <c r="D23" i="125" s="1"/>
  <c r="C22" i="125"/>
  <c r="D22" i="125" s="1"/>
  <c r="C21" i="125"/>
  <c r="D21" i="125" s="1"/>
  <c r="C20" i="125"/>
  <c r="D20" i="125" s="1"/>
  <c r="C19" i="125"/>
  <c r="D19" i="125" s="1"/>
  <c r="C18" i="125"/>
  <c r="D18" i="125" s="1"/>
  <c r="C17" i="125"/>
  <c r="D17" i="125" s="1"/>
  <c r="C16" i="125"/>
  <c r="D16" i="125" s="1"/>
  <c r="C15" i="125"/>
  <c r="D15" i="125" s="1"/>
  <c r="C14" i="125"/>
  <c r="D14" i="125" s="1"/>
  <c r="C13" i="125"/>
  <c r="D13" i="125" s="1"/>
  <c r="C12" i="125"/>
  <c r="D12" i="125" s="1"/>
  <c r="C11" i="125"/>
  <c r="D11" i="125" s="1"/>
  <c r="C10" i="125"/>
  <c r="D10" i="125" s="1"/>
  <c r="C9" i="125"/>
  <c r="D9" i="125" s="1"/>
  <c r="C8" i="125"/>
  <c r="D8" i="125" s="1"/>
  <c r="C7" i="125"/>
  <c r="D7" i="125" s="1"/>
  <c r="C6" i="125"/>
  <c r="D6" i="125" s="1"/>
  <c r="C5" i="125"/>
  <c r="D5" i="125" s="1"/>
  <c r="F112" i="4" l="1"/>
  <c r="H112" i="4" s="1"/>
  <c r="I93" i="113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E5" i="125"/>
  <c r="E6" i="125"/>
  <c r="E7" i="125"/>
  <c r="E8" i="125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50" i="125"/>
  <c r="E51" i="125"/>
  <c r="E52" i="125"/>
  <c r="E53" i="125"/>
  <c r="E54" i="125"/>
  <c r="E55" i="125"/>
  <c r="E56" i="125"/>
  <c r="E57" i="125"/>
  <c r="E58" i="125"/>
  <c r="E59" i="125"/>
  <c r="E60" i="125"/>
  <c r="E61" i="125"/>
  <c r="E62" i="125"/>
  <c r="E63" i="125"/>
  <c r="E64" i="125"/>
  <c r="E65" i="125"/>
  <c r="E66" i="125"/>
  <c r="E67" i="125"/>
  <c r="E68" i="125"/>
  <c r="E69" i="125"/>
  <c r="E70" i="125"/>
  <c r="E71" i="125"/>
  <c r="E72" i="125"/>
  <c r="E73" i="125"/>
  <c r="E74" i="125"/>
  <c r="E75" i="125"/>
  <c r="E76" i="125"/>
  <c r="E77" i="125"/>
  <c r="E78" i="125"/>
  <c r="E79" i="125"/>
  <c r="E80" i="125"/>
  <c r="E81" i="125"/>
  <c r="E82" i="125"/>
  <c r="E83" i="125"/>
  <c r="E84" i="125"/>
  <c r="E85" i="125"/>
  <c r="E86" i="125"/>
  <c r="E87" i="125"/>
  <c r="E88" i="125"/>
  <c r="E89" i="125"/>
  <c r="E90" i="125"/>
  <c r="E91" i="125"/>
  <c r="E92" i="125"/>
  <c r="E93" i="125"/>
  <c r="E94" i="125"/>
  <c r="E95" i="125"/>
  <c r="E96" i="125"/>
  <c r="E97" i="125"/>
  <c r="E98" i="125"/>
  <c r="E99" i="125"/>
  <c r="E100" i="125"/>
  <c r="E101" i="125"/>
  <c r="E102" i="125"/>
  <c r="E103" i="125"/>
  <c r="E104" i="125"/>
  <c r="I105" i="113" l="1"/>
  <c r="E106" i="125"/>
  <c r="D106" i="125"/>
</calcChain>
</file>

<file path=xl/sharedStrings.xml><?xml version="1.0" encoding="utf-8"?>
<sst xmlns="http://schemas.openxmlformats.org/spreadsheetml/2006/main" count="687" uniqueCount="512">
  <si>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</si>
  <si>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</si>
  <si>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</si>
  <si>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</si>
  <si>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</si>
  <si>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</si>
  <si>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</si>
  <si>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</si>
  <si>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</si>
  <si>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</si>
  <si>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</si>
  <si>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</si>
  <si>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</si>
  <si>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</si>
  <si>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</si>
  <si>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</si>
  <si>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</si>
  <si>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</si>
  <si>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</si>
  <si>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</si>
  <si>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</si>
  <si>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</si>
  <si>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</si>
  <si>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</si>
  <si>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</si>
  <si>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</si>
  <si>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</si>
  <si>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</si>
  <si>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</si>
  <si>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</si>
  <si>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</si>
  <si>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</si>
  <si>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</si>
  <si>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</si>
  <si>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</si>
  <si>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</si>
  <si>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</si>
  <si>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</si>
  <si>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</si>
  <si>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</si>
  <si>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</si>
  <si>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</si>
  <si>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</si>
  <si>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</si>
  <si>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</si>
  <si>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</si>
  <si>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</si>
  <si>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</si>
  <si>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</si>
  <si>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</si>
  <si>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</si>
  <si>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</si>
  <si>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</si>
  <si>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</si>
  <si>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</si>
  <si>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</si>
  <si>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</si>
  <si>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</si>
  <si>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</si>
  <si>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</si>
  <si>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</si>
  <si>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</si>
  <si>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</si>
  <si>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</si>
  <si>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</si>
  <si>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</si>
  <si>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</si>
  <si>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</si>
  <si>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</si>
  <si>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</si>
  <si>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</si>
  <si>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</si>
  <si>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</si>
  <si>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</si>
  <si>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</si>
  <si>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</si>
  <si>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</si>
  <si>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</si>
  <si>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</si>
  <si>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</si>
  <si>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</si>
  <si>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</si>
  <si>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</si>
  <si>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</si>
  <si>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</si>
  <si>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</si>
  <si>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</si>
  <si>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</si>
  <si>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</si>
  <si>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</si>
  <si>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</si>
  <si>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</si>
  <si>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</si>
  <si>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</si>
  <si>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</si>
  <si>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</si>
  <si>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</si>
  <si>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</si>
  <si>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</si>
  <si>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</si>
  <si>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</si>
  <si>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</si>
  <si>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</si>
  <si>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</si>
  <si>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</si>
  <si>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</si>
  <si>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</si>
  <si>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</si>
  <si>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</si>
  <si>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</si>
  <si>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</si>
  <si>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</si>
  <si>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</si>
  <si>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</si>
  <si>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</si>
  <si>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</si>
  <si>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</si>
  <si>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</si>
  <si>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</si>
  <si>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</si>
  <si>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</si>
  <si>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</si>
  <si>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</si>
  <si>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</si>
  <si>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</si>
  <si>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</si>
  <si>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</si>
  <si>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</si>
  <si>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</si>
  <si>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</si>
  <si>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</si>
  <si>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068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</si>
  <si>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</si>
  <si>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</si>
  <si>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</si>
  <si>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</si>
  <si>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</si>
  <si>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</si>
  <si>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</si>
  <si>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</si>
  <si>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</si>
  <si>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</si>
  <si>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</si>
  <si>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</si>
  <si>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</si>
  <si>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</si>
  <si>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</si>
  <si>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</si>
  <si>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</si>
  <si>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</si>
  <si>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</si>
  <si>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</si>
  <si>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</si>
  <si>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</si>
  <si>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</si>
  <si>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</si>
  <si>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</si>
  <si>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</si>
  <si>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</si>
  <si>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</si>
  <si>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</si>
  <si>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</si>
  <si>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</si>
  <si>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</si>
  <si>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</si>
  <si>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</si>
  <si>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</si>
  <si>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</si>
  <si>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</si>
  <si>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</si>
  <si>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</si>
  <si>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</si>
  <si>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</si>
  <si>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</si>
  <si>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</si>
  <si>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</si>
  <si>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</si>
  <si>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</si>
  <si>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</si>
  <si>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</si>
  <si>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</si>
  <si>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</si>
  <si>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</si>
  <si>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</si>
  <si>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</si>
  <si>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</si>
  <si>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</si>
  <si>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</si>
  <si>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</si>
  <si>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</si>
  <si>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</si>
  <si>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</si>
  <si>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</si>
  <si>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</si>
  <si>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</si>
  <si>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</si>
  <si>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</si>
  <si>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</si>
  <si>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</si>
  <si>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</si>
  <si>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</si>
  <si>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</si>
  <si>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</si>
  <si>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</si>
  <si>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</si>
  <si>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</si>
  <si>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</si>
  <si>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</si>
  <si>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</si>
  <si>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</si>
  <si>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</si>
  <si>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</si>
  <si>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</si>
  <si>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</si>
  <si>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</si>
  <si>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</si>
  <si>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</si>
  <si>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</si>
  <si>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</si>
  <si>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</si>
  <si>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</si>
  <si>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</si>
  <si>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</si>
  <si>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</si>
  <si>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</si>
  <si>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</si>
  <si>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</si>
  <si>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</si>
  <si>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</si>
  <si>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</si>
  <si>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</si>
  <si>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</si>
  <si>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</si>
  <si>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</si>
  <si>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</si>
  <si>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</si>
  <si>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</si>
  <si>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</si>
  <si>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</si>
  <si>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</si>
  <si>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</si>
  <si>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</si>
  <si>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</si>
  <si>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</si>
  <si>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</si>
  <si>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</si>
  <si>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</si>
  <si>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</si>
  <si>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</si>
  <si>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</si>
  <si>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</si>
  <si>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</si>
  <si>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</si>
  <si>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</si>
  <si>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</si>
  <si>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</si>
  <si>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</si>
  <si>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</si>
  <si>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</si>
  <si>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</si>
  <si>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</si>
  <si>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</si>
  <si>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</si>
  <si>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</si>
  <si>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</si>
  <si>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</si>
  <si>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</si>
  <si>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</si>
  <si>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</si>
  <si>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</si>
  <si>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</si>
  <si>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</si>
  <si>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</si>
  <si>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</si>
  <si>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</si>
  <si>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</si>
  <si>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</si>
  <si>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</si>
  <si>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</si>
  <si>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</si>
  <si>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</si>
  <si>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</si>
  <si>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</si>
  <si>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</si>
  <si>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</si>
  <si>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</si>
  <si>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DEPARTMENT OF HEALTH AND HUMAN SERVICES DIVISION OF MEDICAL ASSISTANCE</t>
  </si>
  <si>
    <t>PART D PAYMENTS</t>
  </si>
  <si>
    <t>TOTALS</t>
  </si>
  <si>
    <t>RATIOS</t>
  </si>
  <si>
    <t>HOSPITAL INPATIENT GENERAL</t>
  </si>
  <si>
    <t>HOSPITAL INPATIENT SPECIALTY</t>
  </si>
  <si>
    <t>HOSPITAL INPT MENTAL SO &lt; 21</t>
  </si>
  <si>
    <t>HOSPITAL OUTPT MENTAL SO &lt;21</t>
  </si>
  <si>
    <t>HOSPITAL INPT MENTAL NSO &lt; 21</t>
  </si>
  <si>
    <t>LTC NURSING FACILITY</t>
  </si>
  <si>
    <t>NF SNF SWING BEDS</t>
  </si>
  <si>
    <t>NF ICF SWING BEDS</t>
  </si>
  <si>
    <t>LTC ICF MRC  NSO</t>
  </si>
  <si>
    <t>LTC ICF MRC  SO</t>
  </si>
  <si>
    <t>HOSPITAL OUTPATIENT GENERAL</t>
  </si>
  <si>
    <t>HOSPITAL OUTPATIENT SPECIALITY</t>
  </si>
  <si>
    <t>CLINICS MENTAL HEALTH</t>
  </si>
  <si>
    <t>CLINICS HEALTH DEPT</t>
  </si>
  <si>
    <t>CLINICS FREE STANDING</t>
  </si>
  <si>
    <t>CLINICS RURAL HEALTH</t>
  </si>
  <si>
    <t>LABORATORY AND RADIOLOGY</t>
  </si>
  <si>
    <t>FAMILY PLANNING STERILIZATION</t>
  </si>
  <si>
    <t>FAMILY PLANNING HOSPITAL INPT</t>
  </si>
  <si>
    <t>FAMILY PLANNING HOSPITAL OUTPT</t>
  </si>
  <si>
    <t>FAMILY PLANNING PHYSICIAN</t>
  </si>
  <si>
    <t>FAMILY PLANNING HEALTH DEPT</t>
  </si>
  <si>
    <t>FAMILY PLANNING FREE STANDING</t>
  </si>
  <si>
    <t>HEALTH CHECK HEALTH DEPT</t>
  </si>
  <si>
    <t>PERSONAL CARE SERVICES</t>
  </si>
  <si>
    <t>HEALTH CHECK RURAL HEALTH CTR</t>
  </si>
  <si>
    <t>HEALTH CHECK OTHER PROVIDER</t>
  </si>
  <si>
    <t>FAMILY PLANNING RURAL HLTH CTR</t>
  </si>
  <si>
    <t>FAMILY PLANNING DRUGS</t>
  </si>
  <si>
    <t>CASE MANAGEMENT  NFP</t>
  </si>
  <si>
    <t>HOSPITAL INPT  LONG TERM CARE</t>
  </si>
  <si>
    <t>HOSPITAL EMERGENCY ROOM</t>
  </si>
  <si>
    <t>NF HEAD LEVEL OF CARE</t>
  </si>
  <si>
    <t>HOSPITAL INPATIENT CROSSOVERS</t>
  </si>
  <si>
    <t>NF VENT LEVEL OF CARE</t>
  </si>
  <si>
    <t>HOSPITAL OUTPATIENT CROSSOVERS</t>
  </si>
  <si>
    <t>CAP DISABLED</t>
  </si>
  <si>
    <t>CAP MENTALLY RETARDED</t>
  </si>
  <si>
    <t>CAP CHILDREN</t>
  </si>
  <si>
    <t>CASE MANAGEMENT  FSO</t>
  </si>
  <si>
    <t>LOCAL EDUCATION AGENCIES  FSO</t>
  </si>
  <si>
    <t>GROUP HEALTH PLANS</t>
  </si>
  <si>
    <t>DURABLE MEDICAL EQUIPMENT</t>
  </si>
  <si>
    <t>NF SNF SWING VENT CARE</t>
  </si>
  <si>
    <t>HOSPITAL INPATIENT VENT CARE</t>
  </si>
  <si>
    <t>PRACTITIONER NOT PHYSICIAN</t>
  </si>
  <si>
    <t>CLINICS FQHC CORE &amp; AMBULATORY</t>
  </si>
  <si>
    <t>FAMILY PLANNING FQHC</t>
  </si>
  <si>
    <t>HEALTH CHECK FQHC</t>
  </si>
  <si>
    <t>PARTIAL RATE INCREASES (SFY 2008)</t>
  </si>
  <si>
    <t>HOSP INPATIENT INDIAN HEALTH</t>
  </si>
  <si>
    <t>HOSP OUTPATIENT INDIAN HEALTH</t>
  </si>
  <si>
    <t>NF INDIAN HEALTH</t>
  </si>
  <si>
    <t>ACF PCS  BASIC</t>
  </si>
  <si>
    <t>ACF PCS  ENHANCED</t>
  </si>
  <si>
    <t>HOME HEALTH INDIAN HEALTH</t>
  </si>
  <si>
    <t>AMBULATORY SURGERY CENTER</t>
  </si>
  <si>
    <t>COUNTY TRANSPORTATION</t>
  </si>
  <si>
    <t>ACF TRANSPORTATION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</si>
  <si>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</si>
  <si>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</si>
  <si>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</si>
  <si>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</si>
  <si>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</si>
  <si>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</si>
  <si>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</si>
  <si>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</si>
  <si>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</si>
  <si>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</si>
  <si>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</si>
  <si>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</si>
  <si>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</si>
  <si>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</si>
  <si>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</si>
  <si>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</si>
  <si>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</si>
  <si>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</si>
  <si>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</si>
  <si>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</si>
  <si>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</si>
  <si>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</si>
  <si>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</si>
  <si>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</si>
  <si>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</si>
  <si>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</si>
  <si>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</si>
  <si>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</si>
  <si>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</si>
  <si>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</si>
  <si>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</si>
  <si>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</si>
  <si>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</si>
  <si>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</si>
  <si>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</si>
  <si>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</si>
  <si>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</si>
  <si>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</si>
  <si>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</si>
  <si>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</si>
  <si>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</si>
  <si>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</si>
  <si>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</si>
  <si>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</si>
  <si>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</si>
  <si>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</si>
  <si>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</si>
  <si>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</si>
  <si>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</si>
  <si>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</si>
  <si>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</si>
  <si>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</si>
  <si>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</si>
  <si>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</si>
  <si>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</si>
  <si>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</si>
  <si>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</si>
  <si>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</si>
  <si>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</si>
  <si>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</si>
  <si>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</si>
  <si>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</si>
  <si>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</si>
  <si>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</si>
  <si>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</si>
  <si>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</si>
  <si>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</si>
  <si>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</si>
  <si>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</si>
  <si>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</si>
  <si>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</si>
  <si>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</si>
  <si>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</si>
  <si>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</si>
  <si>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</si>
  <si>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</si>
  <si>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</si>
  <si>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</si>
  <si>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</si>
  <si>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</si>
  <si>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</si>
  <si>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</si>
  <si>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</si>
  <si>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</si>
  <si>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</si>
  <si>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</si>
  <si>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</si>
  <si>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</si>
  <si>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</si>
  <si>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</si>
  <si>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</si>
  <si>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</si>
  <si>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</si>
  <si>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</si>
  <si>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</si>
  <si>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</si>
  <si>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</si>
  <si>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</si>
  <si>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</si>
  <si>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</si>
  <si>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</si>
  <si>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</si>
  <si>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</si>
  <si>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</si>
  <si>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</si>
  <si>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</si>
  <si>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</si>
  <si>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</si>
  <si>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</si>
  <si>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</si>
  <si>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</si>
  <si>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PARTIAL PAYMENTS</t>
  </si>
  <si>
    <t>SFY 2013 COUNTY ADMINISTERED TRANSPORTATION</t>
  </si>
  <si>
    <t>EDS-A/R INELIGIB CLAIMS</t>
  </si>
  <si>
    <t>Administrative $ From Monthly County Transportation Files</t>
  </si>
  <si>
    <t>Make sure fed $ tie from other sheets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</si>
  <si>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</si>
  <si>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</si>
  <si>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</si>
  <si>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</si>
  <si>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</si>
  <si>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</si>
  <si>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</si>
  <si>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</si>
  <si>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</si>
  <si>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</si>
  <si>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</si>
  <si>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</si>
  <si>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</si>
  <si>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Fund 1310</t>
  </si>
  <si>
    <t>Fund 1311</t>
  </si>
  <si>
    <t xml:space="preserve">   Total Funds 1310/1311</t>
  </si>
  <si>
    <t>Requirements</t>
  </si>
  <si>
    <t>Funds 1310/1311 -- 02/07/14 SFY 2015 BD307 Certified Budget Tie-Out: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</si>
  <si>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</si>
  <si>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</si>
  <si>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</si>
  <si>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</si>
  <si>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</si>
  <si>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</si>
  <si>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</si>
  <si>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</si>
  <si>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</si>
  <si>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</si>
  <si>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</si>
  <si>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Governor's 2015 Projected Budget</t>
  </si>
  <si>
    <t>State Share</t>
  </si>
  <si>
    <t>Fed Receipts</t>
  </si>
  <si>
    <t>SFY 2015 Requirements/Federal Receipts from Fund 1310 &amp; 1311 Certified Budget (BD307 SFY2013-15)</t>
  </si>
  <si>
    <t>Percentages by county received from Emad Attiah</t>
  </si>
  <si>
    <t>SFY 2016 REQUIREMENTS</t>
  </si>
  <si>
    <t>SFY 2016 FEDERAL SHARE</t>
  </si>
  <si>
    <t>SFY 2016 STATE SHARE</t>
  </si>
  <si>
    <t>SFY 2016 COUNTY SHARE</t>
  </si>
  <si>
    <t>SFY 2016</t>
  </si>
  <si>
    <t>PROJECTED COST FOR SFY 2016</t>
  </si>
  <si>
    <t>COUNTIES PERCENTAGE OF TOTAL SFY 2016 PROJECTED BUDGET</t>
  </si>
  <si>
    <t>COUNTY PROJECTED EXPENDITURES IN GOVERNOR'S 2016 PROJECTED BUDGET</t>
  </si>
  <si>
    <t>SFY 2016 PROJECTED MEDICAID PROGRAM SERVICES EXPENDITURES (BC 14445, FUND 1310 &amp; 1311)</t>
  </si>
  <si>
    <t>YEAR TO DATE DECEMBER 31, 2014</t>
  </si>
  <si>
    <t>Federal Percentages Averaged From Fund 1310/1311 Certified Budget (BD307 SFY2015-16</t>
  </si>
  <si>
    <t>SFY 2016 FINANCIAL PARTICIPATION RATES</t>
  </si>
  <si>
    <t xml:space="preserve">COUNTIES SFY 2016 PROJECTED PORTION OF MEDICAID PROGRAM SERVICES EXPENDITURES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</si>
</sst>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"/>
    <numFmt numFmtId="175" formatCode="0.00000000000"/>
    <numFmt numFmtId="176" formatCode="0.00000000000%"/>
  </numFmts>
  <fonts count="20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u val="singleAccounting"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214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 applyFill="1" applyBorder="1"/>
    <xf numFmtId="164" fontId="9" fillId="0" borderId="0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Continuous" wrapText="1"/>
    </xf>
    <xf numFmtId="10" fontId="10" fillId="0" borderId="9" xfId="0" applyNumberFormat="1" applyFont="1" applyFill="1" applyBorder="1" applyAlignment="1">
      <alignment wrapText="1"/>
    </xf>
    <xf numFmtId="0" fontId="12" fillId="0" borderId="0" xfId="0" applyFont="1" applyFill="1"/>
    <xf numFmtId="37" fontId="10" fillId="0" borderId="0" xfId="0" applyNumberFormat="1" applyFont="1" applyFill="1"/>
    <xf numFmtId="37" fontId="15" fillId="0" borderId="0" xfId="0" applyNumberFormat="1" applyFont="1" applyFill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Fill="1" applyBorder="1"/>
    <xf numFmtId="0" fontId="0" fillId="0" borderId="0" xfId="0" applyAlignment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0" xfId="1" applyNumberFormat="1" applyFont="1" applyFill="1" applyBorder="1" applyAlignment="1">
      <alignment horizontal="center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42" fontId="9" fillId="0" borderId="20" xfId="1" applyNumberFormat="1" applyFont="1" applyFill="1" applyBorder="1" applyAlignment="1">
      <alignment horizontal="center"/>
    </xf>
    <xf numFmtId="0" fontId="11" fillId="0" borderId="21" xfId="0" applyFont="1" applyFill="1" applyBorder="1"/>
    <xf numFmtId="0" fontId="13" fillId="0" borderId="22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wrapText="1"/>
    </xf>
    <xf numFmtId="0" fontId="11" fillId="0" borderId="23" xfId="0" applyFont="1" applyFill="1" applyBorder="1" applyAlignment="1">
      <alignment horizontal="center"/>
    </xf>
    <xf numFmtId="10" fontId="10" fillId="0" borderId="24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42" fontId="9" fillId="0" borderId="27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 wrapText="1"/>
    </xf>
    <xf numFmtId="171" fontId="7" fillId="0" borderId="6" xfId="0" applyNumberFormat="1" applyFont="1" applyFill="1" applyBorder="1" applyAlignment="1">
      <alignment horizontal="center"/>
    </xf>
    <xf numFmtId="0" fontId="7" fillId="0" borderId="29" xfId="0" applyFont="1" applyBorder="1"/>
    <xf numFmtId="0" fontId="7" fillId="0" borderId="29" xfId="0" applyFont="1" applyFill="1" applyBorder="1" applyAlignment="1">
      <alignment horizontal="center"/>
    </xf>
    <xf numFmtId="0" fontId="6" fillId="0" borderId="29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8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/>
    <xf numFmtId="0" fontId="7" fillId="0" borderId="32" xfId="0" applyFont="1" applyBorder="1"/>
    <xf numFmtId="167" fontId="10" fillId="0" borderId="0" xfId="0" applyNumberFormat="1" applyFont="1"/>
    <xf numFmtId="168" fontId="10" fillId="0" borderId="0" xfId="0" applyNumberFormat="1" applyFont="1"/>
    <xf numFmtId="37" fontId="7" fillId="0" borderId="9" xfId="18" applyNumberFormat="1" applyFont="1" applyFill="1" applyBorder="1" applyAlignment="1">
      <alignment horizontal="center" wrapText="1"/>
    </xf>
    <xf numFmtId="172" fontId="7" fillId="0" borderId="7" xfId="0" applyNumberFormat="1" applyFont="1" applyFill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3" xfId="15" applyFont="1" applyBorder="1"/>
    <xf numFmtId="0" fontId="11" fillId="0" borderId="10" xfId="15" applyFont="1" applyFill="1" applyBorder="1" applyAlignment="1">
      <alignment horizontal="center"/>
    </xf>
    <xf numFmtId="0" fontId="11" fillId="0" borderId="33" xfId="15" applyFont="1" applyFill="1" applyBorder="1"/>
    <xf numFmtId="0" fontId="11" fillId="0" borderId="25" xfId="15" applyFont="1" applyBorder="1" applyAlignment="1">
      <alignment horizontal="center"/>
    </xf>
    <xf numFmtId="0" fontId="11" fillId="0" borderId="34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5" xfId="0" applyFont="1" applyBorder="1"/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wrapText="1"/>
    </xf>
    <xf numFmtId="2" fontId="10" fillId="0" borderId="38" xfId="0" applyNumberFormat="1" applyFont="1" applyFill="1" applyBorder="1"/>
    <xf numFmtId="49" fontId="11" fillId="0" borderId="39" xfId="14" applyNumberFormat="1" applyFont="1" applyFill="1" applyBorder="1" applyAlignment="1">
      <alignment horizontal="center"/>
    </xf>
    <xf numFmtId="49" fontId="11" fillId="0" borderId="39" xfId="14" quotePrefix="1" applyNumberFormat="1" applyFont="1" applyFill="1" applyBorder="1" applyAlignment="1">
      <alignment horizontal="center"/>
    </xf>
    <xf numFmtId="2" fontId="10" fillId="0" borderId="40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9" xfId="0" applyFont="1" applyBorder="1"/>
    <xf numFmtId="0" fontId="7" fillId="0" borderId="10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25" xfId="0" applyFont="1" applyBorder="1" applyAlignment="1">
      <alignment horizontal="center"/>
    </xf>
    <xf numFmtId="0" fontId="7" fillId="0" borderId="26" xfId="0" applyFont="1" applyBorder="1"/>
    <xf numFmtId="0" fontId="7" fillId="0" borderId="6" xfId="0" applyFont="1" applyBorder="1" applyAlignment="1"/>
    <xf numFmtId="42" fontId="9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43" xfId="0" applyFont="1" applyFill="1" applyBorder="1" applyAlignment="1">
      <alignment horizontal="center" wrapText="1"/>
    </xf>
    <xf numFmtId="165" fontId="6" fillId="0" borderId="44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6" xfId="0" applyNumberFormat="1" applyFont="1" applyBorder="1"/>
    <xf numFmtId="42" fontId="6" fillId="0" borderId="47" xfId="0" applyNumberFormat="1" applyFont="1" applyBorder="1"/>
    <xf numFmtId="42" fontId="6" fillId="0" borderId="48" xfId="0" applyNumberFormat="1" applyFont="1" applyBorder="1"/>
    <xf numFmtId="0" fontId="7" fillId="0" borderId="30" xfId="0" applyFont="1" applyBorder="1" applyAlignment="1">
      <alignment wrapText="1"/>
    </xf>
    <xf numFmtId="0" fontId="6" fillId="0" borderId="21" xfId="0" applyFont="1" applyBorder="1"/>
    <xf numFmtId="0" fontId="6" fillId="0" borderId="49" xfId="0" applyFont="1" applyBorder="1"/>
    <xf numFmtId="0" fontId="6" fillId="0" borderId="45" xfId="0" applyFont="1" applyBorder="1"/>
    <xf numFmtId="0" fontId="6" fillId="0" borderId="22" xfId="0" applyFont="1" applyBorder="1"/>
    <xf numFmtId="0" fontId="7" fillId="0" borderId="45" xfId="0" applyFont="1" applyBorder="1" applyAlignment="1">
      <alignment horizontal="center" wrapText="1"/>
    </xf>
    <xf numFmtId="0" fontId="0" fillId="0" borderId="45" xfId="0" applyBorder="1" applyAlignment="1"/>
    <xf numFmtId="0" fontId="0" fillId="0" borderId="0" xfId="0" applyBorder="1" applyAlignment="1"/>
    <xf numFmtId="0" fontId="7" fillId="0" borderId="30" xfId="16" applyFont="1" applyBorder="1" applyAlignment="1">
      <alignment horizontal="center"/>
    </xf>
    <xf numFmtId="0" fontId="7" fillId="0" borderId="30" xfId="16" applyFont="1" applyBorder="1" applyAlignment="1">
      <alignment horizontal="center" wrapText="1"/>
    </xf>
    <xf numFmtId="166" fontId="7" fillId="0" borderId="30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9" xfId="2" applyNumberFormat="1" applyFont="1" applyBorder="1"/>
    <xf numFmtId="42" fontId="7" fillId="0" borderId="29" xfId="16" applyNumberFormat="1" applyFont="1" applyBorder="1"/>
    <xf numFmtId="42" fontId="7" fillId="0" borderId="21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 applyBorder="1"/>
    <xf numFmtId="42" fontId="7" fillId="0" borderId="0" xfId="16" applyNumberFormat="1" applyFont="1" applyBorder="1"/>
    <xf numFmtId="42" fontId="7" fillId="0" borderId="49" xfId="16" applyNumberFormat="1" applyFont="1" applyBorder="1"/>
    <xf numFmtId="0" fontId="7" fillId="0" borderId="0" xfId="16" applyFont="1" applyBorder="1"/>
    <xf numFmtId="0" fontId="7" fillId="0" borderId="49" xfId="16" applyFont="1" applyBorder="1"/>
    <xf numFmtId="0" fontId="7" fillId="0" borderId="50" xfId="16" applyFont="1" applyBorder="1"/>
    <xf numFmtId="0" fontId="7" fillId="0" borderId="45" xfId="16" applyFont="1" applyBorder="1"/>
    <xf numFmtId="166" fontId="7" fillId="0" borderId="22" xfId="16" applyNumberFormat="1" applyFont="1" applyBorder="1"/>
    <xf numFmtId="10" fontId="7" fillId="0" borderId="29" xfId="16" applyNumberFormat="1" applyFont="1" applyBorder="1" applyAlignment="1">
      <alignment horizontal="center"/>
    </xf>
    <xf numFmtId="10" fontId="7" fillId="0" borderId="0" xfId="16" applyNumberFormat="1" applyFont="1" applyBorder="1" applyAlignment="1">
      <alignment horizontal="center"/>
    </xf>
    <xf numFmtId="170" fontId="10" fillId="0" borderId="0" xfId="0" applyNumberFormat="1" applyFont="1"/>
    <xf numFmtId="42" fontId="6" fillId="0" borderId="51" xfId="0" applyNumberFormat="1" applyFont="1" applyBorder="1"/>
    <xf numFmtId="42" fontId="6" fillId="0" borderId="41" xfId="0" applyNumberFormat="1" applyFont="1" applyBorder="1"/>
    <xf numFmtId="165" fontId="6" fillId="0" borderId="52" xfId="0" applyNumberFormat="1" applyFont="1" applyBorder="1" applyAlignment="1">
      <alignment horizontal="center"/>
    </xf>
    <xf numFmtId="42" fontId="6" fillId="0" borderId="53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5" xfId="16" applyNumberFormat="1" applyFont="1" applyFill="1" applyBorder="1"/>
    <xf numFmtId="42" fontId="9" fillId="0" borderId="21" xfId="1" applyNumberFormat="1" applyFont="1" applyFill="1" applyBorder="1" applyAlignment="1">
      <alignment horizontal="center"/>
    </xf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 applyBorder="1"/>
    <xf numFmtId="0" fontId="7" fillId="0" borderId="54" xfId="0" applyFont="1" applyBorder="1"/>
    <xf numFmtId="42" fontId="7" fillId="0" borderId="55" xfId="0" applyNumberFormat="1" applyFont="1" applyBorder="1"/>
    <xf numFmtId="42" fontId="7" fillId="0" borderId="30" xfId="0" applyNumberFormat="1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Fill="1" applyBorder="1" applyAlignment="1">
      <alignment horizontal="center"/>
    </xf>
    <xf numFmtId="172" fontId="7" fillId="0" borderId="6" xfId="0" applyNumberFormat="1" applyFont="1" applyFill="1" applyBorder="1" applyAlignment="1">
      <alignment horizontal="center"/>
    </xf>
    <xf numFmtId="42" fontId="6" fillId="0" borderId="57" xfId="0" applyNumberFormat="1" applyFont="1" applyBorder="1"/>
    <xf numFmtId="165" fontId="6" fillId="0" borderId="33" xfId="0" applyNumberFormat="1" applyFont="1" applyBorder="1" applyAlignment="1">
      <alignment horizontal="center"/>
    </xf>
    <xf numFmtId="42" fontId="6" fillId="0" borderId="58" xfId="0" applyNumberFormat="1" applyFont="1" applyBorder="1"/>
    <xf numFmtId="42" fontId="6" fillId="0" borderId="56" xfId="0" applyNumberFormat="1" applyFont="1" applyBorder="1"/>
    <xf numFmtId="165" fontId="6" fillId="0" borderId="34" xfId="0" applyNumberFormat="1" applyFont="1" applyBorder="1" applyAlignment="1">
      <alignment horizontal="center"/>
    </xf>
    <xf numFmtId="42" fontId="6" fillId="0" borderId="59" xfId="0" applyNumberFormat="1" applyFont="1" applyBorder="1"/>
    <xf numFmtId="42" fontId="6" fillId="0" borderId="42" xfId="0" applyNumberFormat="1" applyFont="1" applyBorder="1"/>
    <xf numFmtId="42" fontId="6" fillId="0" borderId="60" xfId="0" applyNumberFormat="1" applyFont="1" applyBorder="1"/>
    <xf numFmtId="42" fontId="6" fillId="0" borderId="61" xfId="0" applyNumberFormat="1" applyFont="1" applyBorder="1"/>
    <xf numFmtId="42" fontId="9" fillId="0" borderId="18" xfId="1" applyNumberFormat="1" applyFont="1" applyFill="1" applyBorder="1"/>
    <xf numFmtId="37" fontId="7" fillId="0" borderId="37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62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3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4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51" xfId="0" applyNumberFormat="1" applyFont="1" applyFill="1" applyBorder="1"/>
    <xf numFmtId="166" fontId="6" fillId="0" borderId="19" xfId="0" applyNumberFormat="1" applyFont="1" applyFill="1" applyBorder="1"/>
    <xf numFmtId="0" fontId="7" fillId="0" borderId="0" xfId="0" applyFont="1"/>
    <xf numFmtId="174" fontId="7" fillId="0" borderId="0" xfId="16" applyNumberFormat="1" applyFont="1"/>
    <xf numFmtId="42" fontId="9" fillId="0" borderId="33" xfId="0" applyNumberFormat="1" applyFont="1" applyBorder="1"/>
    <xf numFmtId="42" fontId="9" fillId="0" borderId="0" xfId="0" applyNumberFormat="1" applyFont="1"/>
    <xf numFmtId="175" fontId="7" fillId="0" borderId="0" xfId="16" applyNumberFormat="1" applyFont="1"/>
    <xf numFmtId="0" fontId="9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5" xfId="0" applyFont="1" applyBorder="1"/>
    <xf numFmtId="42" fontId="6" fillId="0" borderId="45" xfId="0" applyNumberFormat="1" applyFont="1" applyBorder="1"/>
    <xf numFmtId="42" fontId="9" fillId="0" borderId="0" xfId="1" applyNumberFormat="1" applyFont="1" applyFill="1" applyBorder="1" applyAlignment="1">
      <alignment horizontal="center"/>
    </xf>
    <xf numFmtId="42" fontId="9" fillId="0" borderId="65" xfId="1" applyNumberFormat="1" applyFont="1" applyFill="1" applyBorder="1" applyAlignment="1">
      <alignment horizontal="center"/>
    </xf>
    <xf numFmtId="42" fontId="9" fillId="0" borderId="49" xfId="1" applyNumberFormat="1" applyFont="1" applyFill="1" applyBorder="1" applyAlignment="1">
      <alignment horizontal="center"/>
    </xf>
    <xf numFmtId="42" fontId="6" fillId="0" borderId="0" xfId="0" applyNumberFormat="1" applyFont="1" applyBorder="1"/>
    <xf numFmtId="0" fontId="17" fillId="0" borderId="0" xfId="0" applyFont="1" applyBorder="1" applyAlignment="1">
      <alignment horizontal="center"/>
    </xf>
    <xf numFmtId="42" fontId="18" fillId="0" borderId="0" xfId="0" applyNumberFormat="1" applyFont="1" applyBorder="1"/>
    <xf numFmtId="49" fontId="11" fillId="0" borderId="0" xfId="14" applyNumberFormat="1" applyFont="1" applyFill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0" borderId="0" xfId="15" applyFont="1" applyBorder="1"/>
    <xf numFmtId="170" fontId="10" fillId="0" borderId="0" xfId="15" applyNumberFormat="1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19" fillId="0" borderId="10" xfId="0" applyFont="1" applyFill="1" applyBorder="1" applyAlignment="1">
      <alignment horizontal="center"/>
    </xf>
    <xf numFmtId="0" fontId="19" fillId="0" borderId="19" xfId="0" applyFont="1" applyFill="1" applyBorder="1"/>
    <xf numFmtId="176" fontId="9" fillId="0" borderId="0" xfId="18" applyNumberFormat="1" applyFont="1" applyBorder="1"/>
    <xf numFmtId="0" fontId="6" fillId="0" borderId="10" xfId="0" quotePrefix="1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42" fontId="9" fillId="0" borderId="0" xfId="0" applyNumberFormat="1" applyFont="1" applyFill="1"/>
    <xf numFmtId="0" fontId="9" fillId="0" borderId="28" xfId="0" applyFont="1" applyFill="1" applyBorder="1"/>
    <xf numFmtId="0" fontId="9" fillId="0" borderId="0" xfId="0" applyFont="1" applyFill="1" applyBorder="1"/>
    <xf numFmtId="0" fontId="6" fillId="0" borderId="10" xfId="0" quotePrefix="1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45" xfId="0" applyFont="1" applyBorder="1" applyAlignment="1">
      <alignment horizontal="center" wrapText="1"/>
    </xf>
    <xf numFmtId="0" fontId="0" fillId="0" borderId="45" xfId="0" applyBorder="1" applyAlignment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5" xfId="0" applyNumberFormat="1" applyFont="1" applyBorder="1" applyAlignment="1">
      <alignment horizontal="center"/>
    </xf>
    <xf numFmtId="0" fontId="0" fillId="0" borderId="0" xfId="0" applyBorder="1" applyAlignment="1"/>
  </cellXfs>
  <cellStyles count="24">
    <cellStyle name="Comma" xfId="1" builtinId="3"/>
    <cellStyle name="Currency" xfId="2" builtinId="4"/>
    <cellStyle name="Custom - Style8" xfId="3"/>
    <cellStyle name="Data   - Style2" xfId="4"/>
    <cellStyle name="Labels - Style3" xfId="5"/>
    <cellStyle name="Normal" xfId="0" builtinId="0"/>
    <cellStyle name="Normal - Style1" xfId="6"/>
    <cellStyle name="Normal - Style2" xfId="7"/>
    <cellStyle name="Normal - Style3" xfId="8"/>
    <cellStyle name="Normal - Style4" xfId="9"/>
    <cellStyle name="Normal - Style5" xfId="10"/>
    <cellStyle name="Normal - Style6" xfId="11"/>
    <cellStyle name="Normal - Style7" xfId="12"/>
    <cellStyle name="Normal - Style8" xfId="13"/>
    <cellStyle name="Normal_New PERDATA Format" xfId="14"/>
    <cellStyle name="Normal_SFY 2009 BLENDED SHARES" xfId="15"/>
    <cellStyle name="Normal_SFY+2010+GOVERNOR+BUDGET+COUNTY+ESTIMATES(1)" xfId="16"/>
    <cellStyle name="Normal_Sheet1" xfId="17"/>
    <cellStyle name="Percent" xfId="18" builtinId="5"/>
    <cellStyle name="Reset  - Style7" xfId="19"/>
    <cellStyle name="Table  - Style6" xfId="20"/>
    <cellStyle name="Title  - Style1" xfId="21"/>
    <cellStyle name="TotCol - Style5" xfId="22"/>
    <cellStyle name="TotRow - Style4" xfId="2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123825</xdr:rowOff>
        </xdr:from>
        <xdr:to>
          <xdr:col>7</xdr:col>
          <xdr:colOff>123825</xdr:colOff>
          <xdr:row>15</xdr:row>
          <xdr:rowOff>28575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BBFILE/XL5FILES/1997-98.BUD/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D18"/>
  <sheetViews>
    <sheetView topLeftCell="C1" workbookViewId="0">
      <selection activeCell="F21" sqref="F21"/>
    </sheetView>
  </sheetViews>
  <sheetFormatPr defaultRowHeight="12.75" x14ac:dyDescent="0.2"/>
  <sheetData>
    <row r="18" spans="4:4" x14ac:dyDescent="0.2">
      <c r="D18" t="s">
        <v>261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485775</xdr:colOff>
                <xdr:row>3</xdr:row>
                <xdr:rowOff>123825</xdr:rowOff>
              </from>
              <to>
                <xdr:col>7</xdr:col>
                <xdr:colOff>123825</xdr:colOff>
                <xdr:row>15</xdr:row>
                <xdr:rowOff>28575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121"/>
  <sheetViews>
    <sheetView showGridLines="0" tabSelected="1" workbookViewId="0">
      <pane xSplit="3" ySplit="4" topLeftCell="D5" activePane="bottomRight" state="frozen"/>
      <selection activeCell="B107" sqref="B107"/>
      <selection pane="topRight" activeCell="B107" sqref="B107"/>
      <selection pane="bottomLeft" activeCell="B107" sqref="B107"/>
      <selection pane="bottomRight" activeCell="J28" sqref="J28"/>
    </sheetView>
  </sheetViews>
  <sheetFormatPr defaultRowHeight="12.75" x14ac:dyDescent="0.2"/>
  <cols>
    <col min="1" max="1" width="9" style="6" customWidth="1"/>
    <col min="2" max="2" width="12.25" style="11" customWidth="1"/>
    <col min="3" max="3" width="36.625" style="11" customWidth="1"/>
    <col min="4" max="4" width="16.625" style="11" customWidth="1"/>
    <col min="5" max="5" width="15.5" style="11" customWidth="1"/>
    <col min="6" max="6" width="14.75" style="12" customWidth="1"/>
    <col min="7" max="7" width="14" style="29" customWidth="1"/>
    <col min="8" max="8" width="15.75" style="29" hidden="1" customWidth="1"/>
    <col min="9" max="16384" width="9" style="6"/>
  </cols>
  <sheetData>
    <row r="1" spans="1:69" ht="14.1" customHeight="1" x14ac:dyDescent="0.2">
      <c r="A1" s="206" t="s">
        <v>286</v>
      </c>
      <c r="B1" s="207"/>
      <c r="C1" s="207"/>
      <c r="D1" s="207"/>
      <c r="E1" s="207"/>
      <c r="F1" s="207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ht="14.1" customHeight="1" thickBot="1" x14ac:dyDescent="0.25">
      <c r="A2" s="208" t="s">
        <v>507</v>
      </c>
      <c r="B2" s="209"/>
      <c r="C2" s="209"/>
      <c r="D2" s="209"/>
      <c r="E2" s="209"/>
      <c r="F2" s="20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69" ht="49.9" customHeight="1" thickBot="1" x14ac:dyDescent="0.25">
      <c r="A3" s="172" t="s">
        <v>257</v>
      </c>
      <c r="B3" s="173" t="s">
        <v>256</v>
      </c>
      <c r="C3" s="7" t="s">
        <v>245</v>
      </c>
      <c r="D3" s="37" t="s">
        <v>499</v>
      </c>
      <c r="E3" s="40" t="s">
        <v>500</v>
      </c>
      <c r="F3" s="41" t="s">
        <v>501</v>
      </c>
      <c r="G3" s="41" t="s">
        <v>502</v>
      </c>
      <c r="H3" s="42" t="s">
        <v>260</v>
      </c>
    </row>
    <row r="4" spans="1:69" ht="14.1" customHeight="1" x14ac:dyDescent="0.2">
      <c r="A4" s="168"/>
      <c r="B4" s="169"/>
      <c r="C4" s="8"/>
      <c r="D4" s="170"/>
      <c r="E4" s="171"/>
      <c r="F4" s="167"/>
      <c r="G4" s="166"/>
      <c r="H4" s="69"/>
    </row>
    <row r="5" spans="1:69" ht="14.1" customHeight="1" x14ac:dyDescent="0.2">
      <c r="A5" s="9" t="s">
        <v>1</v>
      </c>
      <c r="B5" s="88">
        <v>536101</v>
      </c>
      <c r="C5" s="89" t="s">
        <v>290</v>
      </c>
      <c r="D5" s="95">
        <v>819049510</v>
      </c>
      <c r="E5" s="43">
        <f>+D5*('SFY 2016 BLENDED SHARES'!D8+'SFY 2016 BLENDED SHARES'!E8)-4</f>
        <v>543212909.98317635</v>
      </c>
      <c r="F5" s="44">
        <f t="shared" ref="F5:F69" si="0">+D5-E5</f>
        <v>275836600.01682365</v>
      </c>
      <c r="G5" s="44">
        <v>0</v>
      </c>
      <c r="H5" s="45" t="e">
        <f>D5-E5-#REF!-F5-G5</f>
        <v>#REF!</v>
      </c>
      <c r="I5" s="179"/>
    </row>
    <row r="6" spans="1:69" ht="14.1" customHeight="1" x14ac:dyDescent="0.2">
      <c r="A6" s="9" t="s">
        <v>3</v>
      </c>
      <c r="B6" s="88">
        <v>536102</v>
      </c>
      <c r="C6" s="89" t="s">
        <v>291</v>
      </c>
      <c r="D6" s="95">
        <v>13808715</v>
      </c>
      <c r="E6" s="43">
        <f>+D6*('SFY 2016 BLENDED SHARES'!D9+'SFY 2016 BLENDED SHARES'!E9)</f>
        <v>9158264.820295414</v>
      </c>
      <c r="F6" s="44">
        <f t="shared" si="0"/>
        <v>4650450.179704586</v>
      </c>
      <c r="G6" s="44">
        <v>0</v>
      </c>
      <c r="H6" s="45" t="e">
        <f>D6-E6-#REF!-F6-G6</f>
        <v>#REF!</v>
      </c>
      <c r="I6" s="179"/>
    </row>
    <row r="7" spans="1:69" ht="14.1" customHeight="1" x14ac:dyDescent="0.2">
      <c r="A7" s="9" t="s">
        <v>5</v>
      </c>
      <c r="B7" s="88">
        <v>536103</v>
      </c>
      <c r="C7" s="89" t="s">
        <v>292</v>
      </c>
      <c r="D7" s="38">
        <v>0</v>
      </c>
      <c r="E7" s="43">
        <f>+D7*('SFY 2016 BLENDED SHARES'!D10+'SFY 2016 BLENDED SHARES'!E10)</f>
        <v>0</v>
      </c>
      <c r="F7" s="44">
        <f t="shared" si="0"/>
        <v>0</v>
      </c>
      <c r="G7" s="44">
        <v>0</v>
      </c>
      <c r="H7" s="45" t="e">
        <f>D7-E7-#REF!-F7-G7</f>
        <v>#REF!</v>
      </c>
      <c r="I7" s="179"/>
    </row>
    <row r="8" spans="1:69" ht="14.1" customHeight="1" x14ac:dyDescent="0.2">
      <c r="A8" s="9" t="s">
        <v>7</v>
      </c>
      <c r="B8" s="88">
        <v>536104</v>
      </c>
      <c r="C8" s="89" t="s">
        <v>293</v>
      </c>
      <c r="D8" s="95">
        <v>0</v>
      </c>
      <c r="E8" s="43">
        <f>+D8*('SFY 2016 BLENDED SHARES'!D11+'SFY 2016 BLENDED SHARES'!E11)</f>
        <v>0</v>
      </c>
      <c r="F8" s="44">
        <f t="shared" si="0"/>
        <v>0</v>
      </c>
      <c r="G8" s="44">
        <v>0</v>
      </c>
      <c r="H8" s="45" t="e">
        <f>D8-E8-#REF!-F8-G8</f>
        <v>#REF!</v>
      </c>
      <c r="I8" s="179"/>
    </row>
    <row r="9" spans="1:69" ht="14.1" customHeight="1" x14ac:dyDescent="0.2">
      <c r="A9" s="9" t="s">
        <v>9</v>
      </c>
      <c r="B9" s="88">
        <v>536105001</v>
      </c>
      <c r="C9" s="89" t="s">
        <v>294</v>
      </c>
      <c r="D9" s="95">
        <v>0</v>
      </c>
      <c r="E9" s="43">
        <f>+D9*('SFY 2016 BLENDED SHARES'!D12+'SFY 2016 BLENDED SHARES'!E12)</f>
        <v>0</v>
      </c>
      <c r="F9" s="44">
        <f t="shared" si="0"/>
        <v>0</v>
      </c>
      <c r="G9" s="44">
        <v>0</v>
      </c>
      <c r="H9" s="45" t="e">
        <f>D9-E9-#REF!-F9-G9</f>
        <v>#REF!</v>
      </c>
      <c r="I9" s="179"/>
    </row>
    <row r="10" spans="1:69" ht="14.1" customHeight="1" x14ac:dyDescent="0.2">
      <c r="A10" s="9" t="s">
        <v>11</v>
      </c>
      <c r="B10" s="88">
        <v>536105002</v>
      </c>
      <c r="C10" s="89" t="s">
        <v>12</v>
      </c>
      <c r="D10" s="95">
        <v>0</v>
      </c>
      <c r="E10" s="43">
        <f>+D10*('SFY 2016 BLENDED SHARES'!D13+'SFY 2016 BLENDED SHARES'!E13)</f>
        <v>0</v>
      </c>
      <c r="F10" s="44">
        <f t="shared" si="0"/>
        <v>0</v>
      </c>
      <c r="G10" s="44">
        <v>0</v>
      </c>
      <c r="H10" s="45" t="e">
        <f>D10-E10-#REF!-F10-G10</f>
        <v>#REF!</v>
      </c>
      <c r="I10" s="179"/>
    </row>
    <row r="11" spans="1:69" ht="14.1" customHeight="1" x14ac:dyDescent="0.2">
      <c r="A11" s="9" t="s">
        <v>13</v>
      </c>
      <c r="B11" s="88">
        <v>536106</v>
      </c>
      <c r="C11" s="89" t="s">
        <v>14</v>
      </c>
      <c r="D11" s="95">
        <v>0</v>
      </c>
      <c r="E11" s="43">
        <f>+D11*('SFY 2016 BLENDED SHARES'!D14+'SFY 2016 BLENDED SHARES'!E14)</f>
        <v>0</v>
      </c>
      <c r="F11" s="44">
        <f t="shared" si="0"/>
        <v>0</v>
      </c>
      <c r="G11" s="44">
        <v>0</v>
      </c>
      <c r="H11" s="45" t="e">
        <f>D11-E11-#REF!-F11-G11</f>
        <v>#REF!</v>
      </c>
      <c r="I11" s="179"/>
    </row>
    <row r="12" spans="1:69" ht="14.1" customHeight="1" x14ac:dyDescent="0.2">
      <c r="A12" s="9" t="s">
        <v>15</v>
      </c>
      <c r="B12" s="88">
        <v>536107</v>
      </c>
      <c r="C12" s="89" t="s">
        <v>16</v>
      </c>
      <c r="D12" s="95">
        <v>0</v>
      </c>
      <c r="E12" s="43">
        <f>+D12*('SFY 2016 BLENDED SHARES'!D15+'SFY 2016 BLENDED SHARES'!E15)</f>
        <v>0</v>
      </c>
      <c r="F12" s="44">
        <f t="shared" si="0"/>
        <v>0</v>
      </c>
      <c r="G12" s="44">
        <v>0</v>
      </c>
      <c r="H12" s="45" t="e">
        <f>D12-E12-#REF!-F12-G12</f>
        <v>#REF!</v>
      </c>
      <c r="I12" s="179"/>
    </row>
    <row r="13" spans="1:69" ht="14.1" customHeight="1" x14ac:dyDescent="0.2">
      <c r="A13" s="9" t="s">
        <v>17</v>
      </c>
      <c r="B13" s="88">
        <v>536108</v>
      </c>
      <c r="C13" s="89" t="s">
        <v>18</v>
      </c>
      <c r="D13" s="95">
        <v>0</v>
      </c>
      <c r="E13" s="43">
        <f>+D13*('SFY 2016 BLENDED SHARES'!D16+'SFY 2016 BLENDED SHARES'!E16)</f>
        <v>0</v>
      </c>
      <c r="F13" s="44">
        <f t="shared" si="0"/>
        <v>0</v>
      </c>
      <c r="G13" s="44">
        <v>0</v>
      </c>
      <c r="H13" s="45" t="e">
        <f>D13-E13-#REF!-F13-G13</f>
        <v>#REF!</v>
      </c>
      <c r="I13" s="179"/>
    </row>
    <row r="14" spans="1:69" ht="14.1" customHeight="1" x14ac:dyDescent="0.2">
      <c r="A14" s="9" t="s">
        <v>19</v>
      </c>
      <c r="B14" s="88">
        <v>536109</v>
      </c>
      <c r="C14" s="89" t="s">
        <v>295</v>
      </c>
      <c r="D14" s="95">
        <v>1081748165</v>
      </c>
      <c r="E14" s="43">
        <f>+(D14*('SFY 2016 BLENDED SHARES'!D17+'SFY 2016 BLENDED SHARES'!E17))</f>
        <v>717440845.43265748</v>
      </c>
      <c r="F14" s="44">
        <f t="shared" si="0"/>
        <v>364307319.56734252</v>
      </c>
      <c r="G14" s="44">
        <v>0</v>
      </c>
      <c r="H14" s="45" t="e">
        <f>D14-E14-#REF!-F14-G14</f>
        <v>#REF!</v>
      </c>
      <c r="I14" s="179"/>
    </row>
    <row r="15" spans="1:69" ht="14.1" customHeight="1" x14ac:dyDescent="0.2">
      <c r="A15" s="9" t="s">
        <v>21</v>
      </c>
      <c r="B15" s="88">
        <v>536110</v>
      </c>
      <c r="C15" s="89" t="s">
        <v>296</v>
      </c>
      <c r="D15" s="95">
        <v>0</v>
      </c>
      <c r="E15" s="43">
        <f>+D15*('SFY 2016 BLENDED SHARES'!D18+'SFY 2016 BLENDED SHARES'!E18)</f>
        <v>0</v>
      </c>
      <c r="F15" s="44">
        <f t="shared" si="0"/>
        <v>0</v>
      </c>
      <c r="G15" s="44">
        <v>0</v>
      </c>
      <c r="H15" s="45" t="e">
        <f>D15-E15-#REF!-F15-G15</f>
        <v>#REF!</v>
      </c>
      <c r="I15" s="179"/>
    </row>
    <row r="16" spans="1:69" ht="14.1" customHeight="1" x14ac:dyDescent="0.2">
      <c r="A16" s="9" t="s">
        <v>23</v>
      </c>
      <c r="B16" s="88">
        <v>536111</v>
      </c>
      <c r="C16" s="89" t="s">
        <v>24</v>
      </c>
      <c r="D16" s="95">
        <v>0</v>
      </c>
      <c r="E16" s="43">
        <f>+D16*('SFY 2016 BLENDED SHARES'!D19+'SFY 2016 BLENDED SHARES'!E19)</f>
        <v>0</v>
      </c>
      <c r="F16" s="44">
        <f t="shared" si="0"/>
        <v>0</v>
      </c>
      <c r="G16" s="44">
        <v>0</v>
      </c>
      <c r="H16" s="45" t="e">
        <f>D16-E16-#REF!-F16-G16</f>
        <v>#REF!</v>
      </c>
      <c r="I16" s="179"/>
    </row>
    <row r="17" spans="1:9" ht="14.1" customHeight="1" x14ac:dyDescent="0.2">
      <c r="A17" s="9" t="s">
        <v>25</v>
      </c>
      <c r="B17" s="88">
        <v>536112</v>
      </c>
      <c r="C17" s="89" t="s">
        <v>297</v>
      </c>
      <c r="D17" s="95">
        <v>0</v>
      </c>
      <c r="E17" s="43">
        <f>+D17*('SFY 2016 BLENDED SHARES'!D20+'SFY 2016 BLENDED SHARES'!E20)</f>
        <v>0</v>
      </c>
      <c r="F17" s="44">
        <f t="shared" si="0"/>
        <v>0</v>
      </c>
      <c r="G17" s="44">
        <v>0</v>
      </c>
      <c r="H17" s="45" t="e">
        <f>D17-E17-#REF!-F17-G17</f>
        <v>#REF!</v>
      </c>
      <c r="I17" s="179"/>
    </row>
    <row r="18" spans="1:9" ht="14.1" customHeight="1" x14ac:dyDescent="0.2">
      <c r="A18" s="9" t="s">
        <v>27</v>
      </c>
      <c r="B18" s="88">
        <v>536113</v>
      </c>
      <c r="C18" s="89" t="s">
        <v>298</v>
      </c>
      <c r="D18" s="95">
        <v>0</v>
      </c>
      <c r="E18" s="43">
        <f>+D18*('SFY 2016 BLENDED SHARES'!D21+'SFY 2016 BLENDED SHARES'!E21)</f>
        <v>0</v>
      </c>
      <c r="F18" s="44">
        <f t="shared" si="0"/>
        <v>0</v>
      </c>
      <c r="G18" s="44">
        <v>0</v>
      </c>
      <c r="H18" s="45" t="e">
        <f>D18-E18-#REF!-F18-G18</f>
        <v>#REF!</v>
      </c>
      <c r="I18" s="179"/>
    </row>
    <row r="19" spans="1:9" ht="14.1" customHeight="1" x14ac:dyDescent="0.2">
      <c r="A19" s="9" t="s">
        <v>29</v>
      </c>
      <c r="B19" s="88">
        <v>536114</v>
      </c>
      <c r="C19" s="89" t="s">
        <v>299</v>
      </c>
      <c r="D19" s="95">
        <v>2605565</v>
      </c>
      <c r="E19" s="43">
        <f>+D19*('SFY 2016 BLENDED SHARES'!D22+'SFY 2016 BLENDED SHARES'!E22)</f>
        <v>1728072.0383100831</v>
      </c>
      <c r="F19" s="44">
        <f t="shared" si="0"/>
        <v>877492.96168991691</v>
      </c>
      <c r="G19" s="44">
        <v>0</v>
      </c>
      <c r="H19" s="45" t="e">
        <f>D19-E19-#REF!-F19-G19</f>
        <v>#REF!</v>
      </c>
      <c r="I19" s="179"/>
    </row>
    <row r="20" spans="1:9" ht="14.1" customHeight="1" x14ac:dyDescent="0.2">
      <c r="A20" s="9" t="s">
        <v>31</v>
      </c>
      <c r="B20" s="88">
        <v>536115</v>
      </c>
      <c r="C20" s="89" t="s">
        <v>32</v>
      </c>
      <c r="D20" s="95">
        <v>1012257509</v>
      </c>
      <c r="E20" s="43">
        <f>+D20*('SFY 2016 BLENDED SHARES'!D23+'SFY 2016 BLENDED SHARES'!E23)</f>
        <v>671353006.68849838</v>
      </c>
      <c r="F20" s="44">
        <f t="shared" si="0"/>
        <v>340904502.31150162</v>
      </c>
      <c r="G20" s="44">
        <v>0</v>
      </c>
      <c r="H20" s="45" t="e">
        <f>D20-E20-#REF!-F20-G20</f>
        <v>#REF!</v>
      </c>
      <c r="I20" s="179"/>
    </row>
    <row r="21" spans="1:9" ht="14.1" customHeight="1" x14ac:dyDescent="0.2">
      <c r="A21" s="9" t="s">
        <v>33</v>
      </c>
      <c r="B21" s="90">
        <v>536116</v>
      </c>
      <c r="C21" s="91" t="s">
        <v>34</v>
      </c>
      <c r="D21" s="38">
        <v>357486517</v>
      </c>
      <c r="E21" s="43">
        <f>+D21*('SFY 2016 BLENDED SHARES'!D24+'SFY 2016 BLENDED SHARES'!E24)</f>
        <v>237093472.66353446</v>
      </c>
      <c r="F21" s="44">
        <f t="shared" si="0"/>
        <v>120393044.33646554</v>
      </c>
      <c r="G21" s="44">
        <v>0</v>
      </c>
      <c r="H21" s="45" t="e">
        <f>D21-E21-#REF!-F21-G21</f>
        <v>#REF!</v>
      </c>
      <c r="I21" s="179"/>
    </row>
    <row r="22" spans="1:9" ht="14.1" customHeight="1" x14ac:dyDescent="0.2">
      <c r="A22" s="9" t="s">
        <v>35</v>
      </c>
      <c r="B22" s="88">
        <v>536117</v>
      </c>
      <c r="C22" s="89" t="s">
        <v>36</v>
      </c>
      <c r="D22" s="95">
        <v>6400465</v>
      </c>
      <c r="E22" s="43">
        <f>+D22*('SFY 2016 BLENDED SHARES'!D25+'SFY 2016 BLENDED SHARES'!E25)</f>
        <v>4244939.0434252629</v>
      </c>
      <c r="F22" s="44">
        <f t="shared" si="0"/>
        <v>2155525.9565747371</v>
      </c>
      <c r="G22" s="44">
        <v>0</v>
      </c>
      <c r="H22" s="45" t="e">
        <f>D22-E22-#REF!-F22-G22</f>
        <v>#REF!</v>
      </c>
      <c r="I22" s="179"/>
    </row>
    <row r="23" spans="1:9" ht="14.1" customHeight="1" x14ac:dyDescent="0.2">
      <c r="A23" s="9" t="s">
        <v>37</v>
      </c>
      <c r="B23" s="88">
        <v>536118</v>
      </c>
      <c r="C23" s="89" t="s">
        <v>38</v>
      </c>
      <c r="D23" s="95">
        <v>984809</v>
      </c>
      <c r="E23" s="43">
        <f>+D23*('SFY 2016 BLENDED SHARES'!D26+'SFY 2016 BLENDED SHARES'!E26)</f>
        <v>653148.50943120383</v>
      </c>
      <c r="F23" s="44">
        <f t="shared" si="0"/>
        <v>331660.49056879617</v>
      </c>
      <c r="G23" s="44">
        <v>0</v>
      </c>
      <c r="H23" s="45" t="e">
        <f>D23-E23-#REF!-F23-G23</f>
        <v>#REF!</v>
      </c>
      <c r="I23" s="179"/>
    </row>
    <row r="24" spans="1:9" ht="14.1" customHeight="1" x14ac:dyDescent="0.2">
      <c r="A24" s="9" t="s">
        <v>39</v>
      </c>
      <c r="B24" s="88">
        <v>536119</v>
      </c>
      <c r="C24" s="89" t="s">
        <v>40</v>
      </c>
      <c r="D24" s="95">
        <v>16207444</v>
      </c>
      <c r="E24" s="43">
        <f>+D24*('SFY 2016 BLENDED SHARES'!D27+'SFY 2016 BLENDED SHARES'!E27)</f>
        <v>10749158.354858361</v>
      </c>
      <c r="F24" s="44">
        <f t="shared" si="0"/>
        <v>5458285.6451416388</v>
      </c>
      <c r="G24" s="44">
        <v>0</v>
      </c>
      <c r="H24" s="45" t="e">
        <f>D24-E24-#REF!-F24-G24</f>
        <v>#REF!</v>
      </c>
      <c r="I24" s="179"/>
    </row>
    <row r="25" spans="1:9" ht="14.1" customHeight="1" x14ac:dyDescent="0.2">
      <c r="A25" s="9" t="s">
        <v>41</v>
      </c>
      <c r="B25" s="88">
        <v>536120</v>
      </c>
      <c r="C25" s="89" t="s">
        <v>42</v>
      </c>
      <c r="D25" s="95">
        <v>5729938</v>
      </c>
      <c r="E25" s="43">
        <f>+D25*('SFY 2016 BLENDED SHARES'!D28+'SFY 2016 BLENDED SHARES'!E28)</f>
        <v>3800229.7540266318</v>
      </c>
      <c r="F25" s="44">
        <f t="shared" si="0"/>
        <v>1929708.2459733682</v>
      </c>
      <c r="G25" s="44">
        <v>0</v>
      </c>
      <c r="H25" s="45" t="e">
        <f>D25-E25-#REF!-F25-G25</f>
        <v>#REF!</v>
      </c>
      <c r="I25" s="179"/>
    </row>
    <row r="26" spans="1:9" ht="14.1" customHeight="1" x14ac:dyDescent="0.2">
      <c r="A26" s="9" t="s">
        <v>43</v>
      </c>
      <c r="B26" s="88">
        <v>536121</v>
      </c>
      <c r="C26" s="89" t="s">
        <v>300</v>
      </c>
      <c r="D26" s="95">
        <v>532453182</v>
      </c>
      <c r="E26" s="43">
        <f>+D26*('SFY 2016 BLENDED SHARES'!D29+'SFY 2016 BLENDED SHARES'!E29)</f>
        <v>353135483.29188854</v>
      </c>
      <c r="F26" s="44">
        <f t="shared" si="0"/>
        <v>179317698.70811146</v>
      </c>
      <c r="G26" s="44">
        <v>0</v>
      </c>
      <c r="H26" s="45" t="e">
        <f>D26-E26-#REF!-F26-G26</f>
        <v>#REF!</v>
      </c>
      <c r="I26" s="179"/>
    </row>
    <row r="27" spans="1:9" ht="14.1" customHeight="1" x14ac:dyDescent="0.2">
      <c r="A27" s="9" t="s">
        <v>45</v>
      </c>
      <c r="B27" s="88">
        <v>536122</v>
      </c>
      <c r="C27" s="89" t="s">
        <v>301</v>
      </c>
      <c r="D27" s="95">
        <v>5604344</v>
      </c>
      <c r="E27" s="43">
        <f>+D27*('SFY 2016 BLENDED SHARES'!D30+'SFY 2016 BLENDED SHARES'!E30)</f>
        <v>3716932.8569699409</v>
      </c>
      <c r="F27" s="44">
        <f t="shared" si="0"/>
        <v>1887411.1430300591</v>
      </c>
      <c r="G27" s="44">
        <v>0</v>
      </c>
      <c r="H27" s="45" t="e">
        <f>D27-E27-#REF!-F27-G27</f>
        <v>#REF!</v>
      </c>
      <c r="I27" s="179"/>
    </row>
    <row r="28" spans="1:9" ht="14.1" customHeight="1" x14ac:dyDescent="0.2">
      <c r="A28" s="9" t="s">
        <v>47</v>
      </c>
      <c r="B28" s="90">
        <v>536123</v>
      </c>
      <c r="C28" s="91" t="s">
        <v>302</v>
      </c>
      <c r="D28" s="38">
        <v>0</v>
      </c>
      <c r="E28" s="43">
        <f>+D28*('SFY 2016 BLENDED SHARES'!D31+'SFY 2016 BLENDED SHARES'!E31)</f>
        <v>0</v>
      </c>
      <c r="F28" s="44">
        <f t="shared" si="0"/>
        <v>0</v>
      </c>
      <c r="G28" s="44">
        <v>0</v>
      </c>
      <c r="H28" s="45" t="e">
        <f>D28-E28-#REF!-F28-G28</f>
        <v>#REF!</v>
      </c>
      <c r="I28" s="179"/>
    </row>
    <row r="29" spans="1:9" ht="14.1" customHeight="1" x14ac:dyDescent="0.2">
      <c r="A29" s="9" t="s">
        <v>48</v>
      </c>
      <c r="B29" s="88">
        <v>536124</v>
      </c>
      <c r="C29" s="89" t="s">
        <v>303</v>
      </c>
      <c r="D29" s="95">
        <v>28611228</v>
      </c>
      <c r="E29" s="43">
        <f>+D29*('SFY 2016 BLENDED SHARES'!D32+'SFY 2016 BLENDED SHARES'!E32)</f>
        <v>18975639.86640691</v>
      </c>
      <c r="F29" s="44">
        <f t="shared" si="0"/>
        <v>9635588.1335930899</v>
      </c>
      <c r="G29" s="44">
        <v>0</v>
      </c>
      <c r="H29" s="45" t="e">
        <f>D29-E29-#REF!-F29-G29</f>
        <v>#REF!</v>
      </c>
      <c r="I29" s="179"/>
    </row>
    <row r="30" spans="1:9" ht="14.1" customHeight="1" x14ac:dyDescent="0.2">
      <c r="A30" s="9" t="s">
        <v>50</v>
      </c>
      <c r="B30" s="88">
        <v>536125</v>
      </c>
      <c r="C30" s="89" t="s">
        <v>304</v>
      </c>
      <c r="D30" s="95">
        <v>39464795</v>
      </c>
      <c r="E30" s="43">
        <f>+D30*('SFY 2016 BLENDED SHARES'!D33+'SFY 2016 BLENDED SHARES'!E33)</f>
        <v>26173980.974237669</v>
      </c>
      <c r="F30" s="44">
        <f t="shared" si="0"/>
        <v>13290814.025762331</v>
      </c>
      <c r="G30" s="44">
        <v>0</v>
      </c>
      <c r="H30" s="45" t="e">
        <f>D30-E30-#REF!-F30-G30</f>
        <v>#REF!</v>
      </c>
      <c r="I30" s="179"/>
    </row>
    <row r="31" spans="1:9" ht="14.1" customHeight="1" x14ac:dyDescent="0.2">
      <c r="A31" s="9" t="s">
        <v>52</v>
      </c>
      <c r="B31" s="88">
        <v>536126</v>
      </c>
      <c r="C31" s="89" t="s">
        <v>305</v>
      </c>
      <c r="D31" s="95">
        <v>13569486</v>
      </c>
      <c r="E31" s="43">
        <f>+D31*('SFY 2016 BLENDED SHARES'!D34+'SFY 2016 BLENDED SHARES'!E34)</f>
        <v>8999602.5164753646</v>
      </c>
      <c r="F31" s="44">
        <f t="shared" si="0"/>
        <v>4569883.4835246354</v>
      </c>
      <c r="G31" s="44">
        <v>0</v>
      </c>
      <c r="H31" s="45" t="e">
        <f>D31-E31-#REF!-F31-G31</f>
        <v>#REF!</v>
      </c>
      <c r="I31" s="179"/>
    </row>
    <row r="32" spans="1:9" ht="14.1" customHeight="1" x14ac:dyDescent="0.2">
      <c r="A32" s="9" t="s">
        <v>54</v>
      </c>
      <c r="B32" s="88">
        <v>536127</v>
      </c>
      <c r="C32" s="89" t="s">
        <v>262</v>
      </c>
      <c r="D32" s="95">
        <v>0</v>
      </c>
      <c r="E32" s="43">
        <f>+D32*('SFY 2016 BLENDED SHARES'!D35+'SFY 2016 BLENDED SHARES'!E35)</f>
        <v>0</v>
      </c>
      <c r="F32" s="44">
        <f t="shared" si="0"/>
        <v>0</v>
      </c>
      <c r="G32" s="44">
        <v>0</v>
      </c>
      <c r="H32" s="45" t="e">
        <f>D32-E32-#REF!-F32-G32</f>
        <v>#REF!</v>
      </c>
      <c r="I32" s="179"/>
    </row>
    <row r="33" spans="1:9" ht="14.1" customHeight="1" x14ac:dyDescent="0.2">
      <c r="A33" s="9" t="s">
        <v>55</v>
      </c>
      <c r="B33" s="88">
        <v>536128</v>
      </c>
      <c r="C33" s="89" t="s">
        <v>306</v>
      </c>
      <c r="D33" s="95">
        <v>114117838</v>
      </c>
      <c r="E33" s="43">
        <f>+D33*('SFY 2016 BLENDED SHARES'!D36+'SFY 2016 BLENDED SHARES'!E36)</f>
        <v>75685636.29009442</v>
      </c>
      <c r="F33" s="44">
        <f t="shared" si="0"/>
        <v>38432201.70990558</v>
      </c>
      <c r="G33" s="44">
        <v>0</v>
      </c>
      <c r="H33" s="45" t="e">
        <f>D33-E33-#REF!-F33-G33</f>
        <v>#REF!</v>
      </c>
      <c r="I33" s="179"/>
    </row>
    <row r="34" spans="1:9" ht="14.1" customHeight="1" x14ac:dyDescent="0.2">
      <c r="A34" s="9" t="s">
        <v>57</v>
      </c>
      <c r="B34" s="88">
        <v>536129</v>
      </c>
      <c r="C34" s="89" t="s">
        <v>58</v>
      </c>
      <c r="D34" s="95">
        <v>125409895</v>
      </c>
      <c r="E34" s="43">
        <f>+D34*('SFY 2016 BLENDED SHARES'!D37+'SFY 2016 BLENDED SHARES'!E37)</f>
        <v>83174794.287190497</v>
      </c>
      <c r="F34" s="44">
        <f t="shared" si="0"/>
        <v>42235100.712809503</v>
      </c>
      <c r="G34" s="44">
        <v>0</v>
      </c>
      <c r="H34" s="45" t="e">
        <f>D34-E34-#REF!-F34-G34</f>
        <v>#REF!</v>
      </c>
      <c r="I34" s="179"/>
    </row>
    <row r="35" spans="1:9" ht="14.1" customHeight="1" x14ac:dyDescent="0.2">
      <c r="A35" s="9" t="s">
        <v>59</v>
      </c>
      <c r="B35" s="88">
        <v>536130</v>
      </c>
      <c r="C35" s="89" t="s">
        <v>60</v>
      </c>
      <c r="D35" s="95">
        <v>1587988269</v>
      </c>
      <c r="E35" s="43">
        <f>+D35*('SFY 2016 BLENDED SHARES'!D38+'SFY 2016 BLENDED SHARES'!E38)</f>
        <v>1053191198.3862734</v>
      </c>
      <c r="F35" s="44">
        <f t="shared" si="0"/>
        <v>534797070.61372662</v>
      </c>
      <c r="G35" s="44">
        <v>0</v>
      </c>
      <c r="H35" s="45" t="e">
        <f>D35-E35-#REF!-F35-G35</f>
        <v>#REF!</v>
      </c>
      <c r="I35" s="179"/>
    </row>
    <row r="36" spans="1:9" ht="14.1" customHeight="1" x14ac:dyDescent="0.2">
      <c r="A36" s="9" t="s">
        <v>61</v>
      </c>
      <c r="B36" s="88">
        <v>536132</v>
      </c>
      <c r="C36" s="89" t="s">
        <v>307</v>
      </c>
      <c r="D36" s="95">
        <v>8404041</v>
      </c>
      <c r="E36" s="43">
        <f>+D36*('SFY 2016 BLENDED SHARES'!D39+'SFY 2016 BLENDED SHARES'!E39)</f>
        <v>7563636.9000000004</v>
      </c>
      <c r="F36" s="44">
        <f t="shared" si="0"/>
        <v>840404.09999999963</v>
      </c>
      <c r="G36" s="44">
        <v>0</v>
      </c>
      <c r="H36" s="45" t="e">
        <f>D36-E36-#REF!-F36-G36</f>
        <v>#REF!</v>
      </c>
      <c r="I36" s="179"/>
    </row>
    <row r="37" spans="1:9" ht="14.1" customHeight="1" x14ac:dyDescent="0.2">
      <c r="A37" s="9" t="s">
        <v>63</v>
      </c>
      <c r="B37" s="88">
        <v>536133</v>
      </c>
      <c r="C37" s="89" t="s">
        <v>308</v>
      </c>
      <c r="D37" s="95">
        <v>0</v>
      </c>
      <c r="E37" s="43">
        <f>+D37*('SFY 2016 BLENDED SHARES'!D40+'SFY 2016 BLENDED SHARES'!E40)</f>
        <v>0</v>
      </c>
      <c r="F37" s="44">
        <f t="shared" si="0"/>
        <v>0</v>
      </c>
      <c r="G37" s="44">
        <v>0</v>
      </c>
      <c r="H37" s="45" t="e">
        <f>D37-E37-#REF!-F37-G37</f>
        <v>#REF!</v>
      </c>
      <c r="I37" s="179"/>
    </row>
    <row r="38" spans="1:9" ht="14.1" customHeight="1" x14ac:dyDescent="0.2">
      <c r="A38" s="9" t="s">
        <v>65</v>
      </c>
      <c r="B38" s="88">
        <v>536134</v>
      </c>
      <c r="C38" s="89" t="s">
        <v>309</v>
      </c>
      <c r="D38" s="95">
        <v>0</v>
      </c>
      <c r="E38" s="43">
        <f>+D38*('SFY 2016 BLENDED SHARES'!D41+'SFY 2016 BLENDED SHARES'!E41)</f>
        <v>0</v>
      </c>
      <c r="F38" s="44">
        <f t="shared" si="0"/>
        <v>0</v>
      </c>
      <c r="G38" s="44">
        <v>0</v>
      </c>
      <c r="H38" s="45" t="e">
        <f>D38-E38-#REF!-F38-G38</f>
        <v>#REF!</v>
      </c>
      <c r="I38" s="179"/>
    </row>
    <row r="39" spans="1:9" ht="14.1" customHeight="1" x14ac:dyDescent="0.2">
      <c r="A39" s="9" t="s">
        <v>67</v>
      </c>
      <c r="B39" s="88">
        <v>536135</v>
      </c>
      <c r="C39" s="89" t="s">
        <v>310</v>
      </c>
      <c r="D39" s="95">
        <v>0</v>
      </c>
      <c r="E39" s="43">
        <f>+D39*('SFY 2016 BLENDED SHARES'!D42+'SFY 2016 BLENDED SHARES'!E42)</f>
        <v>0</v>
      </c>
      <c r="F39" s="44">
        <f t="shared" si="0"/>
        <v>0</v>
      </c>
      <c r="G39" s="44">
        <v>0</v>
      </c>
      <c r="H39" s="45" t="e">
        <f>D39-E39-#REF!-F39-G39</f>
        <v>#REF!</v>
      </c>
      <c r="I39" s="179"/>
    </row>
    <row r="40" spans="1:9" ht="14.1" customHeight="1" x14ac:dyDescent="0.2">
      <c r="A40" s="9" t="s">
        <v>69</v>
      </c>
      <c r="B40" s="88">
        <v>536136</v>
      </c>
      <c r="C40" s="89" t="s">
        <v>311</v>
      </c>
      <c r="D40" s="95">
        <v>0</v>
      </c>
      <c r="E40" s="43">
        <f>+D40*('SFY 2016 BLENDED SHARES'!D43+'SFY 2016 BLENDED SHARES'!E43)</f>
        <v>0</v>
      </c>
      <c r="F40" s="44">
        <f t="shared" si="0"/>
        <v>0</v>
      </c>
      <c r="G40" s="44">
        <v>0</v>
      </c>
      <c r="H40" s="45" t="e">
        <f>D40-E40-#REF!-F40-G40</f>
        <v>#REF!</v>
      </c>
      <c r="I40" s="179"/>
    </row>
    <row r="41" spans="1:9" ht="14.1" customHeight="1" x14ac:dyDescent="0.2">
      <c r="A41" s="9" t="s">
        <v>71</v>
      </c>
      <c r="B41" s="88">
        <v>536137</v>
      </c>
      <c r="C41" s="89" t="s">
        <v>312</v>
      </c>
      <c r="D41" s="95">
        <v>0</v>
      </c>
      <c r="E41" s="43">
        <f>+D41*('SFY 2016 BLENDED SHARES'!D44+'SFY 2016 BLENDED SHARES'!E44)</f>
        <v>0</v>
      </c>
      <c r="F41" s="44">
        <f t="shared" si="0"/>
        <v>0</v>
      </c>
      <c r="G41" s="44">
        <v>0</v>
      </c>
      <c r="H41" s="45" t="e">
        <f>D41-E41-#REF!-F41-G41</f>
        <v>#REF!</v>
      </c>
      <c r="I41" s="179"/>
    </row>
    <row r="42" spans="1:9" ht="14.1" customHeight="1" x14ac:dyDescent="0.2">
      <c r="A42" s="9" t="s">
        <v>73</v>
      </c>
      <c r="B42" s="88">
        <v>536138</v>
      </c>
      <c r="C42" s="89" t="s">
        <v>263</v>
      </c>
      <c r="D42" s="95">
        <v>1460129</v>
      </c>
      <c r="E42" s="43">
        <f>+D42*('SFY 2016 BLENDED SHARES'!D45+'SFY 2016 BLENDED SHARES'!E45)</f>
        <v>968391.92160842777</v>
      </c>
      <c r="F42" s="44">
        <f t="shared" si="0"/>
        <v>491737.07839157223</v>
      </c>
      <c r="G42" s="44">
        <v>0</v>
      </c>
      <c r="H42" s="45" t="e">
        <f>D42-E42-#REF!-F42-G42</f>
        <v>#REF!</v>
      </c>
      <c r="I42" s="179"/>
    </row>
    <row r="43" spans="1:9" ht="14.1" customHeight="1" x14ac:dyDescent="0.2">
      <c r="A43" s="9" t="s">
        <v>74</v>
      </c>
      <c r="B43" s="88">
        <v>536139</v>
      </c>
      <c r="C43" s="89" t="s">
        <v>313</v>
      </c>
      <c r="D43" s="95">
        <v>100107717</v>
      </c>
      <c r="E43" s="43">
        <f>+D43*('SFY 2016 BLENDED SHARES'!D46+'SFY 2016 BLENDED SHARES'!E46)</f>
        <v>66393794.269864291</v>
      </c>
      <c r="F43" s="44">
        <f t="shared" si="0"/>
        <v>33713922.730135709</v>
      </c>
      <c r="G43" s="44">
        <v>0</v>
      </c>
      <c r="H43" s="45" t="e">
        <f>D43-E43-#REF!-F43-G43</f>
        <v>#REF!</v>
      </c>
      <c r="I43" s="179"/>
    </row>
    <row r="44" spans="1:9" ht="14.1" customHeight="1" x14ac:dyDescent="0.2">
      <c r="A44" s="9" t="s">
        <v>249</v>
      </c>
      <c r="B44" s="88">
        <v>536140</v>
      </c>
      <c r="C44" s="89" t="s">
        <v>76</v>
      </c>
      <c r="D44" s="95">
        <v>30255220</v>
      </c>
      <c r="E44" s="43">
        <f>+D44*('SFY 2016 BLENDED SHARES'!D47+'SFY 2016 BLENDED SHARES'!E47)</f>
        <v>20065974.057419404</v>
      </c>
      <c r="F44" s="44">
        <f t="shared" si="0"/>
        <v>10189245.942580596</v>
      </c>
      <c r="G44" s="44">
        <v>0</v>
      </c>
      <c r="H44" s="45" t="e">
        <f>D44-E44-#REF!-F44-G44</f>
        <v>#REF!</v>
      </c>
      <c r="I44" s="179"/>
    </row>
    <row r="45" spans="1:9" ht="14.1" customHeight="1" x14ac:dyDescent="0.2">
      <c r="A45" s="9" t="s">
        <v>250</v>
      </c>
      <c r="B45" s="88">
        <v>536141</v>
      </c>
      <c r="C45" s="89" t="s">
        <v>77</v>
      </c>
      <c r="D45" s="95">
        <v>0</v>
      </c>
      <c r="E45" s="43">
        <f>+D45*('SFY 2016 BLENDED SHARES'!D48+'SFY 2016 BLENDED SHARES'!E48)</f>
        <v>0</v>
      </c>
      <c r="F45" s="44">
        <f t="shared" si="0"/>
        <v>0</v>
      </c>
      <c r="G45" s="44">
        <v>0</v>
      </c>
      <c r="H45" s="45" t="e">
        <f>D45-E45-#REF!-F45-G45</f>
        <v>#REF!</v>
      </c>
      <c r="I45" s="179"/>
    </row>
    <row r="46" spans="1:9" ht="14.1" customHeight="1" x14ac:dyDescent="0.2">
      <c r="A46" s="9" t="s">
        <v>0</v>
      </c>
      <c r="B46" s="88">
        <v>536142</v>
      </c>
      <c r="C46" s="89" t="s">
        <v>78</v>
      </c>
      <c r="D46" s="95">
        <v>45691925</v>
      </c>
      <c r="E46" s="43">
        <f>+D46*('SFY 2016 BLENDED SHARES'!D49+'SFY 2016 BLENDED SHARES'!E49)</f>
        <v>30303960.165669035</v>
      </c>
      <c r="F46" s="44">
        <f t="shared" si="0"/>
        <v>15387964.834330965</v>
      </c>
      <c r="G46" s="44">
        <v>0</v>
      </c>
      <c r="H46" s="45" t="e">
        <f>D46-E46-#REF!-F46-G46</f>
        <v>#REF!</v>
      </c>
      <c r="I46" s="179"/>
    </row>
    <row r="47" spans="1:9" ht="14.1" customHeight="1" x14ac:dyDescent="0.2">
      <c r="A47" s="9" t="s">
        <v>79</v>
      </c>
      <c r="B47" s="88">
        <v>536143</v>
      </c>
      <c r="C47" s="89" t="s">
        <v>80</v>
      </c>
      <c r="D47" s="95">
        <v>409978</v>
      </c>
      <c r="E47" s="43">
        <f>+D47*('SFY 2016 BLENDED SHARES'!D50+'SFY 2016 BLENDED SHARES'!E50)</f>
        <v>271907.05974415963</v>
      </c>
      <c r="F47" s="44">
        <f t="shared" si="0"/>
        <v>138070.94025584037</v>
      </c>
      <c r="G47" s="44">
        <v>0</v>
      </c>
      <c r="H47" s="45" t="e">
        <f>D47-E47-#REF!-F47-G47</f>
        <v>#REF!</v>
      </c>
      <c r="I47" s="179"/>
    </row>
    <row r="48" spans="1:9" ht="14.1" customHeight="1" x14ac:dyDescent="0.2">
      <c r="A48" s="9" t="s">
        <v>81</v>
      </c>
      <c r="B48" s="88">
        <v>536144</v>
      </c>
      <c r="C48" s="89" t="s">
        <v>314</v>
      </c>
      <c r="D48" s="95">
        <v>447949381</v>
      </c>
      <c r="E48" s="43">
        <f>+D48*('SFY 2016 BLENDED SHARES'!D51+'SFY 2016 BLENDED SHARES'!E51)</f>
        <v>297090573.40131986</v>
      </c>
      <c r="F48" s="44">
        <f t="shared" si="0"/>
        <v>150858807.59868014</v>
      </c>
      <c r="G48" s="44">
        <v>0</v>
      </c>
      <c r="H48" s="45" t="e">
        <f>D48-E48-#REF!-F48-G48</f>
        <v>#REF!</v>
      </c>
      <c r="I48" s="179"/>
    </row>
    <row r="49" spans="1:9" ht="14.1" customHeight="1" x14ac:dyDescent="0.2">
      <c r="A49" s="9" t="s">
        <v>83</v>
      </c>
      <c r="B49" s="88">
        <v>536145</v>
      </c>
      <c r="C49" s="89" t="s">
        <v>264</v>
      </c>
      <c r="D49" s="95">
        <v>0</v>
      </c>
      <c r="E49" s="43">
        <f>+D49*('SFY 2016 BLENDED SHARES'!D52+'SFY 2016 BLENDED SHARES'!E52)</f>
        <v>0</v>
      </c>
      <c r="F49" s="44">
        <f t="shared" si="0"/>
        <v>0</v>
      </c>
      <c r="G49" s="44">
        <v>0</v>
      </c>
      <c r="H49" s="45" t="e">
        <f>D49-E49-#REF!-F49-G49</f>
        <v>#REF!</v>
      </c>
      <c r="I49" s="179"/>
    </row>
    <row r="50" spans="1:9" ht="14.1" customHeight="1" x14ac:dyDescent="0.2">
      <c r="A50" s="9" t="s">
        <v>84</v>
      </c>
      <c r="B50" s="88">
        <v>536146</v>
      </c>
      <c r="C50" s="89" t="s">
        <v>315</v>
      </c>
      <c r="D50" s="95">
        <v>0</v>
      </c>
      <c r="E50" s="43">
        <f>+D50*('SFY 2016 BLENDED SHARES'!D53+'SFY 2016 BLENDED SHARES'!E53)</f>
        <v>0</v>
      </c>
      <c r="F50" s="44">
        <f t="shared" si="0"/>
        <v>0</v>
      </c>
      <c r="G50" s="44">
        <v>0</v>
      </c>
      <c r="H50" s="45" t="e">
        <f>D50-E50-#REF!-F50-G50</f>
        <v>#REF!</v>
      </c>
      <c r="I50" s="179"/>
    </row>
    <row r="51" spans="1:9" ht="14.1" customHeight="1" x14ac:dyDescent="0.2">
      <c r="A51" s="9" t="s">
        <v>85</v>
      </c>
      <c r="B51" s="88">
        <v>536147</v>
      </c>
      <c r="C51" s="89" t="s">
        <v>316</v>
      </c>
      <c r="D51" s="95">
        <v>0</v>
      </c>
      <c r="E51" s="43">
        <f>+D51*('SFY 2016 BLENDED SHARES'!D54+'SFY 2016 BLENDED SHARES'!E54)</f>
        <v>0</v>
      </c>
      <c r="F51" s="44">
        <f t="shared" si="0"/>
        <v>0</v>
      </c>
      <c r="G51" s="44">
        <v>0</v>
      </c>
      <c r="H51" s="45" t="e">
        <f>D51-E51-#REF!-F51-G51</f>
        <v>#REF!</v>
      </c>
      <c r="I51" s="179"/>
    </row>
    <row r="52" spans="1:9" ht="14.1" customHeight="1" x14ac:dyDescent="0.2">
      <c r="A52" s="9" t="s">
        <v>86</v>
      </c>
      <c r="B52" s="88">
        <v>536148</v>
      </c>
      <c r="C52" s="89" t="s">
        <v>317</v>
      </c>
      <c r="D52" s="95">
        <v>0</v>
      </c>
      <c r="E52" s="43">
        <f>+D52*('SFY 2016 BLENDED SHARES'!D55+'SFY 2016 BLENDED SHARES'!E55)</f>
        <v>0</v>
      </c>
      <c r="F52" s="44">
        <f t="shared" si="0"/>
        <v>0</v>
      </c>
      <c r="G52" s="44">
        <v>0</v>
      </c>
      <c r="H52" s="45" t="e">
        <f>D52-E52-#REF!-F52-G52</f>
        <v>#REF!</v>
      </c>
      <c r="I52" s="179"/>
    </row>
    <row r="53" spans="1:9" ht="14.1" customHeight="1" x14ac:dyDescent="0.2">
      <c r="A53" s="9" t="s">
        <v>87</v>
      </c>
      <c r="B53" s="88">
        <v>536149</v>
      </c>
      <c r="C53" s="89" t="s">
        <v>318</v>
      </c>
      <c r="D53" s="95">
        <v>0</v>
      </c>
      <c r="E53" s="43">
        <f>+D53*('SFY 2016 BLENDED SHARES'!D56+'SFY 2016 BLENDED SHARES'!E56)</f>
        <v>0</v>
      </c>
      <c r="F53" s="44">
        <f t="shared" si="0"/>
        <v>0</v>
      </c>
      <c r="G53" s="44">
        <v>0</v>
      </c>
      <c r="H53" s="45" t="e">
        <f>D53-E53-#REF!-F53-G53</f>
        <v>#REF!</v>
      </c>
      <c r="I53" s="179"/>
    </row>
    <row r="54" spans="1:9" ht="14.1" customHeight="1" x14ac:dyDescent="0.2">
      <c r="A54" s="9" t="s">
        <v>89</v>
      </c>
      <c r="B54" s="88">
        <v>536151</v>
      </c>
      <c r="C54" s="89" t="s">
        <v>319</v>
      </c>
      <c r="D54" s="95">
        <v>0</v>
      </c>
      <c r="E54" s="43">
        <f>+D54*('SFY 2016 BLENDED SHARES'!D57+'SFY 2016 BLENDED SHARES'!E57)</f>
        <v>0</v>
      </c>
      <c r="F54" s="44">
        <f t="shared" si="0"/>
        <v>0</v>
      </c>
      <c r="G54" s="44">
        <v>0</v>
      </c>
      <c r="H54" s="45" t="e">
        <f>D54-E54-#REF!-F54-G54</f>
        <v>#REF!</v>
      </c>
      <c r="I54" s="179"/>
    </row>
    <row r="55" spans="1:9" ht="14.1" customHeight="1" x14ac:dyDescent="0.2">
      <c r="A55" s="9" t="s">
        <v>90</v>
      </c>
      <c r="B55" s="88">
        <v>536152</v>
      </c>
      <c r="C55" s="89" t="s">
        <v>320</v>
      </c>
      <c r="D55" s="95">
        <v>947869</v>
      </c>
      <c r="E55" s="43">
        <f>+D55*('SFY 2016 BLENDED SHARES'!D58+'SFY 2016 BLENDED SHARES'!E58)</f>
        <v>628649.03193009587</v>
      </c>
      <c r="F55" s="44">
        <f t="shared" si="0"/>
        <v>319219.96806990413</v>
      </c>
      <c r="G55" s="44">
        <v>0</v>
      </c>
      <c r="H55" s="45" t="e">
        <f>D55-E55-#REF!-F55-G55</f>
        <v>#REF!</v>
      </c>
      <c r="I55" s="179"/>
    </row>
    <row r="56" spans="1:9" ht="14.1" customHeight="1" x14ac:dyDescent="0.2">
      <c r="A56" s="9" t="s">
        <v>91</v>
      </c>
      <c r="B56" s="88">
        <v>536153</v>
      </c>
      <c r="C56" s="89" t="s">
        <v>92</v>
      </c>
      <c r="D56" s="95">
        <v>0</v>
      </c>
      <c r="E56" s="43">
        <f>+D56*('SFY 2016 BLENDED SHARES'!D59+'SFY 2016 BLENDED SHARES'!E59)</f>
        <v>0</v>
      </c>
      <c r="F56" s="44">
        <f t="shared" si="0"/>
        <v>0</v>
      </c>
      <c r="G56" s="44">
        <v>0</v>
      </c>
      <c r="H56" s="45" t="e">
        <f>D56-E56-#REF!-F56-G56</f>
        <v>#REF!</v>
      </c>
      <c r="I56" s="179"/>
    </row>
    <row r="57" spans="1:9" ht="14.1" customHeight="1" x14ac:dyDescent="0.2">
      <c r="A57" s="9" t="s">
        <v>93</v>
      </c>
      <c r="B57" s="88">
        <v>536154</v>
      </c>
      <c r="C57" s="89" t="s">
        <v>321</v>
      </c>
      <c r="D57" s="95">
        <v>424420613</v>
      </c>
      <c r="E57" s="43">
        <f>+D57*('SFY 2016 BLENDED SHARES'!D60+'SFY 2016 BLENDED SHARES'!E60)</f>
        <v>281485740.63887292</v>
      </c>
      <c r="F57" s="44">
        <f t="shared" si="0"/>
        <v>142934872.36112708</v>
      </c>
      <c r="G57" s="44">
        <v>0</v>
      </c>
      <c r="H57" s="45" t="e">
        <f>D57-E57-#REF!-F57-G57</f>
        <v>#REF!</v>
      </c>
      <c r="I57" s="179"/>
    </row>
    <row r="58" spans="1:9" ht="14.1" customHeight="1" x14ac:dyDescent="0.2">
      <c r="A58" s="9" t="s">
        <v>95</v>
      </c>
      <c r="B58" s="88">
        <v>536155</v>
      </c>
      <c r="C58" s="89" t="s">
        <v>322</v>
      </c>
      <c r="D58" s="95">
        <v>3470707</v>
      </c>
      <c r="E58" s="43">
        <f>+D58*('SFY 2016 BLENDED SHARES'!D61+'SFY 2016 BLENDED SHARES'!E61)</f>
        <v>2301854.5765955076</v>
      </c>
      <c r="F58" s="44">
        <f t="shared" si="0"/>
        <v>1168852.4234044924</v>
      </c>
      <c r="G58" s="44">
        <v>0</v>
      </c>
      <c r="H58" s="45" t="e">
        <f>D58-E58-#REF!-F58-G58</f>
        <v>#REF!</v>
      </c>
      <c r="I58" s="179"/>
    </row>
    <row r="59" spans="1:9" ht="14.1" customHeight="1" x14ac:dyDescent="0.2">
      <c r="A59" s="9" t="s">
        <v>97</v>
      </c>
      <c r="B59" s="88">
        <v>536156</v>
      </c>
      <c r="C59" s="89" t="s">
        <v>323</v>
      </c>
      <c r="D59" s="95">
        <v>0</v>
      </c>
      <c r="E59" s="43">
        <f>+D59*('SFY 2016 BLENDED SHARES'!D62+'SFY 2016 BLENDED SHARES'!E62)</f>
        <v>0</v>
      </c>
      <c r="F59" s="44">
        <f t="shared" si="0"/>
        <v>0</v>
      </c>
      <c r="G59" s="44">
        <v>0</v>
      </c>
      <c r="H59" s="45" t="e">
        <f>D59-E59-#REF!-F59-G59</f>
        <v>#REF!</v>
      </c>
      <c r="I59" s="179"/>
    </row>
    <row r="60" spans="1:9" ht="14.1" customHeight="1" x14ac:dyDescent="0.2">
      <c r="A60" s="9" t="s">
        <v>98</v>
      </c>
      <c r="B60" s="88">
        <v>536157</v>
      </c>
      <c r="C60" s="89" t="s">
        <v>324</v>
      </c>
      <c r="D60" s="95">
        <v>7619144</v>
      </c>
      <c r="E60" s="43">
        <f>+D60*('SFY 2016 BLENDED SHARES'!D63+'SFY 2016 BLENDED SHARES'!E63)</f>
        <v>5053195.6417353014</v>
      </c>
      <c r="F60" s="44">
        <f t="shared" si="0"/>
        <v>2565948.3582646986</v>
      </c>
      <c r="G60" s="44">
        <v>0</v>
      </c>
      <c r="H60" s="45" t="e">
        <f>D60-E60-#REF!-F60-G60</f>
        <v>#REF!</v>
      </c>
      <c r="I60" s="179"/>
    </row>
    <row r="61" spans="1:9" ht="14.1" customHeight="1" x14ac:dyDescent="0.2">
      <c r="A61" s="9" t="s">
        <v>100</v>
      </c>
      <c r="B61" s="88">
        <v>536158</v>
      </c>
      <c r="C61" s="89" t="s">
        <v>325</v>
      </c>
      <c r="D61" s="95">
        <v>0</v>
      </c>
      <c r="E61" s="43">
        <f>+D61*('SFY 2016 BLENDED SHARES'!D64+'SFY 2016 BLENDED SHARES'!E64)</f>
        <v>0</v>
      </c>
      <c r="F61" s="44">
        <f t="shared" si="0"/>
        <v>0</v>
      </c>
      <c r="G61" s="44">
        <v>0</v>
      </c>
      <c r="H61" s="45" t="e">
        <f>D61-E61-#REF!-F61-G61</f>
        <v>#REF!</v>
      </c>
      <c r="I61" s="179"/>
    </row>
    <row r="62" spans="1:9" ht="14.1" customHeight="1" x14ac:dyDescent="0.2">
      <c r="A62" s="9" t="s">
        <v>101</v>
      </c>
      <c r="B62" s="88">
        <v>536159001</v>
      </c>
      <c r="C62" s="89" t="s">
        <v>326</v>
      </c>
      <c r="D62" s="95">
        <v>249709004</v>
      </c>
      <c r="E62" s="43">
        <f>+D62*('SFY 2016 BLENDED SHARES'!D65+'SFY 2016 BLENDED SHARES'!E65)</f>
        <v>165612889.15327796</v>
      </c>
      <c r="F62" s="44">
        <f t="shared" si="0"/>
        <v>84096114.846722037</v>
      </c>
      <c r="G62" s="44">
        <v>0</v>
      </c>
      <c r="H62" s="45" t="e">
        <f>D62-E62-#REF!-F62-G62</f>
        <v>#REF!</v>
      </c>
      <c r="I62" s="179"/>
    </row>
    <row r="63" spans="1:9" ht="14.1" customHeight="1" x14ac:dyDescent="0.2">
      <c r="A63" s="9" t="s">
        <v>144</v>
      </c>
      <c r="B63" s="88">
        <v>536159002</v>
      </c>
      <c r="C63" s="89" t="s">
        <v>285</v>
      </c>
      <c r="D63" s="95">
        <v>0</v>
      </c>
      <c r="E63" s="43">
        <f>+D63*('SFY 2016 BLENDED SHARES'!D66+'SFY 2016 BLENDED SHARES'!E66)</f>
        <v>0</v>
      </c>
      <c r="F63" s="44">
        <f t="shared" si="0"/>
        <v>0</v>
      </c>
      <c r="G63" s="44">
        <v>0</v>
      </c>
      <c r="H63" s="45" t="e">
        <f>D63-E63-#REF!-F63-G63</f>
        <v>#REF!</v>
      </c>
      <c r="I63" s="179"/>
    </row>
    <row r="64" spans="1:9" ht="14.1" customHeight="1" x14ac:dyDescent="0.2">
      <c r="A64" s="9" t="s">
        <v>103</v>
      </c>
      <c r="B64" s="88">
        <v>536160</v>
      </c>
      <c r="C64" s="89" t="s">
        <v>327</v>
      </c>
      <c r="D64" s="95">
        <v>0</v>
      </c>
      <c r="E64" s="43">
        <f>+D64*('SFY 2016 BLENDED SHARES'!D67+'SFY 2016 BLENDED SHARES'!E67)</f>
        <v>0</v>
      </c>
      <c r="F64" s="44">
        <f t="shared" si="0"/>
        <v>0</v>
      </c>
      <c r="G64" s="44">
        <v>0</v>
      </c>
      <c r="H64" s="45" t="e">
        <f>D64-E64-#REF!-F64-G64</f>
        <v>#REF!</v>
      </c>
      <c r="I64" s="179"/>
    </row>
    <row r="65" spans="1:9" ht="14.1" customHeight="1" x14ac:dyDescent="0.2">
      <c r="A65" s="9" t="s">
        <v>105</v>
      </c>
      <c r="B65" s="88">
        <v>536161</v>
      </c>
      <c r="C65" s="89" t="s">
        <v>328</v>
      </c>
      <c r="D65" s="95">
        <v>94015943</v>
      </c>
      <c r="E65" s="43">
        <f>+D65*('SFY 2016 BLENDED SHARES'!D68+'SFY 2016 BLENDED SHARES'!E68)</f>
        <v>62353586.363669522</v>
      </c>
      <c r="F65" s="44">
        <f t="shared" si="0"/>
        <v>31662356.636330478</v>
      </c>
      <c r="G65" s="44">
        <v>0</v>
      </c>
      <c r="H65" s="45" t="e">
        <f>D65-E65-#REF!-F65-G65</f>
        <v>#REF!</v>
      </c>
      <c r="I65" s="179"/>
    </row>
    <row r="66" spans="1:9" ht="14.1" customHeight="1" x14ac:dyDescent="0.2">
      <c r="A66" s="9" t="s">
        <v>107</v>
      </c>
      <c r="B66" s="88">
        <v>536162</v>
      </c>
      <c r="C66" s="89" t="s">
        <v>329</v>
      </c>
      <c r="D66" s="95">
        <v>4484437</v>
      </c>
      <c r="E66" s="43">
        <f>+D66*('SFY 2016 BLENDED SHARES'!D69+'SFY 2016 BLENDED SHARES'!E69)</f>
        <v>2974184.1739749936</v>
      </c>
      <c r="F66" s="44">
        <f t="shared" si="0"/>
        <v>1510252.8260250064</v>
      </c>
      <c r="G66" s="44">
        <v>0</v>
      </c>
      <c r="H66" s="45" t="e">
        <f>D66-E66-#REF!-F66-G66</f>
        <v>#REF!</v>
      </c>
      <c r="I66" s="179"/>
    </row>
    <row r="67" spans="1:9" ht="14.1" customHeight="1" x14ac:dyDescent="0.2">
      <c r="A67" s="9" t="s">
        <v>109</v>
      </c>
      <c r="B67" s="88">
        <v>536163</v>
      </c>
      <c r="C67" s="89" t="s">
        <v>330</v>
      </c>
      <c r="D67" s="95">
        <v>20698107</v>
      </c>
      <c r="E67" s="43">
        <f>+D67*('SFY 2016 BLENDED SHARES'!D70+'SFY 2016 BLENDED SHARES'!E70)</f>
        <v>13727471.758582188</v>
      </c>
      <c r="F67" s="44">
        <f t="shared" si="0"/>
        <v>6970635.2414178122</v>
      </c>
      <c r="G67" s="44">
        <v>0</v>
      </c>
      <c r="H67" s="45" t="e">
        <f>D67-E67-#REF!-F67-G67</f>
        <v>#REF!</v>
      </c>
      <c r="I67" s="179"/>
    </row>
    <row r="68" spans="1:9" ht="14.1" customHeight="1" x14ac:dyDescent="0.2">
      <c r="A68" s="9"/>
      <c r="B68" s="88">
        <v>536164</v>
      </c>
      <c r="C68" s="89" t="s">
        <v>331</v>
      </c>
      <c r="D68" s="95">
        <v>0</v>
      </c>
      <c r="E68" s="43">
        <f>+D68*('SFY 2016 BLENDED SHARES'!D71+'SFY 2016 BLENDED SHARES'!E71)</f>
        <v>0</v>
      </c>
      <c r="F68" s="44">
        <f t="shared" si="0"/>
        <v>0</v>
      </c>
      <c r="G68" s="44">
        <v>0</v>
      </c>
      <c r="H68" s="45" t="e">
        <f>D68-E68-#REF!-F68-G68</f>
        <v>#REF!</v>
      </c>
      <c r="I68" s="179"/>
    </row>
    <row r="69" spans="1:9" ht="14.1" customHeight="1" x14ac:dyDescent="0.2">
      <c r="A69" s="9" t="s">
        <v>110</v>
      </c>
      <c r="B69" s="88">
        <v>536165</v>
      </c>
      <c r="C69" s="89" t="s">
        <v>332</v>
      </c>
      <c r="D69" s="95">
        <v>184592402</v>
      </c>
      <c r="E69" s="43">
        <f>+D69*('SFY 2016 BLENDED SHARES'!D72+'SFY 2016 BLENDED SHARES'!E72)</f>
        <v>122426025.97927676</v>
      </c>
      <c r="F69" s="44">
        <f t="shared" si="0"/>
        <v>62166376.020723239</v>
      </c>
      <c r="G69" s="44">
        <v>0</v>
      </c>
      <c r="H69" s="45" t="e">
        <f>D69-E69-#REF!-F69-G69</f>
        <v>#REF!</v>
      </c>
      <c r="I69" s="179"/>
    </row>
    <row r="70" spans="1:9" ht="14.1" customHeight="1" x14ac:dyDescent="0.2">
      <c r="A70" s="9" t="s">
        <v>111</v>
      </c>
      <c r="B70" s="88">
        <v>536166</v>
      </c>
      <c r="C70" s="89" t="s">
        <v>333</v>
      </c>
      <c r="D70" s="95">
        <v>0</v>
      </c>
      <c r="E70" s="43">
        <f>+D70*('SFY 2016 BLENDED SHARES'!D73+'SFY 2016 BLENDED SHARES'!E73)</f>
        <v>0</v>
      </c>
      <c r="F70" s="44">
        <f t="shared" ref="F70:F98" si="1">+D70-E70</f>
        <v>0</v>
      </c>
      <c r="G70" s="44">
        <v>0</v>
      </c>
      <c r="H70" s="45" t="e">
        <f>D70-E70-#REF!-F70-G70</f>
        <v>#REF!</v>
      </c>
      <c r="I70" s="179"/>
    </row>
    <row r="71" spans="1:9" ht="14.1" customHeight="1" x14ac:dyDescent="0.2">
      <c r="A71" s="9" t="s">
        <v>113</v>
      </c>
      <c r="B71" s="88">
        <v>536167</v>
      </c>
      <c r="C71" s="89" t="s">
        <v>334</v>
      </c>
      <c r="D71" s="95">
        <v>0</v>
      </c>
      <c r="E71" s="43">
        <f>+D71*('SFY 2016 BLENDED SHARES'!D74+'SFY 2016 BLENDED SHARES'!E74)</f>
        <v>0</v>
      </c>
      <c r="F71" s="44">
        <f t="shared" si="1"/>
        <v>0</v>
      </c>
      <c r="G71" s="44">
        <v>0</v>
      </c>
      <c r="H71" s="45" t="e">
        <f>D71-E71-#REF!-F71-G71</f>
        <v>#REF!</v>
      </c>
      <c r="I71" s="179"/>
    </row>
    <row r="72" spans="1:9" ht="14.1" customHeight="1" x14ac:dyDescent="0.2">
      <c r="A72" s="9" t="s">
        <v>114</v>
      </c>
      <c r="B72" s="88">
        <v>536168</v>
      </c>
      <c r="C72" s="89" t="s">
        <v>275</v>
      </c>
      <c r="D72" s="95">
        <v>0</v>
      </c>
      <c r="E72" s="43">
        <f>+D72*('SFY 2016 BLENDED SHARES'!D75+'SFY 2016 BLENDED SHARES'!E75)</f>
        <v>0</v>
      </c>
      <c r="F72" s="44">
        <f t="shared" si="1"/>
        <v>0</v>
      </c>
      <c r="G72" s="44">
        <v>0</v>
      </c>
      <c r="H72" s="45" t="e">
        <f>D72-E72-#REF!-F72-G72</f>
        <v>#REF!</v>
      </c>
      <c r="I72" s="179"/>
    </row>
    <row r="73" spans="1:9" ht="14.1" customHeight="1" x14ac:dyDescent="0.2">
      <c r="A73" s="9" t="s">
        <v>115</v>
      </c>
      <c r="B73" s="90">
        <v>536169</v>
      </c>
      <c r="C73" s="91" t="s">
        <v>335</v>
      </c>
      <c r="D73" s="38">
        <v>123436489</v>
      </c>
      <c r="E73" s="43">
        <f>+D73*('SFY 2016 BLENDED SHARES'!D76+'SFY 2016 BLENDED SHARES'!E76)</f>
        <v>81865984.977565378</v>
      </c>
      <c r="F73" s="44">
        <f t="shared" si="1"/>
        <v>41570504.022434622</v>
      </c>
      <c r="G73" s="44">
        <v>0</v>
      </c>
      <c r="H73" s="45" t="e">
        <f>D73-E73-#REF!-F73-G73</f>
        <v>#REF!</v>
      </c>
      <c r="I73" s="179"/>
    </row>
    <row r="74" spans="1:9" ht="14.1" customHeight="1" x14ac:dyDescent="0.2">
      <c r="A74" s="9" t="s">
        <v>116</v>
      </c>
      <c r="B74" s="88">
        <v>536170</v>
      </c>
      <c r="C74" s="89" t="s">
        <v>117</v>
      </c>
      <c r="D74" s="95">
        <v>2716650435</v>
      </c>
      <c r="E74" s="43">
        <f>+D74*('SFY 2016 BLENDED SHARES'!D77+'SFY 2016 BLENDED SHARES'!E77)</f>
        <v>1801746513.5532691</v>
      </c>
      <c r="F74" s="44">
        <f t="shared" si="1"/>
        <v>914903921.44673085</v>
      </c>
      <c r="G74" s="44">
        <v>0</v>
      </c>
      <c r="H74" s="45" t="e">
        <f>D74-E74-#REF!-F74-G74</f>
        <v>#REF!</v>
      </c>
      <c r="I74" s="179"/>
    </row>
    <row r="75" spans="1:9" ht="14.1" customHeight="1" x14ac:dyDescent="0.2">
      <c r="A75" s="9" t="s">
        <v>118</v>
      </c>
      <c r="B75" s="88">
        <v>536171</v>
      </c>
      <c r="C75" s="89" t="s">
        <v>119</v>
      </c>
      <c r="D75" s="95">
        <v>7694444</v>
      </c>
      <c r="E75" s="43">
        <f>+D75*('SFY 2016 BLENDED SHARES'!D78+'SFY 2016 BLENDED SHARES'!E78)</f>
        <v>5103136.3741617613</v>
      </c>
      <c r="F75" s="44">
        <f t="shared" si="1"/>
        <v>2591307.6258382387</v>
      </c>
      <c r="G75" s="44">
        <v>0</v>
      </c>
      <c r="H75" s="45" t="e">
        <f>D75-E75-#REF!-F75-G75</f>
        <v>#REF!</v>
      </c>
      <c r="I75" s="179"/>
    </row>
    <row r="76" spans="1:9" ht="14.1" customHeight="1" x14ac:dyDescent="0.2">
      <c r="A76" s="9" t="s">
        <v>120</v>
      </c>
      <c r="B76" s="88">
        <v>536172</v>
      </c>
      <c r="C76" s="89" t="s">
        <v>121</v>
      </c>
      <c r="D76" s="95">
        <v>64999532</v>
      </c>
      <c r="E76" s="43">
        <f>+D76*('SFY 2016 BLENDED SHARES'!D79+'SFY 2016 BLENDED SHARES'!E79)</f>
        <v>43109219.594384126</v>
      </c>
      <c r="F76" s="44">
        <f t="shared" si="1"/>
        <v>21890312.405615874</v>
      </c>
      <c r="G76" s="44">
        <v>0</v>
      </c>
      <c r="H76" s="45" t="e">
        <f>D76-E76-#REF!-F76-G76</f>
        <v>#REF!</v>
      </c>
      <c r="I76" s="179"/>
    </row>
    <row r="77" spans="1:9" ht="14.1" customHeight="1" x14ac:dyDescent="0.2">
      <c r="A77" s="9" t="s">
        <v>251</v>
      </c>
      <c r="B77" s="88">
        <v>536173</v>
      </c>
      <c r="C77" s="89" t="s">
        <v>122</v>
      </c>
      <c r="D77" s="95">
        <v>58778381</v>
      </c>
      <c r="E77" s="43">
        <f>+D77*('SFY 2016 BLENDED SHARES'!D80+'SFY 2016 BLENDED SHARES'!E80)</f>
        <v>38983205.816487655</v>
      </c>
      <c r="F77" s="44">
        <f t="shared" si="1"/>
        <v>19795175.183512345</v>
      </c>
      <c r="G77" s="44">
        <v>0</v>
      </c>
      <c r="H77" s="45" t="e">
        <f>D77-E77-#REF!-F77-G77</f>
        <v>#REF!</v>
      </c>
      <c r="I77" s="179"/>
    </row>
    <row r="78" spans="1:9" ht="14.1" customHeight="1" x14ac:dyDescent="0.2">
      <c r="A78" s="9" t="s">
        <v>252</v>
      </c>
      <c r="B78" s="88">
        <v>536174</v>
      </c>
      <c r="C78" s="89" t="s">
        <v>123</v>
      </c>
      <c r="D78" s="95">
        <v>0</v>
      </c>
      <c r="E78" s="43">
        <f>+D78*('SFY 2016 BLENDED SHARES'!D81+'SFY 2016 BLENDED SHARES'!E81)</f>
        <v>0</v>
      </c>
      <c r="F78" s="44">
        <f t="shared" si="1"/>
        <v>0</v>
      </c>
      <c r="G78" s="44">
        <v>0</v>
      </c>
      <c r="H78" s="45" t="e">
        <f>D78-E78-#REF!-F78-G78</f>
        <v>#REF!</v>
      </c>
      <c r="I78" s="179"/>
    </row>
    <row r="79" spans="1:9" ht="14.1" customHeight="1" x14ac:dyDescent="0.2">
      <c r="A79" s="9" t="s">
        <v>253</v>
      </c>
      <c r="B79" s="88">
        <v>536175</v>
      </c>
      <c r="C79" s="89" t="s">
        <v>124</v>
      </c>
      <c r="D79" s="95">
        <v>323980572</v>
      </c>
      <c r="E79" s="43">
        <f>+D79*('SFY 2016 BLENDED SHARES'!D82+'SFY 2016 BLENDED SHARES'!E82)</f>
        <v>214871541.26989985</v>
      </c>
      <c r="F79" s="44">
        <f t="shared" si="1"/>
        <v>109109030.73010015</v>
      </c>
      <c r="G79" s="44">
        <v>0</v>
      </c>
      <c r="H79" s="45" t="e">
        <f>D79-E79-#REF!-F79-G79</f>
        <v>#REF!</v>
      </c>
      <c r="I79" s="179"/>
    </row>
    <row r="80" spans="1:9" ht="14.1" customHeight="1" x14ac:dyDescent="0.2">
      <c r="A80" s="9" t="s">
        <v>254</v>
      </c>
      <c r="B80" s="88">
        <v>536176001</v>
      </c>
      <c r="C80" s="89" t="s">
        <v>125</v>
      </c>
      <c r="D80" s="95">
        <v>0</v>
      </c>
      <c r="E80" s="43">
        <f>+D80*('SFY 2016 BLENDED SHARES'!D83+'SFY 2016 BLENDED SHARES'!E83)</f>
        <v>0</v>
      </c>
      <c r="F80" s="44">
        <f t="shared" si="1"/>
        <v>0</v>
      </c>
      <c r="G80" s="44">
        <v>0</v>
      </c>
      <c r="H80" s="45" t="e">
        <f>D80-E80-#REF!-F80-G80</f>
        <v>#REF!</v>
      </c>
      <c r="I80" s="179"/>
    </row>
    <row r="81" spans="1:9" ht="14.1" customHeight="1" x14ac:dyDescent="0.2">
      <c r="A81" s="9" t="s">
        <v>255</v>
      </c>
      <c r="B81" s="88">
        <v>536176002</v>
      </c>
      <c r="C81" s="89" t="s">
        <v>126</v>
      </c>
      <c r="D81" s="95">
        <v>0</v>
      </c>
      <c r="E81" s="43">
        <f>+D81*('SFY 2016 BLENDED SHARES'!D84+'SFY 2016 BLENDED SHARES'!E84)</f>
        <v>0</v>
      </c>
      <c r="F81" s="44">
        <f t="shared" si="1"/>
        <v>0</v>
      </c>
      <c r="G81" s="44">
        <v>0</v>
      </c>
      <c r="H81" s="45" t="e">
        <f>D81-E81-#REF!-F81-G81</f>
        <v>#REF!</v>
      </c>
      <c r="I81" s="179"/>
    </row>
    <row r="82" spans="1:9" ht="14.1" customHeight="1" x14ac:dyDescent="0.2">
      <c r="A82" s="200" t="s">
        <v>127</v>
      </c>
      <c r="B82" s="88">
        <v>536177</v>
      </c>
      <c r="C82" s="89" t="s">
        <v>336</v>
      </c>
      <c r="D82" s="95">
        <v>42815789</v>
      </c>
      <c r="E82" s="43">
        <f>+D82*('SFY 2016 BLENDED SHARES'!D85+'SFY 2016 BLENDED SHARES'!E85)</f>
        <v>28396439.07140464</v>
      </c>
      <c r="F82" s="44">
        <f t="shared" si="1"/>
        <v>14419349.92859536</v>
      </c>
      <c r="G82" s="44">
        <v>0</v>
      </c>
      <c r="H82" s="45" t="e">
        <f>D82-E82-#REF!-F82-G82</f>
        <v>#REF!</v>
      </c>
      <c r="I82" s="179"/>
    </row>
    <row r="83" spans="1:9" ht="14.1" customHeight="1" x14ac:dyDescent="0.2">
      <c r="A83" s="9" t="s">
        <v>127</v>
      </c>
      <c r="B83" s="88">
        <v>536178</v>
      </c>
      <c r="C83" s="89" t="s">
        <v>337</v>
      </c>
      <c r="D83" s="95">
        <v>0</v>
      </c>
      <c r="E83" s="43">
        <f>+D83*('SFY 2016 BLENDED SHARES'!D86+'SFY 2016 BLENDED SHARES'!E86)</f>
        <v>0</v>
      </c>
      <c r="F83" s="44">
        <f t="shared" si="1"/>
        <v>0</v>
      </c>
      <c r="G83" s="44">
        <v>0</v>
      </c>
      <c r="H83" s="45" t="e">
        <f>D83-E83-#REF!-F83-G83</f>
        <v>#REF!</v>
      </c>
      <c r="I83" s="179"/>
    </row>
    <row r="84" spans="1:9" ht="14.1" customHeight="1" x14ac:dyDescent="0.2">
      <c r="A84" s="9" t="s">
        <v>128</v>
      </c>
      <c r="B84" s="88">
        <v>536179</v>
      </c>
      <c r="C84" s="89" t="s">
        <v>338</v>
      </c>
      <c r="D84" s="95">
        <v>0</v>
      </c>
      <c r="E84" s="43">
        <f>+D84*('SFY 2016 BLENDED SHARES'!D87+'SFY 2016 BLENDED SHARES'!E87)</f>
        <v>0</v>
      </c>
      <c r="F84" s="44">
        <f t="shared" si="1"/>
        <v>0</v>
      </c>
      <c r="G84" s="44">
        <v>0</v>
      </c>
      <c r="H84" s="45" t="e">
        <f>D84-E84-#REF!-F84-G84</f>
        <v>#REF!</v>
      </c>
      <c r="I84" s="179"/>
    </row>
    <row r="85" spans="1:9" ht="14.1" customHeight="1" x14ac:dyDescent="0.2">
      <c r="A85" s="9" t="s">
        <v>129</v>
      </c>
      <c r="B85" s="88">
        <v>536180</v>
      </c>
      <c r="C85" s="89" t="s">
        <v>339</v>
      </c>
      <c r="D85" s="95">
        <v>0</v>
      </c>
      <c r="E85" s="43">
        <v>0</v>
      </c>
      <c r="F85" s="44">
        <f t="shared" si="1"/>
        <v>0</v>
      </c>
      <c r="G85" s="44">
        <v>0</v>
      </c>
      <c r="H85" s="45" t="e">
        <f>D85-E85-#REF!-F85-G85</f>
        <v>#REF!</v>
      </c>
      <c r="I85" s="179"/>
    </row>
    <row r="86" spans="1:9" ht="14.1" customHeight="1" x14ac:dyDescent="0.2">
      <c r="A86" s="9" t="s">
        <v>131</v>
      </c>
      <c r="B86" s="88">
        <v>536181</v>
      </c>
      <c r="C86" s="89" t="s">
        <v>340</v>
      </c>
      <c r="D86" s="95">
        <v>0</v>
      </c>
      <c r="E86" s="43">
        <f>+D86*('SFY 2016 BLENDED SHARES'!D88+'SFY 2016 BLENDED SHARES'!E88)</f>
        <v>0</v>
      </c>
      <c r="F86" s="44">
        <f t="shared" si="1"/>
        <v>0</v>
      </c>
      <c r="G86" s="44">
        <v>0</v>
      </c>
      <c r="H86" s="45" t="e">
        <f>D86-E86-#REF!-F86-G86</f>
        <v>#REF!</v>
      </c>
      <c r="I86" s="179"/>
    </row>
    <row r="87" spans="1:9" ht="14.1" customHeight="1" x14ac:dyDescent="0.2">
      <c r="A87" s="9" t="s">
        <v>132</v>
      </c>
      <c r="B87" s="88">
        <v>536182</v>
      </c>
      <c r="C87" s="89" t="s">
        <v>341</v>
      </c>
      <c r="D87" s="95">
        <v>0</v>
      </c>
      <c r="E87" s="43">
        <f>+D87*('SFY 2016 BLENDED SHARES'!D89+'SFY 2016 BLENDED SHARES'!E89)</f>
        <v>0</v>
      </c>
      <c r="F87" s="44">
        <f t="shared" si="1"/>
        <v>0</v>
      </c>
      <c r="G87" s="44">
        <v>0</v>
      </c>
      <c r="H87" s="45" t="e">
        <f>D87-E87-#REF!-F87-G87</f>
        <v>#REF!</v>
      </c>
      <c r="I87" s="179"/>
    </row>
    <row r="88" spans="1:9" ht="14.1" customHeight="1" x14ac:dyDescent="0.2">
      <c r="A88" s="9" t="s">
        <v>134</v>
      </c>
      <c r="B88" s="88">
        <v>536183</v>
      </c>
      <c r="C88" s="89" t="s">
        <v>342</v>
      </c>
      <c r="D88" s="95">
        <v>0</v>
      </c>
      <c r="E88" s="43">
        <f>+D88*('SFY 2016 BLENDED SHARES'!D90+'SFY 2016 BLENDED SHARES'!E90)</f>
        <v>0</v>
      </c>
      <c r="F88" s="44">
        <f t="shared" si="1"/>
        <v>0</v>
      </c>
      <c r="G88" s="44">
        <v>0</v>
      </c>
      <c r="H88" s="45" t="e">
        <f>D88-E88-#REF!-F88-G88</f>
        <v>#REF!</v>
      </c>
      <c r="I88" s="179"/>
    </row>
    <row r="89" spans="1:9" ht="14.1" customHeight="1" x14ac:dyDescent="0.2">
      <c r="A89" s="9" t="s">
        <v>136</v>
      </c>
      <c r="B89" s="88">
        <v>536184</v>
      </c>
      <c r="C89" s="89" t="s">
        <v>343</v>
      </c>
      <c r="D89" s="95">
        <v>0</v>
      </c>
      <c r="E89" s="43">
        <f>+D89*('SFY 2016 BLENDED SHARES'!D91+'SFY 2016 BLENDED SHARES'!E91)</f>
        <v>0</v>
      </c>
      <c r="F89" s="44">
        <f t="shared" si="1"/>
        <v>0</v>
      </c>
      <c r="G89" s="44">
        <v>0</v>
      </c>
      <c r="H89" s="45" t="e">
        <f>D89-E89-#REF!-F89-G89</f>
        <v>#REF!</v>
      </c>
      <c r="I89" s="179"/>
    </row>
    <row r="90" spans="1:9" ht="14.1" customHeight="1" x14ac:dyDescent="0.2">
      <c r="A90" s="9" t="s">
        <v>138</v>
      </c>
      <c r="B90" s="88">
        <v>536185</v>
      </c>
      <c r="C90" s="89" t="s">
        <v>344</v>
      </c>
      <c r="D90" s="95">
        <v>0</v>
      </c>
      <c r="E90" s="43">
        <f>+D90*('SFY 2016 BLENDED SHARES'!D92+'SFY 2016 BLENDED SHARES'!E92)</f>
        <v>0</v>
      </c>
      <c r="F90" s="44">
        <f t="shared" si="1"/>
        <v>0</v>
      </c>
      <c r="G90" s="44">
        <v>0</v>
      </c>
      <c r="H90" s="45" t="e">
        <f>D90-E90-#REF!-F90-G90</f>
        <v>#REF!</v>
      </c>
      <c r="I90" s="179"/>
    </row>
    <row r="91" spans="1:9" ht="14.1" customHeight="1" x14ac:dyDescent="0.2">
      <c r="A91" s="9" t="s">
        <v>139</v>
      </c>
      <c r="B91" s="88">
        <v>536186</v>
      </c>
      <c r="C91" s="89" t="s">
        <v>345</v>
      </c>
      <c r="D91" s="95">
        <v>0</v>
      </c>
      <c r="E91" s="43">
        <f>+D91*('SFY 2016 BLENDED SHARES'!D93+'SFY 2016 BLENDED SHARES'!E93)</f>
        <v>0</v>
      </c>
      <c r="F91" s="44">
        <f t="shared" si="1"/>
        <v>0</v>
      </c>
      <c r="G91" s="44">
        <v>0</v>
      </c>
      <c r="H91" s="45" t="e">
        <f>D91-E91-#REF!-F91-G91</f>
        <v>#REF!</v>
      </c>
      <c r="I91" s="179"/>
    </row>
    <row r="92" spans="1:9" ht="14.1" customHeight="1" x14ac:dyDescent="0.2">
      <c r="A92" s="9" t="s">
        <v>140</v>
      </c>
      <c r="B92" s="88">
        <v>536187</v>
      </c>
      <c r="C92" s="89" t="s">
        <v>346</v>
      </c>
      <c r="D92" s="95">
        <v>13652149</v>
      </c>
      <c r="E92" s="43">
        <f>+D92*('SFY 2016 BLENDED SHARES'!D94+'SFY 2016 BLENDED SHARES'!E94)</f>
        <v>9054426.5638135914</v>
      </c>
      <c r="F92" s="44">
        <f t="shared" si="1"/>
        <v>4597722.4361864086</v>
      </c>
      <c r="G92" s="44">
        <v>0</v>
      </c>
      <c r="H92" s="45" t="e">
        <f>D92-E92-#REF!-F92-G92</f>
        <v>#REF!</v>
      </c>
      <c r="I92" s="179"/>
    </row>
    <row r="93" spans="1:9" ht="14.1" customHeight="1" x14ac:dyDescent="0.2">
      <c r="A93" s="9"/>
      <c r="B93" s="88">
        <v>536188</v>
      </c>
      <c r="C93" s="89" t="s">
        <v>347</v>
      </c>
      <c r="D93" s="95">
        <v>49031311</v>
      </c>
      <c r="E93" s="43">
        <f>+D93*('SFY 2016 BLENDED SHARES'!D95+'SFY 2016 BLENDED SHARES'!E95)</f>
        <v>32518719.564004581</v>
      </c>
      <c r="F93" s="44">
        <f t="shared" si="1"/>
        <v>16512591.435995419</v>
      </c>
      <c r="G93" s="44">
        <v>0</v>
      </c>
      <c r="H93" s="45" t="e">
        <f>D93-E93-#REF!-F93-G93</f>
        <v>#REF!</v>
      </c>
      <c r="I93" s="179"/>
    </row>
    <row r="94" spans="1:9" ht="14.1" customHeight="1" x14ac:dyDescent="0.2">
      <c r="A94" s="200" t="s">
        <v>143</v>
      </c>
      <c r="B94" s="88">
        <v>536189</v>
      </c>
      <c r="C94" s="89" t="s">
        <v>348</v>
      </c>
      <c r="D94" s="95">
        <v>0</v>
      </c>
      <c r="E94" s="43">
        <f>+D94*('SFY 2016 BLENDED SHARES'!D96+'SFY 2016 BLENDED SHARES'!E96)</f>
        <v>0</v>
      </c>
      <c r="F94" s="44">
        <f t="shared" si="1"/>
        <v>0</v>
      </c>
      <c r="G94" s="44">
        <v>0</v>
      </c>
      <c r="H94" s="45" t="e">
        <f>D94-E94-#REF!-F94-G94</f>
        <v>#REF!</v>
      </c>
      <c r="I94" s="179"/>
    </row>
    <row r="95" spans="1:9" ht="14.1" customHeight="1" x14ac:dyDescent="0.2">
      <c r="A95" s="52" t="s">
        <v>143</v>
      </c>
      <c r="B95" s="88">
        <v>536190</v>
      </c>
      <c r="C95" s="89" t="s">
        <v>287</v>
      </c>
      <c r="D95" s="95">
        <v>252406170</v>
      </c>
      <c r="E95" s="43">
        <f>+D95*('SFY 2016 BLENDED SHARES'!D97+'SFY 2016 BLENDED SHARES'!E97)</f>
        <v>0</v>
      </c>
      <c r="F95" s="44">
        <f t="shared" si="1"/>
        <v>252406170</v>
      </c>
      <c r="G95" s="53">
        <v>0</v>
      </c>
      <c r="H95" s="54" t="e">
        <f>D95-E95-#REF!-F95-G95</f>
        <v>#REF!</v>
      </c>
      <c r="I95" s="179"/>
    </row>
    <row r="96" spans="1:9" ht="14.1" customHeight="1" x14ac:dyDescent="0.2">
      <c r="A96" s="52"/>
      <c r="B96" s="88">
        <v>536191</v>
      </c>
      <c r="C96" s="89" t="s">
        <v>460</v>
      </c>
      <c r="D96" s="95">
        <v>0</v>
      </c>
      <c r="E96" s="43">
        <v>0</v>
      </c>
      <c r="F96" s="44">
        <f t="shared" si="1"/>
        <v>0</v>
      </c>
      <c r="G96" s="53">
        <v>0</v>
      </c>
      <c r="H96" s="54"/>
      <c r="I96" s="179"/>
    </row>
    <row r="97" spans="1:9" ht="14.1" customHeight="1" x14ac:dyDescent="0.2">
      <c r="A97" s="52"/>
      <c r="B97" s="92">
        <v>536194</v>
      </c>
      <c r="C97" s="93" t="s">
        <v>462</v>
      </c>
      <c r="D97" s="178">
        <v>0</v>
      </c>
      <c r="E97" s="43">
        <v>0</v>
      </c>
      <c r="F97" s="44">
        <f t="shared" si="1"/>
        <v>0</v>
      </c>
      <c r="G97" s="53">
        <v>0</v>
      </c>
      <c r="H97" s="54"/>
      <c r="I97" s="179"/>
    </row>
    <row r="98" spans="1:9" ht="14.1" customHeight="1" x14ac:dyDescent="0.2">
      <c r="A98" s="52"/>
      <c r="B98" s="92">
        <v>536195</v>
      </c>
      <c r="C98" s="93" t="s">
        <v>349</v>
      </c>
      <c r="D98" s="143">
        <v>30426314</v>
      </c>
      <c r="E98" s="43">
        <f>+D98*('SFY 2016 BLENDED SHARES'!D98+'SFY 2016 BLENDED SHARES'!E98)</f>
        <v>30426314</v>
      </c>
      <c r="F98" s="44">
        <f t="shared" si="1"/>
        <v>0</v>
      </c>
      <c r="G98" s="44">
        <v>0</v>
      </c>
      <c r="H98" s="54"/>
      <c r="I98" s="179"/>
    </row>
    <row r="99" spans="1:9" s="203" customFormat="1" ht="14.1" customHeight="1" thickBot="1" x14ac:dyDescent="0.25">
      <c r="A99" s="201" t="s">
        <v>31</v>
      </c>
      <c r="B99" s="90" t="s">
        <v>465</v>
      </c>
      <c r="C99" s="91" t="s">
        <v>466</v>
      </c>
      <c r="D99" s="38">
        <v>149150501</v>
      </c>
      <c r="E99" s="43">
        <f>+D99*('SFY 2016 BLENDED SHARES'!D99+'SFY 2016 BLENDED SHARES'!E99)</f>
        <v>98920122.997522637</v>
      </c>
      <c r="F99" s="44">
        <f t="shared" ref="F99:F110" si="2">+D99-E99</f>
        <v>50230378.002477363</v>
      </c>
      <c r="G99" s="44">
        <v>0</v>
      </c>
      <c r="H99" s="46" t="e">
        <f>D99-E99-#REF!-F99-G99</f>
        <v>#REF!</v>
      </c>
      <c r="I99" s="202"/>
    </row>
    <row r="100" spans="1:9" s="204" customFormat="1" ht="14.1" customHeight="1" x14ac:dyDescent="0.2">
      <c r="A100" s="201" t="s">
        <v>31</v>
      </c>
      <c r="B100" s="90" t="s">
        <v>467</v>
      </c>
      <c r="C100" s="91" t="s">
        <v>483</v>
      </c>
      <c r="D100" s="38">
        <v>0</v>
      </c>
      <c r="E100" s="43">
        <f>+D100*('SFY 2016 BLENDED SHARES'!D100+'SFY 2016 BLENDED SHARES'!E100)</f>
        <v>0</v>
      </c>
      <c r="F100" s="44">
        <f t="shared" si="2"/>
        <v>0</v>
      </c>
      <c r="G100" s="44">
        <v>0</v>
      </c>
      <c r="H100" s="187"/>
      <c r="I100" s="202"/>
    </row>
    <row r="101" spans="1:9" s="204" customFormat="1" ht="14.1" customHeight="1" x14ac:dyDescent="0.2">
      <c r="A101" s="201" t="s">
        <v>31</v>
      </c>
      <c r="B101" s="90" t="s">
        <v>468</v>
      </c>
      <c r="C101" s="91" t="s">
        <v>484</v>
      </c>
      <c r="D101" s="38">
        <v>0</v>
      </c>
      <c r="E101" s="43">
        <f>+D101*('SFY 2016 BLENDED SHARES'!D101+'SFY 2016 BLENDED SHARES'!E101)</f>
        <v>0</v>
      </c>
      <c r="F101" s="44">
        <f t="shared" si="2"/>
        <v>0</v>
      </c>
      <c r="G101" s="44">
        <v>0</v>
      </c>
      <c r="H101" s="187"/>
      <c r="I101" s="202"/>
    </row>
    <row r="102" spans="1:9" s="204" customFormat="1" ht="14.1" customHeight="1" x14ac:dyDescent="0.2">
      <c r="A102" s="201" t="s">
        <v>31</v>
      </c>
      <c r="B102" s="90" t="s">
        <v>469</v>
      </c>
      <c r="C102" s="91" t="s">
        <v>485</v>
      </c>
      <c r="D102" s="38">
        <v>0</v>
      </c>
      <c r="E102" s="43">
        <f>+D102*('SFY 2016 BLENDED SHARES'!D102+'SFY 2016 BLENDED SHARES'!E102)</f>
        <v>0</v>
      </c>
      <c r="F102" s="44">
        <f t="shared" si="2"/>
        <v>0</v>
      </c>
      <c r="G102" s="44">
        <v>0</v>
      </c>
      <c r="H102" s="187"/>
      <c r="I102" s="202"/>
    </row>
    <row r="103" spans="1:9" s="204" customFormat="1" ht="14.1" customHeight="1" x14ac:dyDescent="0.2">
      <c r="A103" s="205" t="s">
        <v>31</v>
      </c>
      <c r="B103" s="90" t="s">
        <v>470</v>
      </c>
      <c r="C103" s="91" t="s">
        <v>486</v>
      </c>
      <c r="D103" s="38">
        <v>52200405</v>
      </c>
      <c r="E103" s="43">
        <f>+D103*('SFY 2016 BLENDED SHARES'!D103+'SFY 2016 BLENDED SHARES'!E103)</f>
        <v>34620537.299572974</v>
      </c>
      <c r="F103" s="44">
        <f t="shared" si="2"/>
        <v>17579867.700427026</v>
      </c>
      <c r="G103" s="44">
        <v>0</v>
      </c>
      <c r="H103" s="187"/>
      <c r="I103" s="202"/>
    </row>
    <row r="104" spans="1:9" s="204" customFormat="1" ht="14.1" customHeight="1" x14ac:dyDescent="0.2">
      <c r="A104" s="205" t="s">
        <v>31</v>
      </c>
      <c r="B104" s="90" t="s">
        <v>471</v>
      </c>
      <c r="C104" s="91" t="s">
        <v>487</v>
      </c>
      <c r="D104" s="38">
        <v>0</v>
      </c>
      <c r="E104" s="43">
        <f>+D104*('SFY 2016 BLENDED SHARES'!D104+'SFY 2016 BLENDED SHARES'!E104)</f>
        <v>0</v>
      </c>
      <c r="F104" s="44">
        <f t="shared" si="2"/>
        <v>0</v>
      </c>
      <c r="G104" s="44">
        <v>0</v>
      </c>
      <c r="H104" s="187"/>
      <c r="I104" s="202"/>
    </row>
    <row r="105" spans="1:9" s="204" customFormat="1" ht="14.1" customHeight="1" x14ac:dyDescent="0.2">
      <c r="A105" s="205" t="s">
        <v>48</v>
      </c>
      <c r="B105" s="90" t="s">
        <v>472</v>
      </c>
      <c r="C105" s="91" t="s">
        <v>488</v>
      </c>
      <c r="D105" s="38">
        <v>0</v>
      </c>
      <c r="E105" s="43">
        <f>+D105*('SFY 2016 BLENDED SHARES'!D105+'SFY 2016 BLENDED SHARES'!E105)</f>
        <v>0</v>
      </c>
      <c r="F105" s="44">
        <f t="shared" si="2"/>
        <v>0</v>
      </c>
      <c r="G105" s="44">
        <v>0</v>
      </c>
      <c r="H105" s="187"/>
      <c r="I105" s="202"/>
    </row>
    <row r="106" spans="1:9" s="204" customFormat="1" ht="14.1" customHeight="1" x14ac:dyDescent="0.2">
      <c r="A106" s="205" t="s">
        <v>48</v>
      </c>
      <c r="B106" s="90" t="s">
        <v>473</v>
      </c>
      <c r="C106" s="91" t="s">
        <v>489</v>
      </c>
      <c r="D106" s="38">
        <v>0</v>
      </c>
      <c r="E106" s="43">
        <f>+D106*('SFY 2016 BLENDED SHARES'!D106+'SFY 2016 BLENDED SHARES'!E106)</f>
        <v>0</v>
      </c>
      <c r="F106" s="44">
        <f t="shared" si="2"/>
        <v>0</v>
      </c>
      <c r="G106" s="44">
        <v>0</v>
      </c>
      <c r="H106" s="187"/>
      <c r="I106" s="202"/>
    </row>
    <row r="107" spans="1:9" s="204" customFormat="1" ht="14.1" customHeight="1" x14ac:dyDescent="0.2">
      <c r="A107" s="205" t="s">
        <v>52</v>
      </c>
      <c r="B107" s="90" t="s">
        <v>474</v>
      </c>
      <c r="C107" s="91" t="s">
        <v>490</v>
      </c>
      <c r="D107" s="38">
        <v>0</v>
      </c>
      <c r="E107" s="43">
        <f>+D107*('SFY 2016 BLENDED SHARES'!D107+'SFY 2016 BLENDED SHARES'!E107)</f>
        <v>0</v>
      </c>
      <c r="F107" s="44">
        <f t="shared" si="2"/>
        <v>0</v>
      </c>
      <c r="G107" s="44">
        <v>0</v>
      </c>
      <c r="H107" s="187"/>
      <c r="I107" s="202"/>
    </row>
    <row r="108" spans="1:9" s="204" customFormat="1" ht="14.1" customHeight="1" x14ac:dyDescent="0.2">
      <c r="A108" s="205" t="s">
        <v>52</v>
      </c>
      <c r="B108" s="90" t="s">
        <v>475</v>
      </c>
      <c r="C108" s="91" t="s">
        <v>491</v>
      </c>
      <c r="D108" s="38">
        <v>0</v>
      </c>
      <c r="E108" s="43">
        <f>+D108*('SFY 2016 BLENDED SHARES'!D108+'SFY 2016 BLENDED SHARES'!E108)</f>
        <v>0</v>
      </c>
      <c r="F108" s="44">
        <f t="shared" si="2"/>
        <v>0</v>
      </c>
      <c r="G108" s="44">
        <v>0</v>
      </c>
      <c r="H108" s="187"/>
      <c r="I108" s="202"/>
    </row>
    <row r="109" spans="1:9" s="204" customFormat="1" ht="14.1" customHeight="1" x14ac:dyDescent="0.2">
      <c r="A109" s="205" t="s">
        <v>127</v>
      </c>
      <c r="B109" s="90" t="s">
        <v>476</v>
      </c>
      <c r="C109" s="91" t="s">
        <v>492</v>
      </c>
      <c r="D109" s="38">
        <v>0</v>
      </c>
      <c r="E109" s="43">
        <f>+D109*('SFY 2016 BLENDED SHARES'!D109+'SFY 2016 BLENDED SHARES'!E109)</f>
        <v>0</v>
      </c>
      <c r="F109" s="44">
        <f t="shared" si="2"/>
        <v>0</v>
      </c>
      <c r="G109" s="44">
        <v>0</v>
      </c>
      <c r="H109" s="187"/>
      <c r="I109" s="202"/>
    </row>
    <row r="110" spans="1:9" s="204" customFormat="1" ht="14.1" customHeight="1" x14ac:dyDescent="0.2">
      <c r="A110" s="205" t="s">
        <v>127</v>
      </c>
      <c r="B110" s="90" t="s">
        <v>477</v>
      </c>
      <c r="C110" s="91" t="s">
        <v>493</v>
      </c>
      <c r="D110" s="38">
        <v>0</v>
      </c>
      <c r="E110" s="43">
        <f>+D110*('SFY 2016 BLENDED SHARES'!D110+'SFY 2016 BLENDED SHARES'!E110)</f>
        <v>0</v>
      </c>
      <c r="F110" s="44">
        <f t="shared" si="2"/>
        <v>0</v>
      </c>
      <c r="G110" s="44">
        <v>0</v>
      </c>
      <c r="H110" s="187"/>
      <c r="I110" s="202"/>
    </row>
    <row r="111" spans="1:9" s="11" customFormat="1" ht="14.1" customHeight="1" thickBot="1" x14ac:dyDescent="0.25">
      <c r="A111" s="181"/>
      <c r="B111" s="182"/>
      <c r="C111" s="183"/>
      <c r="D111" s="184"/>
      <c r="E111" s="185"/>
      <c r="F111" s="186"/>
      <c r="G111" s="186"/>
      <c r="H111" s="187"/>
      <c r="I111" s="179"/>
    </row>
    <row r="112" spans="1:9" ht="14.1" customHeight="1" thickBot="1" x14ac:dyDescent="0.25">
      <c r="A112" s="10"/>
      <c r="B112" s="94" t="s">
        <v>350</v>
      </c>
      <c r="C112" s="150"/>
      <c r="D112" s="152">
        <f>SUM(D5:D110)</f>
        <v>11272956783</v>
      </c>
      <c r="E112" s="151">
        <f>SUM(E5:E110)</f>
        <v>7321325311.9333754</v>
      </c>
      <c r="F112" s="151">
        <f>SUM(F5:F110)</f>
        <v>3951631471.0666242</v>
      </c>
      <c r="G112" s="165">
        <v>0</v>
      </c>
      <c r="H112" s="146" t="e">
        <f>D112-E112-#REF!-F112-G112</f>
        <v>#REF!</v>
      </c>
      <c r="I112" s="179"/>
    </row>
    <row r="113" spans="1:7" s="11" customFormat="1" ht="14.1" customHeight="1" x14ac:dyDescent="0.2">
      <c r="B113" s="61"/>
      <c r="C113" s="60"/>
      <c r="D113" s="149"/>
      <c r="E113" s="27"/>
      <c r="F113" s="27"/>
      <c r="G113" s="27"/>
    </row>
    <row r="114" spans="1:7" s="11" customFormat="1" ht="14.1" customHeight="1" x14ac:dyDescent="0.2">
      <c r="A114" s="62"/>
      <c r="B114" s="61"/>
      <c r="C114" s="60"/>
      <c r="D114" s="28"/>
      <c r="E114" s="28"/>
      <c r="F114" s="28"/>
      <c r="G114" s="28"/>
    </row>
    <row r="115" spans="1:7" x14ac:dyDescent="0.2">
      <c r="A115" s="2" t="s">
        <v>482</v>
      </c>
      <c r="D115" s="189" t="s">
        <v>481</v>
      </c>
      <c r="E115" s="189" t="s">
        <v>496</v>
      </c>
      <c r="F115" s="189" t="s">
        <v>495</v>
      </c>
    </row>
    <row r="116" spans="1:7" x14ac:dyDescent="0.2">
      <c r="C116" s="62" t="s">
        <v>478</v>
      </c>
      <c r="D116" s="188">
        <v>11071605877</v>
      </c>
      <c r="E116" s="188">
        <v>7321325312</v>
      </c>
      <c r="F116" s="188">
        <f>D116-E116</f>
        <v>3750280565</v>
      </c>
    </row>
    <row r="117" spans="1:7" ht="15" x14ac:dyDescent="0.35">
      <c r="C117" s="62" t="s">
        <v>479</v>
      </c>
      <c r="D117" s="190">
        <v>201350906</v>
      </c>
      <c r="E117" s="190">
        <v>133540660</v>
      </c>
      <c r="F117" s="190">
        <f>D117-E117</f>
        <v>67810246</v>
      </c>
    </row>
    <row r="118" spans="1:7" x14ac:dyDescent="0.2">
      <c r="C118" s="62" t="s">
        <v>480</v>
      </c>
      <c r="D118" s="188">
        <f>SUM(D116:D117)</f>
        <v>11272956783</v>
      </c>
      <c r="E118" s="188">
        <f t="shared" ref="E118:F118" si="3">SUM(E116:E117)</f>
        <v>7454865972</v>
      </c>
      <c r="F118" s="188">
        <f t="shared" si="3"/>
        <v>3818090811</v>
      </c>
    </row>
    <row r="119" spans="1:7" x14ac:dyDescent="0.2">
      <c r="E119" s="199">
        <f>E118/D118</f>
        <v>0.66130529154890316</v>
      </c>
    </row>
    <row r="121" spans="1:7" x14ac:dyDescent="0.2">
      <c r="A121" s="62" t="s">
        <v>497</v>
      </c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A2" sqref="A2:G2"/>
    </sheetView>
  </sheetViews>
  <sheetFormatPr defaultRowHeight="12.75" x14ac:dyDescent="0.2"/>
  <cols>
    <col min="1" max="2" width="10.75" style="13" customWidth="1"/>
    <col min="3" max="3" width="32.75" style="13" customWidth="1"/>
    <col min="4" max="4" width="18.625" style="14" customWidth="1"/>
    <col min="5" max="5" width="18.375" style="14" customWidth="1"/>
    <col min="6" max="6" width="16.75" style="96" customWidth="1"/>
    <col min="7" max="7" width="16.75" style="15" customWidth="1"/>
    <col min="8" max="8" width="18.375" style="14" hidden="1" customWidth="1"/>
    <col min="9" max="10" width="9" style="14" customWidth="1"/>
    <col min="11" max="12" width="14.75" style="14" customWidth="1"/>
    <col min="13" max="16384" width="9" style="14"/>
  </cols>
  <sheetData>
    <row r="1" spans="1:11" x14ac:dyDescent="0.2">
      <c r="D1" s="23" t="s">
        <v>510</v>
      </c>
    </row>
    <row r="2" spans="1:11" ht="22.15" customHeight="1" x14ac:dyDescent="0.2">
      <c r="A2" s="210" t="s">
        <v>354</v>
      </c>
      <c r="B2" s="211"/>
      <c r="C2" s="211"/>
      <c r="D2" s="211"/>
      <c r="E2" s="211"/>
      <c r="F2" s="211"/>
      <c r="G2" s="211"/>
      <c r="H2" s="36"/>
    </row>
    <row r="3" spans="1:11" ht="13.5" hidden="1" thickBot="1" x14ac:dyDescent="0.25">
      <c r="F3" s="97"/>
    </row>
    <row r="4" spans="1:11" ht="13.5" thickBot="1" x14ac:dyDescent="0.25">
      <c r="A4" s="212" t="s">
        <v>355</v>
      </c>
      <c r="B4" s="209"/>
      <c r="C4" s="209"/>
      <c r="D4" s="209"/>
      <c r="E4" s="209"/>
      <c r="F4" s="209"/>
      <c r="G4" s="209"/>
      <c r="H4" s="39"/>
      <c r="I4" s="39"/>
      <c r="J4" s="39"/>
    </row>
    <row r="5" spans="1:11" s="13" customFormat="1" x14ac:dyDescent="0.2">
      <c r="A5" s="16"/>
      <c r="B5" s="81"/>
      <c r="C5" s="17"/>
      <c r="D5" s="30" t="s">
        <v>503</v>
      </c>
      <c r="E5" s="30" t="str">
        <f>D5</f>
        <v>SFY 2016</v>
      </c>
      <c r="F5" s="30" t="str">
        <f>E5</f>
        <v>SFY 2016</v>
      </c>
      <c r="G5" s="50" t="str">
        <f>F5</f>
        <v>SFY 2016</v>
      </c>
      <c r="H5" s="47"/>
    </row>
    <row r="6" spans="1:11" s="13" customFormat="1" ht="27.95" customHeight="1" thickBot="1" x14ac:dyDescent="0.25">
      <c r="A6" s="18" t="s">
        <v>257</v>
      </c>
      <c r="B6" s="82"/>
      <c r="C6" s="19" t="s">
        <v>258</v>
      </c>
      <c r="D6" s="31" t="s">
        <v>459</v>
      </c>
      <c r="E6" s="31" t="s">
        <v>458</v>
      </c>
      <c r="F6" s="26" t="s">
        <v>284</v>
      </c>
      <c r="G6" s="100" t="s">
        <v>259</v>
      </c>
      <c r="H6" s="48" t="s">
        <v>260</v>
      </c>
      <c r="I6" s="55"/>
    </row>
    <row r="7" spans="1:11" s="21" customFormat="1" x14ac:dyDescent="0.2">
      <c r="A7" s="20"/>
      <c r="B7" s="83"/>
      <c r="C7" s="24"/>
      <c r="D7" s="32"/>
      <c r="E7" s="32"/>
      <c r="F7" s="25"/>
      <c r="G7" s="51"/>
      <c r="H7" s="49"/>
    </row>
    <row r="8" spans="1:11" x14ac:dyDescent="0.2">
      <c r="A8" s="85" t="s">
        <v>1</v>
      </c>
      <c r="B8" s="71">
        <v>536101</v>
      </c>
      <c r="C8" s="72" t="s">
        <v>2</v>
      </c>
      <c r="D8" s="153">
        <v>0.66322353820000002</v>
      </c>
      <c r="E8" s="79">
        <v>0</v>
      </c>
      <c r="F8" s="98">
        <v>0</v>
      </c>
      <c r="G8" s="80">
        <f>1-D8</f>
        <v>0.33677646179999998</v>
      </c>
      <c r="H8" s="84">
        <f>1-D8-E8-F8-G8</f>
        <v>0</v>
      </c>
      <c r="I8" s="138"/>
      <c r="J8" s="138"/>
      <c r="K8" s="67"/>
    </row>
    <row r="9" spans="1:11" x14ac:dyDescent="0.2">
      <c r="A9" s="85" t="s">
        <v>3</v>
      </c>
      <c r="B9" s="71">
        <v>536102</v>
      </c>
      <c r="C9" s="72" t="s">
        <v>4</v>
      </c>
      <c r="D9" s="153">
        <v>0.66322353820000002</v>
      </c>
      <c r="E9" s="79">
        <v>0</v>
      </c>
      <c r="F9" s="98">
        <v>0</v>
      </c>
      <c r="G9" s="80">
        <f t="shared" ref="G9:G38" si="0">1-D9</f>
        <v>0.33677646179999998</v>
      </c>
      <c r="H9" s="84">
        <f t="shared" ref="H9:H19" si="1">1-D9-E9-G9</f>
        <v>0</v>
      </c>
      <c r="J9" s="138"/>
      <c r="K9" s="67"/>
    </row>
    <row r="10" spans="1:11" x14ac:dyDescent="0.2">
      <c r="A10" s="85" t="s">
        <v>5</v>
      </c>
      <c r="B10" s="71">
        <v>536103</v>
      </c>
      <c r="C10" s="72" t="s">
        <v>6</v>
      </c>
      <c r="D10" s="153">
        <v>0.66322353820000002</v>
      </c>
      <c r="E10" s="79">
        <v>0</v>
      </c>
      <c r="F10" s="98">
        <v>0</v>
      </c>
      <c r="G10" s="80">
        <f t="shared" si="0"/>
        <v>0.33677646179999998</v>
      </c>
      <c r="H10" s="84">
        <f t="shared" si="1"/>
        <v>0</v>
      </c>
      <c r="J10" s="138"/>
      <c r="K10" s="67"/>
    </row>
    <row r="11" spans="1:11" x14ac:dyDescent="0.2">
      <c r="A11" s="85" t="s">
        <v>7</v>
      </c>
      <c r="B11" s="71">
        <v>536104</v>
      </c>
      <c r="C11" s="72" t="s">
        <v>8</v>
      </c>
      <c r="D11" s="153">
        <v>0.66322353820000002</v>
      </c>
      <c r="E11" s="79">
        <v>0</v>
      </c>
      <c r="F11" s="98">
        <v>0</v>
      </c>
      <c r="G11" s="80">
        <f t="shared" si="0"/>
        <v>0.33677646179999998</v>
      </c>
      <c r="H11" s="84">
        <f t="shared" si="1"/>
        <v>0</v>
      </c>
      <c r="J11" s="138"/>
      <c r="K11" s="67"/>
    </row>
    <row r="12" spans="1:11" s="22" customFormat="1" x14ac:dyDescent="0.2">
      <c r="A12" s="85" t="s">
        <v>9</v>
      </c>
      <c r="B12" s="71">
        <v>536105001</v>
      </c>
      <c r="C12" s="72" t="s">
        <v>10</v>
      </c>
      <c r="D12" s="153">
        <v>0.66322353820000002</v>
      </c>
      <c r="E12" s="79">
        <v>0</v>
      </c>
      <c r="F12" s="98">
        <v>0</v>
      </c>
      <c r="G12" s="80">
        <f t="shared" si="0"/>
        <v>0.33677646179999998</v>
      </c>
      <c r="H12" s="84">
        <f t="shared" si="1"/>
        <v>0</v>
      </c>
      <c r="J12" s="138"/>
      <c r="K12" s="67"/>
    </row>
    <row r="13" spans="1:11" s="22" customFormat="1" x14ac:dyDescent="0.2">
      <c r="A13" s="85" t="s">
        <v>11</v>
      </c>
      <c r="B13" s="71">
        <v>536105002</v>
      </c>
      <c r="C13" s="72" t="s">
        <v>12</v>
      </c>
      <c r="D13" s="153">
        <v>0.66322353820000002</v>
      </c>
      <c r="E13" s="79">
        <v>0</v>
      </c>
      <c r="F13" s="98">
        <v>0</v>
      </c>
      <c r="G13" s="80">
        <f t="shared" si="0"/>
        <v>0.33677646179999998</v>
      </c>
      <c r="H13" s="84">
        <f t="shared" si="1"/>
        <v>0</v>
      </c>
      <c r="J13" s="138"/>
      <c r="K13" s="67"/>
    </row>
    <row r="14" spans="1:11" s="22" customFormat="1" x14ac:dyDescent="0.2">
      <c r="A14" s="85" t="s">
        <v>13</v>
      </c>
      <c r="B14" s="71">
        <v>536106</v>
      </c>
      <c r="C14" s="72" t="s">
        <v>14</v>
      </c>
      <c r="D14" s="153">
        <v>0.66322353820000002</v>
      </c>
      <c r="E14" s="79">
        <v>0</v>
      </c>
      <c r="F14" s="98">
        <v>0</v>
      </c>
      <c r="G14" s="80">
        <f t="shared" si="0"/>
        <v>0.33677646179999998</v>
      </c>
      <c r="H14" s="84">
        <f t="shared" si="1"/>
        <v>0</v>
      </c>
      <c r="J14" s="138"/>
      <c r="K14" s="67"/>
    </row>
    <row r="15" spans="1:11" x14ac:dyDescent="0.2">
      <c r="A15" s="85" t="s">
        <v>15</v>
      </c>
      <c r="B15" s="71">
        <v>536107</v>
      </c>
      <c r="C15" s="72" t="s">
        <v>16</v>
      </c>
      <c r="D15" s="153">
        <v>0.66322353820000002</v>
      </c>
      <c r="E15" s="79">
        <v>0</v>
      </c>
      <c r="F15" s="98">
        <v>0</v>
      </c>
      <c r="G15" s="80">
        <f t="shared" si="0"/>
        <v>0.33677646179999998</v>
      </c>
      <c r="H15" s="84">
        <f t="shared" si="1"/>
        <v>0</v>
      </c>
      <c r="J15" s="138"/>
      <c r="K15" s="67"/>
    </row>
    <row r="16" spans="1:11" x14ac:dyDescent="0.2">
      <c r="A16" s="85" t="s">
        <v>17</v>
      </c>
      <c r="B16" s="71">
        <v>536108</v>
      </c>
      <c r="C16" s="72" t="s">
        <v>18</v>
      </c>
      <c r="D16" s="153">
        <v>0.66322353820000002</v>
      </c>
      <c r="E16" s="79">
        <v>0</v>
      </c>
      <c r="F16" s="98">
        <v>0</v>
      </c>
      <c r="G16" s="80">
        <f t="shared" si="0"/>
        <v>0.33677646179999998</v>
      </c>
      <c r="H16" s="84">
        <f t="shared" si="1"/>
        <v>0</v>
      </c>
      <c r="J16" s="138"/>
      <c r="K16" s="67"/>
    </row>
    <row r="17" spans="1:12" x14ac:dyDescent="0.2">
      <c r="A17" s="85" t="s">
        <v>19</v>
      </c>
      <c r="B17" s="71">
        <v>536109</v>
      </c>
      <c r="C17" s="74" t="s">
        <v>20</v>
      </c>
      <c r="D17" s="153">
        <v>0.66322353820000002</v>
      </c>
      <c r="E17" s="79">
        <v>0</v>
      </c>
      <c r="F17" s="98">
        <v>0</v>
      </c>
      <c r="G17" s="80">
        <f t="shared" si="0"/>
        <v>0.33677646179999998</v>
      </c>
      <c r="H17" s="84">
        <f t="shared" si="1"/>
        <v>0</v>
      </c>
      <c r="J17" s="138"/>
      <c r="K17" s="67"/>
    </row>
    <row r="18" spans="1:12" x14ac:dyDescent="0.2">
      <c r="A18" s="85" t="s">
        <v>21</v>
      </c>
      <c r="B18" s="71">
        <v>536110</v>
      </c>
      <c r="C18" s="74" t="s">
        <v>22</v>
      </c>
      <c r="D18" s="153">
        <v>0.66322353820000002</v>
      </c>
      <c r="E18" s="79">
        <v>0</v>
      </c>
      <c r="F18" s="98">
        <v>0</v>
      </c>
      <c r="G18" s="80">
        <f t="shared" si="0"/>
        <v>0.33677646179999998</v>
      </c>
      <c r="H18" s="87">
        <f>1-D18-E18-F18-G18</f>
        <v>0</v>
      </c>
      <c r="J18" s="138"/>
      <c r="K18" s="67"/>
      <c r="L18" s="68"/>
    </row>
    <row r="19" spans="1:12" x14ac:dyDescent="0.2">
      <c r="A19" s="85" t="s">
        <v>23</v>
      </c>
      <c r="B19" s="71">
        <v>536111</v>
      </c>
      <c r="C19" s="74" t="s">
        <v>24</v>
      </c>
      <c r="D19" s="153">
        <v>0.66322353820000002</v>
      </c>
      <c r="E19" s="79">
        <v>0</v>
      </c>
      <c r="F19" s="98">
        <v>0</v>
      </c>
      <c r="G19" s="80">
        <f t="shared" si="0"/>
        <v>0.33677646179999998</v>
      </c>
      <c r="H19" s="84">
        <f t="shared" si="1"/>
        <v>0</v>
      </c>
      <c r="J19" s="138"/>
      <c r="K19" s="67"/>
    </row>
    <row r="20" spans="1:12" x14ac:dyDescent="0.2">
      <c r="A20" s="85" t="s">
        <v>25</v>
      </c>
      <c r="B20" s="71">
        <v>536112</v>
      </c>
      <c r="C20" s="74" t="s">
        <v>26</v>
      </c>
      <c r="D20" s="153">
        <v>0.66322353820000002</v>
      </c>
      <c r="E20" s="79">
        <v>0</v>
      </c>
      <c r="F20" s="98">
        <v>0</v>
      </c>
      <c r="G20" s="80">
        <f t="shared" si="0"/>
        <v>0.33677646179999998</v>
      </c>
      <c r="H20" s="84">
        <f>1-D20-F20-E20-G20</f>
        <v>0</v>
      </c>
      <c r="J20" s="138"/>
      <c r="K20" s="67"/>
    </row>
    <row r="21" spans="1:12" x14ac:dyDescent="0.2">
      <c r="A21" s="85" t="s">
        <v>27</v>
      </c>
      <c r="B21" s="71">
        <v>536113</v>
      </c>
      <c r="C21" s="74" t="s">
        <v>28</v>
      </c>
      <c r="D21" s="153">
        <v>0.66322353820000002</v>
      </c>
      <c r="E21" s="79">
        <v>0</v>
      </c>
      <c r="F21" s="98">
        <v>0</v>
      </c>
      <c r="G21" s="80">
        <f t="shared" si="0"/>
        <v>0.33677646179999998</v>
      </c>
      <c r="H21" s="84">
        <f>1-D21-E21-G21</f>
        <v>0</v>
      </c>
      <c r="J21" s="138"/>
      <c r="K21" s="67"/>
    </row>
    <row r="22" spans="1:12" x14ac:dyDescent="0.2">
      <c r="A22" s="85" t="s">
        <v>29</v>
      </c>
      <c r="B22" s="71">
        <v>536114</v>
      </c>
      <c r="C22" s="74" t="s">
        <v>30</v>
      </c>
      <c r="D22" s="153">
        <v>0.66322353820000002</v>
      </c>
      <c r="E22" s="79">
        <v>0</v>
      </c>
      <c r="F22" s="98">
        <v>0</v>
      </c>
      <c r="G22" s="80">
        <f t="shared" si="0"/>
        <v>0.33677646179999998</v>
      </c>
      <c r="H22" s="84">
        <f>1-D22-F22-E22-G22</f>
        <v>0</v>
      </c>
      <c r="J22" s="138"/>
      <c r="K22" s="67"/>
    </row>
    <row r="23" spans="1:12" x14ac:dyDescent="0.2">
      <c r="A23" s="85" t="s">
        <v>31</v>
      </c>
      <c r="B23" s="71">
        <v>536115</v>
      </c>
      <c r="C23" s="72" t="s">
        <v>32</v>
      </c>
      <c r="D23" s="153">
        <v>0.66322353820000002</v>
      </c>
      <c r="E23" s="79">
        <v>0</v>
      </c>
      <c r="F23" s="98">
        <v>0</v>
      </c>
      <c r="G23" s="80">
        <f t="shared" si="0"/>
        <v>0.33677646179999998</v>
      </c>
      <c r="H23" s="84">
        <f>1-D23-F23-E23-G23</f>
        <v>0</v>
      </c>
      <c r="J23" s="138"/>
      <c r="K23" s="67"/>
    </row>
    <row r="24" spans="1:12" x14ac:dyDescent="0.2">
      <c r="A24" s="85" t="s">
        <v>33</v>
      </c>
      <c r="B24" s="71">
        <v>536116</v>
      </c>
      <c r="C24" s="72" t="s">
        <v>34</v>
      </c>
      <c r="D24" s="153">
        <v>0.66322353820000002</v>
      </c>
      <c r="E24" s="79">
        <v>0</v>
      </c>
      <c r="F24" s="98">
        <v>0</v>
      </c>
      <c r="G24" s="80">
        <f t="shared" si="0"/>
        <v>0.33677646179999998</v>
      </c>
      <c r="H24" s="84">
        <f t="shared" ref="H24:H55" si="2">1-D24-E24-G24</f>
        <v>0</v>
      </c>
      <c r="J24" s="138"/>
      <c r="K24" s="67"/>
    </row>
    <row r="25" spans="1:12" x14ac:dyDescent="0.2">
      <c r="A25" s="85" t="s">
        <v>35</v>
      </c>
      <c r="B25" s="71">
        <v>536117</v>
      </c>
      <c r="C25" s="72" t="s">
        <v>36</v>
      </c>
      <c r="D25" s="153">
        <v>0.66322353820000002</v>
      </c>
      <c r="E25" s="79">
        <v>0</v>
      </c>
      <c r="F25" s="98">
        <v>0</v>
      </c>
      <c r="G25" s="80">
        <f t="shared" si="0"/>
        <v>0.33677646179999998</v>
      </c>
      <c r="H25" s="84">
        <f t="shared" si="2"/>
        <v>0</v>
      </c>
      <c r="J25" s="138"/>
      <c r="K25" s="67"/>
    </row>
    <row r="26" spans="1:12" x14ac:dyDescent="0.2">
      <c r="A26" s="85" t="s">
        <v>37</v>
      </c>
      <c r="B26" s="71">
        <v>536118</v>
      </c>
      <c r="C26" s="72" t="s">
        <v>38</v>
      </c>
      <c r="D26" s="153">
        <v>0.66322353820000002</v>
      </c>
      <c r="E26" s="79">
        <v>0</v>
      </c>
      <c r="F26" s="98">
        <v>0</v>
      </c>
      <c r="G26" s="80">
        <f t="shared" si="0"/>
        <v>0.33677646179999998</v>
      </c>
      <c r="H26" s="84">
        <f t="shared" si="2"/>
        <v>0</v>
      </c>
      <c r="J26" s="138"/>
      <c r="K26" s="67"/>
    </row>
    <row r="27" spans="1:12" x14ac:dyDescent="0.2">
      <c r="A27" s="85" t="s">
        <v>39</v>
      </c>
      <c r="B27" s="71">
        <v>536119</v>
      </c>
      <c r="C27" s="72" t="s">
        <v>40</v>
      </c>
      <c r="D27" s="153">
        <v>0.66322353820000002</v>
      </c>
      <c r="E27" s="79">
        <v>0</v>
      </c>
      <c r="F27" s="98">
        <v>0</v>
      </c>
      <c r="G27" s="80">
        <f t="shared" si="0"/>
        <v>0.33677646179999998</v>
      </c>
      <c r="H27" s="84">
        <f t="shared" si="2"/>
        <v>0</v>
      </c>
      <c r="J27" s="138"/>
      <c r="K27" s="67"/>
    </row>
    <row r="28" spans="1:12" x14ac:dyDescent="0.2">
      <c r="A28" s="85" t="s">
        <v>41</v>
      </c>
      <c r="B28" s="71">
        <v>536120</v>
      </c>
      <c r="C28" s="72" t="s">
        <v>42</v>
      </c>
      <c r="D28" s="153">
        <v>0.66322353820000002</v>
      </c>
      <c r="E28" s="79">
        <v>0</v>
      </c>
      <c r="F28" s="98">
        <v>0</v>
      </c>
      <c r="G28" s="80">
        <f t="shared" si="0"/>
        <v>0.33677646179999998</v>
      </c>
      <c r="H28" s="84">
        <f t="shared" si="2"/>
        <v>0</v>
      </c>
      <c r="J28" s="138"/>
      <c r="K28" s="67"/>
    </row>
    <row r="29" spans="1:12" x14ac:dyDescent="0.2">
      <c r="A29" s="85" t="s">
        <v>43</v>
      </c>
      <c r="B29" s="71">
        <v>536121</v>
      </c>
      <c r="C29" s="72" t="s">
        <v>44</v>
      </c>
      <c r="D29" s="153">
        <v>0.66322353820000002</v>
      </c>
      <c r="E29" s="79">
        <v>0</v>
      </c>
      <c r="F29" s="98">
        <v>0</v>
      </c>
      <c r="G29" s="80">
        <f t="shared" si="0"/>
        <v>0.33677646179999998</v>
      </c>
      <c r="H29" s="84">
        <f t="shared" si="2"/>
        <v>0</v>
      </c>
      <c r="J29" s="138"/>
      <c r="K29" s="67"/>
    </row>
    <row r="30" spans="1:12" x14ac:dyDescent="0.2">
      <c r="A30" s="85" t="s">
        <v>45</v>
      </c>
      <c r="B30" s="71">
        <v>536122</v>
      </c>
      <c r="C30" s="72" t="s">
        <v>46</v>
      </c>
      <c r="D30" s="153">
        <v>0.66322353820000002</v>
      </c>
      <c r="E30" s="79">
        <v>0</v>
      </c>
      <c r="F30" s="98">
        <v>0</v>
      </c>
      <c r="G30" s="80">
        <f t="shared" si="0"/>
        <v>0.33677646179999998</v>
      </c>
      <c r="H30" s="84">
        <f t="shared" si="2"/>
        <v>0</v>
      </c>
      <c r="J30" s="138"/>
      <c r="K30" s="67"/>
    </row>
    <row r="31" spans="1:12" x14ac:dyDescent="0.2">
      <c r="A31" s="85" t="s">
        <v>47</v>
      </c>
      <c r="B31" s="73">
        <v>536123</v>
      </c>
      <c r="C31" s="74" t="s">
        <v>246</v>
      </c>
      <c r="D31" s="153">
        <v>0.66322353820000002</v>
      </c>
      <c r="E31" s="79">
        <v>0</v>
      </c>
      <c r="F31" s="98">
        <v>0</v>
      </c>
      <c r="G31" s="80">
        <f t="shared" si="0"/>
        <v>0.33677646179999998</v>
      </c>
      <c r="H31" s="84">
        <f t="shared" si="2"/>
        <v>0</v>
      </c>
      <c r="J31" s="138"/>
      <c r="K31" s="67"/>
    </row>
    <row r="32" spans="1:12" x14ac:dyDescent="0.2">
      <c r="A32" s="85" t="s">
        <v>48</v>
      </c>
      <c r="B32" s="71">
        <v>536124</v>
      </c>
      <c r="C32" s="72" t="s">
        <v>49</v>
      </c>
      <c r="D32" s="153">
        <v>0.66322353820000002</v>
      </c>
      <c r="E32" s="79">
        <v>0</v>
      </c>
      <c r="F32" s="98">
        <v>0</v>
      </c>
      <c r="G32" s="80">
        <f t="shared" si="0"/>
        <v>0.33677646179999998</v>
      </c>
      <c r="H32" s="84">
        <f t="shared" si="2"/>
        <v>0</v>
      </c>
      <c r="J32" s="138"/>
      <c r="K32" s="67"/>
    </row>
    <row r="33" spans="1:11" x14ac:dyDescent="0.2">
      <c r="A33" s="85" t="s">
        <v>50</v>
      </c>
      <c r="B33" s="71">
        <v>536125</v>
      </c>
      <c r="C33" s="72" t="s">
        <v>51</v>
      </c>
      <c r="D33" s="153">
        <v>0.66322353820000002</v>
      </c>
      <c r="E33" s="79">
        <v>0</v>
      </c>
      <c r="F33" s="98">
        <v>0</v>
      </c>
      <c r="G33" s="80">
        <f t="shared" si="0"/>
        <v>0.33677646179999998</v>
      </c>
      <c r="H33" s="84">
        <f t="shared" si="2"/>
        <v>0</v>
      </c>
      <c r="J33" s="138"/>
      <c r="K33" s="67"/>
    </row>
    <row r="34" spans="1:11" x14ac:dyDescent="0.2">
      <c r="A34" s="85" t="s">
        <v>52</v>
      </c>
      <c r="B34" s="71">
        <v>536126</v>
      </c>
      <c r="C34" s="72" t="s">
        <v>53</v>
      </c>
      <c r="D34" s="153">
        <v>0.66322353820000002</v>
      </c>
      <c r="E34" s="79">
        <v>0</v>
      </c>
      <c r="F34" s="98">
        <v>0</v>
      </c>
      <c r="G34" s="80">
        <f t="shared" si="0"/>
        <v>0.33677646179999998</v>
      </c>
      <c r="H34" s="84">
        <f t="shared" si="2"/>
        <v>0</v>
      </c>
      <c r="J34" s="138"/>
      <c r="K34" s="67"/>
    </row>
    <row r="35" spans="1:11" x14ac:dyDescent="0.2">
      <c r="A35" s="85" t="s">
        <v>54</v>
      </c>
      <c r="B35" s="71">
        <v>536127</v>
      </c>
      <c r="C35" s="72" t="s">
        <v>262</v>
      </c>
      <c r="D35" s="153">
        <v>0.66322353820000002</v>
      </c>
      <c r="E35" s="79">
        <v>0</v>
      </c>
      <c r="F35" s="98">
        <v>0</v>
      </c>
      <c r="G35" s="80">
        <f t="shared" si="0"/>
        <v>0.33677646179999998</v>
      </c>
      <c r="H35" s="84">
        <f t="shared" si="2"/>
        <v>0</v>
      </c>
      <c r="J35" s="138"/>
      <c r="K35" s="67"/>
    </row>
    <row r="36" spans="1:11" x14ac:dyDescent="0.2">
      <c r="A36" s="85" t="s">
        <v>55</v>
      </c>
      <c r="B36" s="71">
        <v>536128</v>
      </c>
      <c r="C36" s="72" t="s">
        <v>56</v>
      </c>
      <c r="D36" s="153">
        <v>0.66322353820000002</v>
      </c>
      <c r="E36" s="79">
        <v>0</v>
      </c>
      <c r="F36" s="98">
        <v>0</v>
      </c>
      <c r="G36" s="80">
        <f t="shared" si="0"/>
        <v>0.33677646179999998</v>
      </c>
      <c r="H36" s="84">
        <f t="shared" si="2"/>
        <v>0</v>
      </c>
      <c r="J36" s="138"/>
      <c r="K36" s="67"/>
    </row>
    <row r="37" spans="1:11" x14ac:dyDescent="0.2">
      <c r="A37" s="85" t="s">
        <v>57</v>
      </c>
      <c r="B37" s="71">
        <v>536129</v>
      </c>
      <c r="C37" s="72" t="s">
        <v>58</v>
      </c>
      <c r="D37" s="153">
        <v>0.66322353820000002</v>
      </c>
      <c r="E37" s="79">
        <v>0</v>
      </c>
      <c r="F37" s="98">
        <v>0</v>
      </c>
      <c r="G37" s="80">
        <f t="shared" si="0"/>
        <v>0.33677646179999998</v>
      </c>
      <c r="H37" s="84">
        <f t="shared" si="2"/>
        <v>0</v>
      </c>
      <c r="J37" s="138"/>
      <c r="K37" s="67"/>
    </row>
    <row r="38" spans="1:11" x14ac:dyDescent="0.2">
      <c r="A38" s="85" t="s">
        <v>59</v>
      </c>
      <c r="B38" s="71">
        <v>536130</v>
      </c>
      <c r="C38" s="72" t="s">
        <v>60</v>
      </c>
      <c r="D38" s="153">
        <v>0.66322353820000002</v>
      </c>
      <c r="E38" s="79">
        <v>0</v>
      </c>
      <c r="F38" s="98">
        <v>0</v>
      </c>
      <c r="G38" s="80">
        <f t="shared" si="0"/>
        <v>0.33677646179999998</v>
      </c>
      <c r="H38" s="84">
        <f t="shared" si="2"/>
        <v>0</v>
      </c>
      <c r="J38" s="138"/>
      <c r="K38" s="67"/>
    </row>
    <row r="39" spans="1:11" x14ac:dyDescent="0.2">
      <c r="A39" s="85" t="s">
        <v>61</v>
      </c>
      <c r="B39" s="71">
        <v>536132</v>
      </c>
      <c r="C39" s="72" t="s">
        <v>62</v>
      </c>
      <c r="D39" s="78">
        <v>0.9</v>
      </c>
      <c r="E39" s="79">
        <v>0</v>
      </c>
      <c r="F39" s="98">
        <v>0</v>
      </c>
      <c r="G39" s="80">
        <v>0.1</v>
      </c>
      <c r="H39" s="84">
        <f t="shared" si="2"/>
        <v>0</v>
      </c>
      <c r="J39" s="138"/>
      <c r="K39" s="67"/>
    </row>
    <row r="40" spans="1:11" x14ac:dyDescent="0.2">
      <c r="A40" s="85" t="s">
        <v>63</v>
      </c>
      <c r="B40" s="71">
        <v>536133</v>
      </c>
      <c r="C40" s="72" t="s">
        <v>64</v>
      </c>
      <c r="D40" s="78">
        <v>0.9</v>
      </c>
      <c r="E40" s="79">
        <v>0</v>
      </c>
      <c r="F40" s="98">
        <v>0</v>
      </c>
      <c r="G40" s="80">
        <v>0.1</v>
      </c>
      <c r="H40" s="84">
        <f t="shared" si="2"/>
        <v>0</v>
      </c>
      <c r="J40" s="138"/>
      <c r="K40" s="67"/>
    </row>
    <row r="41" spans="1:11" x14ac:dyDescent="0.2">
      <c r="A41" s="85" t="s">
        <v>65</v>
      </c>
      <c r="B41" s="71">
        <v>536134</v>
      </c>
      <c r="C41" s="72" t="s">
        <v>66</v>
      </c>
      <c r="D41" s="78">
        <v>0.9</v>
      </c>
      <c r="E41" s="79">
        <v>0</v>
      </c>
      <c r="F41" s="98">
        <v>0</v>
      </c>
      <c r="G41" s="80">
        <v>0.1</v>
      </c>
      <c r="H41" s="84">
        <f t="shared" si="2"/>
        <v>0</v>
      </c>
      <c r="J41" s="138"/>
      <c r="K41" s="67"/>
    </row>
    <row r="42" spans="1:11" x14ac:dyDescent="0.2">
      <c r="A42" s="85" t="s">
        <v>67</v>
      </c>
      <c r="B42" s="71">
        <v>536135</v>
      </c>
      <c r="C42" s="72" t="s">
        <v>68</v>
      </c>
      <c r="D42" s="78">
        <v>0.9</v>
      </c>
      <c r="E42" s="79">
        <v>0</v>
      </c>
      <c r="F42" s="98">
        <v>0</v>
      </c>
      <c r="G42" s="80">
        <v>0.1</v>
      </c>
      <c r="H42" s="84">
        <f t="shared" si="2"/>
        <v>0</v>
      </c>
      <c r="J42" s="138"/>
      <c r="K42" s="67"/>
    </row>
    <row r="43" spans="1:11" x14ac:dyDescent="0.2">
      <c r="A43" s="85" t="s">
        <v>69</v>
      </c>
      <c r="B43" s="71">
        <v>536136</v>
      </c>
      <c r="C43" s="72" t="s">
        <v>70</v>
      </c>
      <c r="D43" s="78">
        <v>0.9</v>
      </c>
      <c r="E43" s="79">
        <v>0</v>
      </c>
      <c r="F43" s="98">
        <v>0</v>
      </c>
      <c r="G43" s="80">
        <v>0.1</v>
      </c>
      <c r="H43" s="84">
        <f t="shared" si="2"/>
        <v>0</v>
      </c>
      <c r="J43" s="138"/>
      <c r="K43" s="67"/>
    </row>
    <row r="44" spans="1:11" x14ac:dyDescent="0.2">
      <c r="A44" s="85" t="s">
        <v>71</v>
      </c>
      <c r="B44" s="71">
        <v>536137</v>
      </c>
      <c r="C44" s="72" t="s">
        <v>72</v>
      </c>
      <c r="D44" s="78">
        <v>0.9</v>
      </c>
      <c r="E44" s="79">
        <v>0</v>
      </c>
      <c r="F44" s="98">
        <v>0</v>
      </c>
      <c r="G44" s="80">
        <v>0.1</v>
      </c>
      <c r="H44" s="84">
        <f t="shared" si="2"/>
        <v>0</v>
      </c>
      <c r="J44" s="138"/>
      <c r="K44" s="67"/>
    </row>
    <row r="45" spans="1:11" x14ac:dyDescent="0.2">
      <c r="A45" s="85" t="s">
        <v>73</v>
      </c>
      <c r="B45" s="71">
        <v>536138</v>
      </c>
      <c r="C45" s="72" t="s">
        <v>263</v>
      </c>
      <c r="D45" s="153">
        <v>0.66322353820000002</v>
      </c>
      <c r="E45" s="79">
        <v>0</v>
      </c>
      <c r="F45" s="98">
        <v>0</v>
      </c>
      <c r="G45" s="80">
        <f t="shared" ref="G45:G51" si="3">1-D45</f>
        <v>0.33677646179999998</v>
      </c>
      <c r="H45" s="84">
        <f t="shared" si="2"/>
        <v>0</v>
      </c>
      <c r="J45" s="138"/>
      <c r="K45" s="67"/>
    </row>
    <row r="46" spans="1:11" x14ac:dyDescent="0.2">
      <c r="A46" s="85" t="s">
        <v>74</v>
      </c>
      <c r="B46" s="71">
        <v>536139</v>
      </c>
      <c r="C46" s="72" t="s">
        <v>75</v>
      </c>
      <c r="D46" s="153">
        <v>0.66322353820000002</v>
      </c>
      <c r="E46" s="79">
        <v>0</v>
      </c>
      <c r="F46" s="98">
        <v>0</v>
      </c>
      <c r="G46" s="80">
        <f t="shared" si="3"/>
        <v>0.33677646179999998</v>
      </c>
      <c r="H46" s="84">
        <f t="shared" si="2"/>
        <v>0</v>
      </c>
      <c r="J46" s="138"/>
      <c r="K46" s="67"/>
    </row>
    <row r="47" spans="1:11" x14ac:dyDescent="0.2">
      <c r="A47" s="85" t="s">
        <v>249</v>
      </c>
      <c r="B47" s="71">
        <v>536140</v>
      </c>
      <c r="C47" s="72" t="s">
        <v>76</v>
      </c>
      <c r="D47" s="153">
        <v>0.66322353820000002</v>
      </c>
      <c r="E47" s="79">
        <v>0</v>
      </c>
      <c r="F47" s="98">
        <v>0</v>
      </c>
      <c r="G47" s="80">
        <f t="shared" si="3"/>
        <v>0.33677646179999998</v>
      </c>
      <c r="H47" s="84">
        <f t="shared" si="2"/>
        <v>0</v>
      </c>
      <c r="J47" s="138"/>
      <c r="K47" s="67"/>
    </row>
    <row r="48" spans="1:11" x14ac:dyDescent="0.2">
      <c r="A48" s="85" t="s">
        <v>250</v>
      </c>
      <c r="B48" s="71">
        <v>536141</v>
      </c>
      <c r="C48" s="72" t="s">
        <v>77</v>
      </c>
      <c r="D48" s="153">
        <v>0.66322353820000002</v>
      </c>
      <c r="E48" s="79">
        <v>0</v>
      </c>
      <c r="F48" s="98">
        <v>0</v>
      </c>
      <c r="G48" s="80">
        <f t="shared" si="3"/>
        <v>0.33677646179999998</v>
      </c>
      <c r="H48" s="84">
        <f t="shared" si="2"/>
        <v>0</v>
      </c>
      <c r="J48" s="138"/>
      <c r="K48" s="67"/>
    </row>
    <row r="49" spans="1:11" x14ac:dyDescent="0.2">
      <c r="A49" s="85" t="s">
        <v>0</v>
      </c>
      <c r="B49" s="71">
        <v>536142</v>
      </c>
      <c r="C49" s="72" t="s">
        <v>78</v>
      </c>
      <c r="D49" s="153">
        <v>0.66322353820000002</v>
      </c>
      <c r="E49" s="79">
        <v>0</v>
      </c>
      <c r="F49" s="98">
        <v>0</v>
      </c>
      <c r="G49" s="80">
        <f t="shared" si="3"/>
        <v>0.33677646179999998</v>
      </c>
      <c r="H49" s="84">
        <f t="shared" si="2"/>
        <v>0</v>
      </c>
      <c r="J49" s="138"/>
      <c r="K49" s="67"/>
    </row>
    <row r="50" spans="1:11" x14ac:dyDescent="0.2">
      <c r="A50" s="85" t="s">
        <v>79</v>
      </c>
      <c r="B50" s="71">
        <v>536143</v>
      </c>
      <c r="C50" s="72" t="s">
        <v>80</v>
      </c>
      <c r="D50" s="153">
        <v>0.66322353820000002</v>
      </c>
      <c r="E50" s="79">
        <v>0</v>
      </c>
      <c r="F50" s="98">
        <v>0</v>
      </c>
      <c r="G50" s="80">
        <f t="shared" si="3"/>
        <v>0.33677646179999998</v>
      </c>
      <c r="H50" s="84">
        <f t="shared" si="2"/>
        <v>0</v>
      </c>
      <c r="J50" s="138"/>
      <c r="K50" s="67"/>
    </row>
    <row r="51" spans="1:11" x14ac:dyDescent="0.2">
      <c r="A51" s="85" t="s">
        <v>81</v>
      </c>
      <c r="B51" s="71">
        <v>536144</v>
      </c>
      <c r="C51" s="72" t="s">
        <v>82</v>
      </c>
      <c r="D51" s="153">
        <v>0.66322353820000002</v>
      </c>
      <c r="E51" s="79">
        <v>0</v>
      </c>
      <c r="F51" s="98">
        <v>0</v>
      </c>
      <c r="G51" s="80">
        <f t="shared" si="3"/>
        <v>0.33677646179999998</v>
      </c>
      <c r="H51" s="84">
        <f t="shared" si="2"/>
        <v>0</v>
      </c>
      <c r="J51" s="138"/>
      <c r="K51" s="67"/>
    </row>
    <row r="52" spans="1:11" x14ac:dyDescent="0.2">
      <c r="A52" s="85" t="s">
        <v>83</v>
      </c>
      <c r="B52" s="71">
        <v>536145</v>
      </c>
      <c r="C52" s="72" t="s">
        <v>264</v>
      </c>
      <c r="D52" s="78">
        <v>1</v>
      </c>
      <c r="E52" s="79">
        <v>0</v>
      </c>
      <c r="F52" s="98">
        <v>0</v>
      </c>
      <c r="G52" s="80">
        <v>0</v>
      </c>
      <c r="H52" s="84">
        <f t="shared" si="2"/>
        <v>0</v>
      </c>
      <c r="J52" s="138"/>
      <c r="K52" s="67"/>
    </row>
    <row r="53" spans="1:11" x14ac:dyDescent="0.2">
      <c r="A53" s="85" t="s">
        <v>84</v>
      </c>
      <c r="B53" s="71">
        <v>536146</v>
      </c>
      <c r="C53" s="72" t="s">
        <v>265</v>
      </c>
      <c r="D53" s="153">
        <v>0.66322353820000002</v>
      </c>
      <c r="E53" s="79">
        <v>0</v>
      </c>
      <c r="F53" s="98">
        <v>0</v>
      </c>
      <c r="G53" s="80">
        <f>1-D53</f>
        <v>0.33677646179999998</v>
      </c>
      <c r="H53" s="84">
        <f t="shared" si="2"/>
        <v>0</v>
      </c>
      <c r="J53" s="138"/>
      <c r="K53" s="67"/>
    </row>
    <row r="54" spans="1:11" x14ac:dyDescent="0.2">
      <c r="A54" s="85" t="s">
        <v>85</v>
      </c>
      <c r="B54" s="71">
        <v>536147</v>
      </c>
      <c r="C54" s="72" t="s">
        <v>266</v>
      </c>
      <c r="D54" s="153">
        <v>0.66322353820000002</v>
      </c>
      <c r="E54" s="79">
        <v>0</v>
      </c>
      <c r="F54" s="98">
        <v>0</v>
      </c>
      <c r="G54" s="80">
        <f>1-D54</f>
        <v>0.33677646179999998</v>
      </c>
      <c r="H54" s="84">
        <f t="shared" si="2"/>
        <v>0</v>
      </c>
      <c r="J54" s="138"/>
      <c r="K54" s="67"/>
    </row>
    <row r="55" spans="1:11" x14ac:dyDescent="0.2">
      <c r="A55" s="85" t="s">
        <v>86</v>
      </c>
      <c r="B55" s="71">
        <v>536148</v>
      </c>
      <c r="C55" s="72" t="s">
        <v>267</v>
      </c>
      <c r="D55" s="78">
        <v>0.9</v>
      </c>
      <c r="E55" s="79">
        <v>0</v>
      </c>
      <c r="F55" s="98">
        <v>0</v>
      </c>
      <c r="G55" s="80">
        <v>0.1</v>
      </c>
      <c r="H55" s="84">
        <f t="shared" si="2"/>
        <v>0</v>
      </c>
      <c r="J55" s="138"/>
      <c r="K55" s="67"/>
    </row>
    <row r="56" spans="1:11" x14ac:dyDescent="0.2">
      <c r="A56" s="85" t="s">
        <v>87</v>
      </c>
      <c r="B56" s="71">
        <v>536149</v>
      </c>
      <c r="C56" s="72" t="s">
        <v>88</v>
      </c>
      <c r="D56" s="78">
        <v>0.9</v>
      </c>
      <c r="E56" s="79">
        <v>0</v>
      </c>
      <c r="F56" s="98">
        <v>0</v>
      </c>
      <c r="G56" s="80">
        <v>0.1</v>
      </c>
      <c r="H56" s="84">
        <f t="shared" ref="H56:H87" si="4">1-D56-E56-G56</f>
        <v>0</v>
      </c>
      <c r="J56" s="138"/>
      <c r="K56" s="67"/>
    </row>
    <row r="57" spans="1:11" x14ac:dyDescent="0.2">
      <c r="A57" s="85" t="s">
        <v>89</v>
      </c>
      <c r="B57" s="71">
        <v>536151</v>
      </c>
      <c r="C57" s="72" t="s">
        <v>268</v>
      </c>
      <c r="D57" s="153">
        <v>0.66322353820000002</v>
      </c>
      <c r="E57" s="79">
        <v>0</v>
      </c>
      <c r="F57" s="98">
        <v>0</v>
      </c>
      <c r="G57" s="80">
        <f t="shared" ref="G57:G74" si="5">1-D57</f>
        <v>0.33677646179999998</v>
      </c>
      <c r="H57" s="84">
        <f t="shared" si="4"/>
        <v>0</v>
      </c>
      <c r="J57" s="138"/>
      <c r="K57" s="67"/>
    </row>
    <row r="58" spans="1:11" x14ac:dyDescent="0.2">
      <c r="A58" s="85" t="s">
        <v>90</v>
      </c>
      <c r="B58" s="71">
        <v>536152</v>
      </c>
      <c r="C58" s="72" t="s">
        <v>269</v>
      </c>
      <c r="D58" s="153">
        <v>0.66322353820000002</v>
      </c>
      <c r="E58" s="79">
        <v>0</v>
      </c>
      <c r="F58" s="98">
        <v>0</v>
      </c>
      <c r="G58" s="80">
        <f t="shared" si="5"/>
        <v>0.33677646179999998</v>
      </c>
      <c r="H58" s="84">
        <f t="shared" si="4"/>
        <v>0</v>
      </c>
      <c r="J58" s="138"/>
      <c r="K58" s="67"/>
    </row>
    <row r="59" spans="1:11" x14ac:dyDescent="0.2">
      <c r="A59" s="85" t="s">
        <v>91</v>
      </c>
      <c r="B59" s="71">
        <v>536153</v>
      </c>
      <c r="C59" s="72" t="s">
        <v>92</v>
      </c>
      <c r="D59" s="153">
        <v>0.66322353820000002</v>
      </c>
      <c r="E59" s="79">
        <v>0</v>
      </c>
      <c r="F59" s="98">
        <v>0</v>
      </c>
      <c r="G59" s="80">
        <f t="shared" si="5"/>
        <v>0.33677646179999998</v>
      </c>
      <c r="H59" s="84">
        <f t="shared" si="4"/>
        <v>0</v>
      </c>
      <c r="J59" s="138"/>
      <c r="K59" s="67"/>
    </row>
    <row r="60" spans="1:11" x14ac:dyDescent="0.2">
      <c r="A60" s="85" t="s">
        <v>93</v>
      </c>
      <c r="B60" s="71">
        <v>536154</v>
      </c>
      <c r="C60" s="72" t="s">
        <v>94</v>
      </c>
      <c r="D60" s="153">
        <v>0.66322353820000002</v>
      </c>
      <c r="E60" s="79">
        <v>0</v>
      </c>
      <c r="F60" s="98">
        <v>0</v>
      </c>
      <c r="G60" s="80">
        <f t="shared" si="5"/>
        <v>0.33677646179999998</v>
      </c>
      <c r="H60" s="84">
        <f t="shared" si="4"/>
        <v>0</v>
      </c>
      <c r="J60" s="138"/>
      <c r="K60" s="67"/>
    </row>
    <row r="61" spans="1:11" x14ac:dyDescent="0.2">
      <c r="A61" s="85" t="s">
        <v>95</v>
      </c>
      <c r="B61" s="71">
        <v>536155</v>
      </c>
      <c r="C61" s="72" t="s">
        <v>96</v>
      </c>
      <c r="D61" s="153">
        <v>0.66322353820000002</v>
      </c>
      <c r="E61" s="79">
        <v>0</v>
      </c>
      <c r="F61" s="98">
        <v>0</v>
      </c>
      <c r="G61" s="80">
        <f t="shared" si="5"/>
        <v>0.33677646179999998</v>
      </c>
      <c r="H61" s="84">
        <f t="shared" si="4"/>
        <v>0</v>
      </c>
      <c r="J61" s="138"/>
      <c r="K61" s="67"/>
    </row>
    <row r="62" spans="1:11" x14ac:dyDescent="0.2">
      <c r="A62" s="85" t="s">
        <v>97</v>
      </c>
      <c r="B62" s="71">
        <v>536156</v>
      </c>
      <c r="C62" s="72" t="s">
        <v>270</v>
      </c>
      <c r="D62" s="153">
        <v>0.66322353820000002</v>
      </c>
      <c r="E62" s="79">
        <v>0</v>
      </c>
      <c r="F62" s="98">
        <v>0</v>
      </c>
      <c r="G62" s="80">
        <f t="shared" si="5"/>
        <v>0.33677646179999998</v>
      </c>
      <c r="H62" s="84">
        <f t="shared" si="4"/>
        <v>0</v>
      </c>
      <c r="J62" s="138"/>
      <c r="K62" s="67"/>
    </row>
    <row r="63" spans="1:11" x14ac:dyDescent="0.2">
      <c r="A63" s="85" t="s">
        <v>98</v>
      </c>
      <c r="B63" s="71">
        <v>536157</v>
      </c>
      <c r="C63" s="72" t="s">
        <v>99</v>
      </c>
      <c r="D63" s="153">
        <v>0.66322353820000002</v>
      </c>
      <c r="E63" s="79">
        <v>0</v>
      </c>
      <c r="F63" s="98">
        <v>0</v>
      </c>
      <c r="G63" s="80">
        <f t="shared" si="5"/>
        <v>0.33677646179999998</v>
      </c>
      <c r="H63" s="84">
        <f t="shared" si="4"/>
        <v>0</v>
      </c>
      <c r="J63" s="138"/>
      <c r="K63" s="67"/>
    </row>
    <row r="64" spans="1:11" x14ac:dyDescent="0.2">
      <c r="A64" s="85" t="s">
        <v>100</v>
      </c>
      <c r="B64" s="71">
        <v>536158</v>
      </c>
      <c r="C64" s="72" t="s">
        <v>271</v>
      </c>
      <c r="D64" s="153">
        <v>0.66322353820000002</v>
      </c>
      <c r="E64" s="79">
        <v>0</v>
      </c>
      <c r="F64" s="98">
        <v>0</v>
      </c>
      <c r="G64" s="80">
        <f t="shared" si="5"/>
        <v>0.33677646179999998</v>
      </c>
      <c r="H64" s="84">
        <f t="shared" si="4"/>
        <v>0</v>
      </c>
      <c r="J64" s="138"/>
      <c r="K64" s="67"/>
    </row>
    <row r="65" spans="1:11" x14ac:dyDescent="0.2">
      <c r="A65" s="85" t="s">
        <v>101</v>
      </c>
      <c r="B65" s="71">
        <v>536159</v>
      </c>
      <c r="C65" s="72" t="s">
        <v>102</v>
      </c>
      <c r="D65" s="153">
        <v>0.66322353820000002</v>
      </c>
      <c r="E65" s="79">
        <v>0</v>
      </c>
      <c r="F65" s="98">
        <v>0</v>
      </c>
      <c r="G65" s="80">
        <f t="shared" si="5"/>
        <v>0.33677646179999998</v>
      </c>
      <c r="H65" s="84">
        <f t="shared" si="4"/>
        <v>0</v>
      </c>
      <c r="J65" s="138"/>
      <c r="K65" s="67"/>
    </row>
    <row r="66" spans="1:11" x14ac:dyDescent="0.2">
      <c r="A66" s="85" t="s">
        <v>144</v>
      </c>
      <c r="B66" s="71">
        <v>536159</v>
      </c>
      <c r="C66" s="72" t="s">
        <v>285</v>
      </c>
      <c r="D66" s="153">
        <v>0.66322353820000002</v>
      </c>
      <c r="E66" s="79">
        <v>0</v>
      </c>
      <c r="F66" s="98">
        <v>0</v>
      </c>
      <c r="G66" s="80">
        <f t="shared" si="5"/>
        <v>0.33677646179999998</v>
      </c>
      <c r="H66" s="84">
        <f t="shared" si="4"/>
        <v>0</v>
      </c>
      <c r="J66" s="138"/>
      <c r="K66" s="67"/>
    </row>
    <row r="67" spans="1:11" x14ac:dyDescent="0.2">
      <c r="A67" s="85" t="s">
        <v>103</v>
      </c>
      <c r="B67" s="71">
        <v>536160</v>
      </c>
      <c r="C67" s="72" t="s">
        <v>104</v>
      </c>
      <c r="D67" s="153">
        <v>0.66322353820000002</v>
      </c>
      <c r="E67" s="79">
        <v>0</v>
      </c>
      <c r="F67" s="98">
        <v>0</v>
      </c>
      <c r="G67" s="80">
        <f t="shared" si="5"/>
        <v>0.33677646179999998</v>
      </c>
      <c r="H67" s="84">
        <f t="shared" si="4"/>
        <v>0</v>
      </c>
      <c r="J67" s="138"/>
      <c r="K67" s="67"/>
    </row>
    <row r="68" spans="1:11" x14ac:dyDescent="0.2">
      <c r="A68" s="85" t="s">
        <v>105</v>
      </c>
      <c r="B68" s="71">
        <v>536161</v>
      </c>
      <c r="C68" s="72" t="s">
        <v>106</v>
      </c>
      <c r="D68" s="153">
        <v>0.66322353820000002</v>
      </c>
      <c r="E68" s="79">
        <v>0</v>
      </c>
      <c r="F68" s="98">
        <v>0</v>
      </c>
      <c r="G68" s="80">
        <f t="shared" si="5"/>
        <v>0.33677646179999998</v>
      </c>
      <c r="H68" s="84">
        <f t="shared" si="4"/>
        <v>0</v>
      </c>
      <c r="J68" s="138"/>
      <c r="K68" s="67"/>
    </row>
    <row r="69" spans="1:11" x14ac:dyDescent="0.2">
      <c r="A69" s="85" t="s">
        <v>107</v>
      </c>
      <c r="B69" s="71">
        <v>536162</v>
      </c>
      <c r="C69" s="72" t="s">
        <v>108</v>
      </c>
      <c r="D69" s="153">
        <v>0.66322353820000002</v>
      </c>
      <c r="E69" s="79">
        <v>0</v>
      </c>
      <c r="F69" s="98">
        <v>0</v>
      </c>
      <c r="G69" s="80">
        <f t="shared" si="5"/>
        <v>0.33677646179999998</v>
      </c>
      <c r="H69" s="84">
        <f t="shared" si="4"/>
        <v>0</v>
      </c>
      <c r="J69" s="138"/>
      <c r="K69" s="67"/>
    </row>
    <row r="70" spans="1:11" x14ac:dyDescent="0.2">
      <c r="A70" s="85" t="s">
        <v>109</v>
      </c>
      <c r="B70" s="71">
        <v>536163</v>
      </c>
      <c r="C70" s="72" t="s">
        <v>272</v>
      </c>
      <c r="D70" s="153">
        <v>0.66322353820000002</v>
      </c>
      <c r="E70" s="79">
        <v>0</v>
      </c>
      <c r="F70" s="98">
        <v>0</v>
      </c>
      <c r="G70" s="80">
        <f t="shared" si="5"/>
        <v>0.33677646179999998</v>
      </c>
      <c r="H70" s="84">
        <f t="shared" si="4"/>
        <v>0</v>
      </c>
      <c r="J70" s="138"/>
      <c r="K70" s="67"/>
    </row>
    <row r="71" spans="1:11" x14ac:dyDescent="0.2">
      <c r="A71" s="85"/>
      <c r="B71" s="71">
        <v>536164</v>
      </c>
      <c r="C71" s="72" t="s">
        <v>247</v>
      </c>
      <c r="D71" s="153">
        <v>0.66322353820000002</v>
      </c>
      <c r="E71" s="79">
        <v>0</v>
      </c>
      <c r="F71" s="98">
        <v>0</v>
      </c>
      <c r="G71" s="80">
        <f t="shared" si="5"/>
        <v>0.33677646179999998</v>
      </c>
      <c r="H71" s="84">
        <f t="shared" si="4"/>
        <v>0</v>
      </c>
      <c r="J71" s="138"/>
      <c r="K71" s="67"/>
    </row>
    <row r="72" spans="1:11" x14ac:dyDescent="0.2">
      <c r="A72" s="85" t="s">
        <v>110</v>
      </c>
      <c r="B72" s="71">
        <v>536165</v>
      </c>
      <c r="C72" s="72" t="s">
        <v>273</v>
      </c>
      <c r="D72" s="153">
        <v>0.66322353820000002</v>
      </c>
      <c r="E72" s="79">
        <v>0</v>
      </c>
      <c r="F72" s="98">
        <v>0</v>
      </c>
      <c r="G72" s="80">
        <f t="shared" si="5"/>
        <v>0.33677646179999998</v>
      </c>
      <c r="H72" s="84">
        <f t="shared" si="4"/>
        <v>0</v>
      </c>
      <c r="J72" s="138"/>
      <c r="K72" s="67"/>
    </row>
    <row r="73" spans="1:11" x14ac:dyDescent="0.2">
      <c r="A73" s="85" t="s">
        <v>111</v>
      </c>
      <c r="B73" s="71">
        <v>536166</v>
      </c>
      <c r="C73" s="72" t="s">
        <v>112</v>
      </c>
      <c r="D73" s="153">
        <v>0.66322353820000002</v>
      </c>
      <c r="E73" s="79">
        <v>0</v>
      </c>
      <c r="F73" s="98">
        <v>0</v>
      </c>
      <c r="G73" s="80">
        <f t="shared" si="5"/>
        <v>0.33677646179999998</v>
      </c>
      <c r="H73" s="84">
        <f t="shared" si="4"/>
        <v>0</v>
      </c>
      <c r="J73" s="138"/>
      <c r="K73" s="67"/>
    </row>
    <row r="74" spans="1:11" x14ac:dyDescent="0.2">
      <c r="A74" s="85" t="s">
        <v>113</v>
      </c>
      <c r="B74" s="71">
        <v>536167</v>
      </c>
      <c r="C74" s="72" t="s">
        <v>274</v>
      </c>
      <c r="D74" s="153">
        <v>0.66322353820000002</v>
      </c>
      <c r="E74" s="79">
        <v>0</v>
      </c>
      <c r="F74" s="98">
        <v>0</v>
      </c>
      <c r="G74" s="80">
        <f t="shared" si="5"/>
        <v>0.33677646179999998</v>
      </c>
      <c r="H74" s="84">
        <f t="shared" si="4"/>
        <v>0</v>
      </c>
      <c r="J74" s="138"/>
      <c r="K74" s="67"/>
    </row>
    <row r="75" spans="1:11" x14ac:dyDescent="0.2">
      <c r="A75" s="85" t="s">
        <v>114</v>
      </c>
      <c r="B75" s="71">
        <v>536168</v>
      </c>
      <c r="C75" s="72" t="s">
        <v>275</v>
      </c>
      <c r="D75" s="78">
        <v>1</v>
      </c>
      <c r="E75" s="79">
        <v>0</v>
      </c>
      <c r="F75" s="98">
        <v>0</v>
      </c>
      <c r="G75" s="80">
        <v>0</v>
      </c>
      <c r="H75" s="84">
        <f t="shared" si="4"/>
        <v>0</v>
      </c>
      <c r="J75" s="138"/>
      <c r="K75" s="67"/>
    </row>
    <row r="76" spans="1:11" x14ac:dyDescent="0.2">
      <c r="A76" s="85" t="s">
        <v>115</v>
      </c>
      <c r="B76" s="71">
        <v>536169</v>
      </c>
      <c r="C76" s="72" t="s">
        <v>276</v>
      </c>
      <c r="D76" s="153">
        <v>0.66322353820000002</v>
      </c>
      <c r="E76" s="79">
        <v>0</v>
      </c>
      <c r="F76" s="98">
        <v>0</v>
      </c>
      <c r="G76" s="80">
        <f t="shared" ref="G76:G85" si="6">1-D76</f>
        <v>0.33677646179999998</v>
      </c>
      <c r="H76" s="84">
        <f t="shared" si="4"/>
        <v>0</v>
      </c>
      <c r="J76" s="138"/>
      <c r="K76" s="67"/>
    </row>
    <row r="77" spans="1:11" x14ac:dyDescent="0.2">
      <c r="A77" s="85" t="s">
        <v>116</v>
      </c>
      <c r="B77" s="71">
        <v>536170</v>
      </c>
      <c r="C77" s="72" t="s">
        <v>117</v>
      </c>
      <c r="D77" s="153">
        <v>0.66322353820000002</v>
      </c>
      <c r="E77" s="79">
        <v>0</v>
      </c>
      <c r="F77" s="98">
        <v>0</v>
      </c>
      <c r="G77" s="80">
        <f t="shared" si="6"/>
        <v>0.33677646179999998</v>
      </c>
      <c r="H77" s="84">
        <f t="shared" si="4"/>
        <v>0</v>
      </c>
      <c r="J77" s="138"/>
      <c r="K77" s="67"/>
    </row>
    <row r="78" spans="1:11" x14ac:dyDescent="0.2">
      <c r="A78" s="85" t="s">
        <v>118</v>
      </c>
      <c r="B78" s="71">
        <v>536171</v>
      </c>
      <c r="C78" s="72" t="s">
        <v>119</v>
      </c>
      <c r="D78" s="153">
        <v>0.66322353820000002</v>
      </c>
      <c r="E78" s="79">
        <v>0</v>
      </c>
      <c r="F78" s="98">
        <v>0</v>
      </c>
      <c r="G78" s="80">
        <f t="shared" si="6"/>
        <v>0.33677646179999998</v>
      </c>
      <c r="H78" s="84">
        <f t="shared" si="4"/>
        <v>0</v>
      </c>
      <c r="J78" s="138"/>
      <c r="K78" s="67"/>
    </row>
    <row r="79" spans="1:11" x14ac:dyDescent="0.2">
      <c r="A79" s="85" t="s">
        <v>120</v>
      </c>
      <c r="B79" s="71">
        <v>536172</v>
      </c>
      <c r="C79" s="72" t="s">
        <v>121</v>
      </c>
      <c r="D79" s="153">
        <v>0.66322353820000002</v>
      </c>
      <c r="E79" s="79">
        <v>0</v>
      </c>
      <c r="F79" s="98">
        <v>0</v>
      </c>
      <c r="G79" s="80">
        <f t="shared" si="6"/>
        <v>0.33677646179999998</v>
      </c>
      <c r="H79" s="84">
        <f t="shared" si="4"/>
        <v>0</v>
      </c>
      <c r="J79" s="138"/>
      <c r="K79" s="67"/>
    </row>
    <row r="80" spans="1:11" x14ac:dyDescent="0.2">
      <c r="A80" s="85" t="s">
        <v>251</v>
      </c>
      <c r="B80" s="71">
        <v>536173</v>
      </c>
      <c r="C80" s="72" t="s">
        <v>122</v>
      </c>
      <c r="D80" s="153">
        <v>0.66322353820000002</v>
      </c>
      <c r="E80" s="79">
        <v>0</v>
      </c>
      <c r="F80" s="98">
        <v>0</v>
      </c>
      <c r="G80" s="80">
        <f t="shared" si="6"/>
        <v>0.33677646179999998</v>
      </c>
      <c r="H80" s="84">
        <f t="shared" si="4"/>
        <v>0</v>
      </c>
      <c r="J80" s="138"/>
      <c r="K80" s="67"/>
    </row>
    <row r="81" spans="1:11" x14ac:dyDescent="0.2">
      <c r="A81" s="85" t="s">
        <v>252</v>
      </c>
      <c r="B81" s="71">
        <v>536174</v>
      </c>
      <c r="C81" s="72" t="s">
        <v>123</v>
      </c>
      <c r="D81" s="153">
        <v>0.66322353820000002</v>
      </c>
      <c r="E81" s="79">
        <v>0</v>
      </c>
      <c r="F81" s="98">
        <v>0</v>
      </c>
      <c r="G81" s="80">
        <f t="shared" si="6"/>
        <v>0.33677646179999998</v>
      </c>
      <c r="H81" s="84">
        <f t="shared" si="4"/>
        <v>0</v>
      </c>
      <c r="J81" s="138"/>
      <c r="K81" s="67"/>
    </row>
    <row r="82" spans="1:11" x14ac:dyDescent="0.2">
      <c r="A82" s="85" t="s">
        <v>253</v>
      </c>
      <c r="B82" s="71">
        <v>536175</v>
      </c>
      <c r="C82" s="72" t="s">
        <v>124</v>
      </c>
      <c r="D82" s="153">
        <v>0.66322353820000002</v>
      </c>
      <c r="E82" s="79">
        <v>0</v>
      </c>
      <c r="F82" s="98">
        <v>0</v>
      </c>
      <c r="G82" s="80">
        <f t="shared" si="6"/>
        <v>0.33677646179999998</v>
      </c>
      <c r="H82" s="84">
        <f t="shared" si="4"/>
        <v>0</v>
      </c>
      <c r="J82" s="138"/>
      <c r="K82" s="67"/>
    </row>
    <row r="83" spans="1:11" x14ac:dyDescent="0.2">
      <c r="A83" s="85" t="s">
        <v>254</v>
      </c>
      <c r="B83" s="71">
        <v>536176001</v>
      </c>
      <c r="C83" s="72" t="s">
        <v>125</v>
      </c>
      <c r="D83" s="153">
        <v>0.66322353820000002</v>
      </c>
      <c r="E83" s="79">
        <v>0</v>
      </c>
      <c r="F83" s="98">
        <v>0</v>
      </c>
      <c r="G83" s="80">
        <f t="shared" si="6"/>
        <v>0.33677646179999998</v>
      </c>
      <c r="H83" s="84">
        <f t="shared" si="4"/>
        <v>0</v>
      </c>
      <c r="J83" s="138"/>
      <c r="K83" s="67"/>
    </row>
    <row r="84" spans="1:11" x14ac:dyDescent="0.2">
      <c r="A84" s="85" t="s">
        <v>255</v>
      </c>
      <c r="B84" s="71">
        <v>536176002</v>
      </c>
      <c r="C84" s="72" t="s">
        <v>126</v>
      </c>
      <c r="D84" s="153">
        <v>0.66322353820000002</v>
      </c>
      <c r="E84" s="79">
        <v>0</v>
      </c>
      <c r="F84" s="98">
        <v>0</v>
      </c>
      <c r="G84" s="80">
        <f t="shared" si="6"/>
        <v>0.33677646179999998</v>
      </c>
      <c r="H84" s="84">
        <f t="shared" si="4"/>
        <v>0</v>
      </c>
      <c r="J84" s="138"/>
      <c r="K84" s="67"/>
    </row>
    <row r="85" spans="1:11" x14ac:dyDescent="0.2">
      <c r="A85" s="85" t="s">
        <v>127</v>
      </c>
      <c r="B85" s="71">
        <v>536177</v>
      </c>
      <c r="C85" s="72" t="s">
        <v>277</v>
      </c>
      <c r="D85" s="153">
        <v>0.66322353820000002</v>
      </c>
      <c r="E85" s="79">
        <v>0</v>
      </c>
      <c r="F85" s="98">
        <v>0</v>
      </c>
      <c r="G85" s="80">
        <f t="shared" si="6"/>
        <v>0.33677646179999998</v>
      </c>
      <c r="H85" s="84">
        <f t="shared" si="4"/>
        <v>0</v>
      </c>
      <c r="J85" s="138"/>
      <c r="K85" s="67"/>
    </row>
    <row r="86" spans="1:11" x14ac:dyDescent="0.2">
      <c r="A86" s="85" t="s">
        <v>128</v>
      </c>
      <c r="B86" s="71">
        <v>536178</v>
      </c>
      <c r="C86" s="72" t="s">
        <v>278</v>
      </c>
      <c r="D86" s="78">
        <v>0.9</v>
      </c>
      <c r="E86" s="79">
        <v>0</v>
      </c>
      <c r="F86" s="98">
        <v>0</v>
      </c>
      <c r="G86" s="80">
        <v>0.1</v>
      </c>
      <c r="H86" s="84">
        <f t="shared" si="4"/>
        <v>0</v>
      </c>
      <c r="J86" s="138"/>
      <c r="K86" s="67"/>
    </row>
    <row r="87" spans="1:11" x14ac:dyDescent="0.2">
      <c r="A87" s="85" t="s">
        <v>129</v>
      </c>
      <c r="B87" s="71">
        <v>536179</v>
      </c>
      <c r="C87" s="72" t="s">
        <v>130</v>
      </c>
      <c r="D87" s="153">
        <v>0.66322353820000002</v>
      </c>
      <c r="E87" s="79">
        <v>0</v>
      </c>
      <c r="F87" s="98">
        <v>0</v>
      </c>
      <c r="G87" s="80">
        <f>1-D87</f>
        <v>0.33677646179999998</v>
      </c>
      <c r="H87" s="84">
        <f t="shared" si="4"/>
        <v>0</v>
      </c>
      <c r="J87" s="138"/>
      <c r="K87" s="67"/>
    </row>
    <row r="88" spans="1:11" x14ac:dyDescent="0.2">
      <c r="A88" s="85" t="s">
        <v>132</v>
      </c>
      <c r="B88" s="71">
        <v>536181</v>
      </c>
      <c r="C88" s="72" t="s">
        <v>133</v>
      </c>
      <c r="D88" s="78">
        <v>1</v>
      </c>
      <c r="E88" s="79">
        <v>0</v>
      </c>
      <c r="F88" s="98">
        <v>0</v>
      </c>
      <c r="G88" s="80">
        <v>0</v>
      </c>
      <c r="H88" s="84">
        <f t="shared" ref="H88:H98" si="7">1-D88-E88-G88</f>
        <v>0</v>
      </c>
      <c r="J88" s="138"/>
      <c r="K88" s="67"/>
    </row>
    <row r="89" spans="1:11" x14ac:dyDescent="0.2">
      <c r="A89" s="85" t="s">
        <v>134</v>
      </c>
      <c r="B89" s="71">
        <v>536182</v>
      </c>
      <c r="C89" s="72" t="s">
        <v>135</v>
      </c>
      <c r="D89" s="78">
        <v>1</v>
      </c>
      <c r="E89" s="79">
        <v>0</v>
      </c>
      <c r="F89" s="98">
        <v>0</v>
      </c>
      <c r="G89" s="80">
        <v>0</v>
      </c>
      <c r="H89" s="84">
        <f t="shared" si="7"/>
        <v>0</v>
      </c>
      <c r="J89" s="138"/>
      <c r="K89" s="67"/>
    </row>
    <row r="90" spans="1:11" x14ac:dyDescent="0.2">
      <c r="A90" s="85" t="s">
        <v>136</v>
      </c>
      <c r="B90" s="71">
        <v>536183</v>
      </c>
      <c r="C90" s="72" t="s">
        <v>137</v>
      </c>
      <c r="D90" s="78">
        <v>1</v>
      </c>
      <c r="E90" s="79">
        <v>0</v>
      </c>
      <c r="F90" s="98">
        <v>0</v>
      </c>
      <c r="G90" s="80">
        <v>0</v>
      </c>
      <c r="H90" s="84">
        <f t="shared" si="7"/>
        <v>0</v>
      </c>
      <c r="J90" s="138"/>
      <c r="K90" s="67"/>
    </row>
    <row r="91" spans="1:11" x14ac:dyDescent="0.2">
      <c r="A91" s="85" t="s">
        <v>138</v>
      </c>
      <c r="B91" s="71">
        <v>536184</v>
      </c>
      <c r="C91" s="72" t="s">
        <v>279</v>
      </c>
      <c r="D91" s="153">
        <v>0.66322353820000002</v>
      </c>
      <c r="E91" s="79">
        <v>0</v>
      </c>
      <c r="F91" s="98">
        <v>0</v>
      </c>
      <c r="G91" s="80">
        <f>1-D91</f>
        <v>0.33677646179999998</v>
      </c>
      <c r="H91" s="84">
        <f t="shared" si="7"/>
        <v>0</v>
      </c>
      <c r="J91" s="138"/>
      <c r="K91" s="67"/>
    </row>
    <row r="92" spans="1:11" x14ac:dyDescent="0.2">
      <c r="A92" s="85" t="s">
        <v>139</v>
      </c>
      <c r="B92" s="71">
        <v>536185</v>
      </c>
      <c r="C92" s="72" t="s">
        <v>280</v>
      </c>
      <c r="D92" s="153">
        <v>0.66322353820000002</v>
      </c>
      <c r="E92" s="79">
        <v>0</v>
      </c>
      <c r="F92" s="98">
        <v>0</v>
      </c>
      <c r="G92" s="80">
        <f>1-D92</f>
        <v>0.33677646179999998</v>
      </c>
      <c r="H92" s="84">
        <f t="shared" si="7"/>
        <v>0</v>
      </c>
      <c r="J92" s="138"/>
      <c r="K92" s="67"/>
    </row>
    <row r="93" spans="1:11" x14ac:dyDescent="0.2">
      <c r="A93" s="85" t="s">
        <v>140</v>
      </c>
      <c r="B93" s="71">
        <v>536186</v>
      </c>
      <c r="C93" s="72" t="s">
        <v>281</v>
      </c>
      <c r="D93" s="78">
        <v>1</v>
      </c>
      <c r="E93" s="79">
        <v>0</v>
      </c>
      <c r="F93" s="98">
        <v>0</v>
      </c>
      <c r="G93" s="80">
        <v>0</v>
      </c>
      <c r="H93" s="84">
        <f t="shared" si="7"/>
        <v>0</v>
      </c>
      <c r="J93" s="138"/>
      <c r="K93" s="67"/>
    </row>
    <row r="94" spans="1:11" x14ac:dyDescent="0.2">
      <c r="A94" s="85" t="s">
        <v>141</v>
      </c>
      <c r="B94" s="71">
        <v>536187</v>
      </c>
      <c r="C94" s="72" t="s">
        <v>142</v>
      </c>
      <c r="D94" s="153">
        <v>0.66322353820000002</v>
      </c>
      <c r="E94" s="79">
        <v>0</v>
      </c>
      <c r="F94" s="98">
        <v>0</v>
      </c>
      <c r="G94" s="80">
        <f>1-D94</f>
        <v>0.33677646179999998</v>
      </c>
      <c r="H94" s="84">
        <f t="shared" si="7"/>
        <v>0</v>
      </c>
      <c r="J94" s="138"/>
      <c r="K94" s="67"/>
    </row>
    <row r="95" spans="1:11" x14ac:dyDescent="0.2">
      <c r="A95" s="86"/>
      <c r="B95" s="71">
        <v>536188</v>
      </c>
      <c r="C95" s="72" t="s">
        <v>282</v>
      </c>
      <c r="D95" s="153">
        <v>0.66322353820000002</v>
      </c>
      <c r="E95" s="79">
        <v>0</v>
      </c>
      <c r="F95" s="98">
        <v>0</v>
      </c>
      <c r="G95" s="80">
        <f>1-D95</f>
        <v>0.33677646179999998</v>
      </c>
      <c r="H95" s="84">
        <f t="shared" si="7"/>
        <v>0</v>
      </c>
      <c r="J95" s="138"/>
      <c r="K95" s="67"/>
    </row>
    <row r="96" spans="1:11" x14ac:dyDescent="0.2">
      <c r="A96" s="86" t="s">
        <v>143</v>
      </c>
      <c r="B96" s="75">
        <v>536189</v>
      </c>
      <c r="C96" s="76" t="s">
        <v>283</v>
      </c>
      <c r="D96" s="153">
        <v>0.66322353820000002</v>
      </c>
      <c r="E96" s="79">
        <v>0</v>
      </c>
      <c r="F96" s="98">
        <v>0</v>
      </c>
      <c r="G96" s="80">
        <f>1-D96</f>
        <v>0.33677646179999998</v>
      </c>
      <c r="H96" s="84">
        <f t="shared" si="7"/>
        <v>0</v>
      </c>
      <c r="J96" s="138"/>
      <c r="K96" s="67"/>
    </row>
    <row r="97" spans="1:11" x14ac:dyDescent="0.2">
      <c r="A97" s="86"/>
      <c r="B97" s="75">
        <v>536190</v>
      </c>
      <c r="C97" s="76" t="s">
        <v>287</v>
      </c>
      <c r="D97" s="78">
        <v>0</v>
      </c>
      <c r="E97" s="79">
        <v>0</v>
      </c>
      <c r="F97" s="98">
        <v>0</v>
      </c>
      <c r="G97" s="80">
        <v>1</v>
      </c>
      <c r="H97" s="84"/>
      <c r="J97" s="138"/>
      <c r="K97" s="67"/>
    </row>
    <row r="98" spans="1:11" x14ac:dyDescent="0.2">
      <c r="A98" s="86"/>
      <c r="B98" s="71">
        <v>536195</v>
      </c>
      <c r="C98" s="77" t="s">
        <v>349</v>
      </c>
      <c r="D98" s="78">
        <v>1</v>
      </c>
      <c r="E98" s="79">
        <v>0</v>
      </c>
      <c r="F98" s="98">
        <v>0</v>
      </c>
      <c r="G98" s="80">
        <v>0</v>
      </c>
      <c r="H98" s="84">
        <f t="shared" si="7"/>
        <v>0</v>
      </c>
      <c r="J98" s="138"/>
      <c r="K98" s="67"/>
    </row>
    <row r="99" spans="1:11" x14ac:dyDescent="0.2">
      <c r="A99" s="86" t="s">
        <v>31</v>
      </c>
      <c r="B99" s="197" t="s">
        <v>465</v>
      </c>
      <c r="C99" s="198" t="s">
        <v>466</v>
      </c>
      <c r="D99" s="153">
        <v>0.66322353820000002</v>
      </c>
      <c r="E99" s="79">
        <v>0</v>
      </c>
      <c r="F99" s="98">
        <v>0</v>
      </c>
      <c r="G99" s="80">
        <f t="shared" ref="G99:G110" si="8">1-D99</f>
        <v>0.33677646179999998</v>
      </c>
      <c r="H99" s="196"/>
      <c r="J99" s="138"/>
      <c r="K99" s="67"/>
    </row>
    <row r="100" spans="1:11" x14ac:dyDescent="0.2">
      <c r="A100" s="86" t="s">
        <v>31</v>
      </c>
      <c r="B100" s="197" t="s">
        <v>467</v>
      </c>
      <c r="C100" s="198" t="s">
        <v>483</v>
      </c>
      <c r="D100" s="153">
        <v>0.66322353820000002</v>
      </c>
      <c r="E100" s="79">
        <v>0</v>
      </c>
      <c r="F100" s="98">
        <v>0</v>
      </c>
      <c r="G100" s="80">
        <f t="shared" si="8"/>
        <v>0.33677646179999998</v>
      </c>
      <c r="H100" s="196"/>
      <c r="J100" s="138"/>
      <c r="K100" s="67"/>
    </row>
    <row r="101" spans="1:11" x14ac:dyDescent="0.2">
      <c r="A101" s="86" t="s">
        <v>31</v>
      </c>
      <c r="B101" s="197" t="s">
        <v>468</v>
      </c>
      <c r="C101" s="198" t="s">
        <v>484</v>
      </c>
      <c r="D101" s="153">
        <v>0.66322353820000002</v>
      </c>
      <c r="E101" s="79">
        <v>0</v>
      </c>
      <c r="F101" s="98">
        <v>0</v>
      </c>
      <c r="G101" s="80">
        <f t="shared" si="8"/>
        <v>0.33677646179999998</v>
      </c>
      <c r="H101" s="196"/>
      <c r="J101" s="138"/>
      <c r="K101" s="67"/>
    </row>
    <row r="102" spans="1:11" x14ac:dyDescent="0.2">
      <c r="A102" s="86" t="s">
        <v>31</v>
      </c>
      <c r="B102" s="197" t="s">
        <v>469</v>
      </c>
      <c r="C102" s="198" t="s">
        <v>485</v>
      </c>
      <c r="D102" s="153">
        <v>0.66322353820000002</v>
      </c>
      <c r="E102" s="79">
        <v>0</v>
      </c>
      <c r="F102" s="98">
        <v>0</v>
      </c>
      <c r="G102" s="80">
        <f t="shared" si="8"/>
        <v>0.33677646179999998</v>
      </c>
      <c r="H102" s="196"/>
      <c r="J102" s="138"/>
      <c r="K102" s="67"/>
    </row>
    <row r="103" spans="1:11" x14ac:dyDescent="0.2">
      <c r="A103" s="86" t="s">
        <v>31</v>
      </c>
      <c r="B103" s="197" t="s">
        <v>470</v>
      </c>
      <c r="C103" s="198" t="s">
        <v>486</v>
      </c>
      <c r="D103" s="153">
        <v>0.66322353820000002</v>
      </c>
      <c r="E103" s="79">
        <v>0</v>
      </c>
      <c r="F103" s="98">
        <v>0</v>
      </c>
      <c r="G103" s="80">
        <f t="shared" si="8"/>
        <v>0.33677646179999998</v>
      </c>
      <c r="H103" s="196"/>
      <c r="J103" s="138"/>
      <c r="K103" s="67"/>
    </row>
    <row r="104" spans="1:11" x14ac:dyDescent="0.2">
      <c r="A104" s="86" t="s">
        <v>31</v>
      </c>
      <c r="B104" s="197" t="s">
        <v>471</v>
      </c>
      <c r="C104" s="198" t="s">
        <v>487</v>
      </c>
      <c r="D104" s="153">
        <v>0.66322353820000002</v>
      </c>
      <c r="E104" s="79">
        <v>0</v>
      </c>
      <c r="F104" s="98">
        <v>0</v>
      </c>
      <c r="G104" s="80">
        <f t="shared" si="8"/>
        <v>0.33677646179999998</v>
      </c>
      <c r="H104" s="196"/>
      <c r="J104" s="138"/>
      <c r="K104" s="67"/>
    </row>
    <row r="105" spans="1:11" x14ac:dyDescent="0.2">
      <c r="A105" s="86" t="s">
        <v>48</v>
      </c>
      <c r="B105" s="197" t="s">
        <v>472</v>
      </c>
      <c r="C105" s="198" t="s">
        <v>488</v>
      </c>
      <c r="D105" s="153">
        <v>0.66322353820000002</v>
      </c>
      <c r="E105" s="79">
        <v>0</v>
      </c>
      <c r="F105" s="98">
        <v>0</v>
      </c>
      <c r="G105" s="80">
        <f t="shared" si="8"/>
        <v>0.33677646179999998</v>
      </c>
      <c r="H105" s="196"/>
      <c r="J105" s="138"/>
      <c r="K105" s="67"/>
    </row>
    <row r="106" spans="1:11" x14ac:dyDescent="0.2">
      <c r="A106" s="86" t="s">
        <v>48</v>
      </c>
      <c r="B106" s="197" t="s">
        <v>473</v>
      </c>
      <c r="C106" s="198" t="s">
        <v>489</v>
      </c>
      <c r="D106" s="153">
        <v>0.66322353820000002</v>
      </c>
      <c r="E106" s="79">
        <v>0</v>
      </c>
      <c r="F106" s="98">
        <v>0</v>
      </c>
      <c r="G106" s="80">
        <f t="shared" si="8"/>
        <v>0.33677646179999998</v>
      </c>
      <c r="H106" s="196"/>
      <c r="J106" s="138"/>
      <c r="K106" s="67"/>
    </row>
    <row r="107" spans="1:11" x14ac:dyDescent="0.2">
      <c r="A107" s="86" t="s">
        <v>52</v>
      </c>
      <c r="B107" s="197" t="s">
        <v>474</v>
      </c>
      <c r="C107" s="198" t="s">
        <v>490</v>
      </c>
      <c r="D107" s="153">
        <v>0.66322353820000002</v>
      </c>
      <c r="E107" s="79">
        <v>0</v>
      </c>
      <c r="F107" s="98">
        <v>0</v>
      </c>
      <c r="G107" s="80">
        <f t="shared" si="8"/>
        <v>0.33677646179999998</v>
      </c>
      <c r="H107" s="196"/>
      <c r="J107" s="138"/>
      <c r="K107" s="67"/>
    </row>
    <row r="108" spans="1:11" x14ac:dyDescent="0.2">
      <c r="A108" s="86" t="s">
        <v>52</v>
      </c>
      <c r="B108" s="197" t="s">
        <v>475</v>
      </c>
      <c r="C108" s="198" t="s">
        <v>491</v>
      </c>
      <c r="D108" s="153">
        <v>0.66322353820000002</v>
      </c>
      <c r="E108" s="79">
        <v>0</v>
      </c>
      <c r="F108" s="98">
        <v>0</v>
      </c>
      <c r="G108" s="80">
        <f t="shared" si="8"/>
        <v>0.33677646179999998</v>
      </c>
      <c r="H108" s="196"/>
      <c r="J108" s="138"/>
      <c r="K108" s="67"/>
    </row>
    <row r="109" spans="1:11" x14ac:dyDescent="0.2">
      <c r="A109" s="86" t="s">
        <v>127</v>
      </c>
      <c r="B109" s="197" t="s">
        <v>476</v>
      </c>
      <c r="C109" s="198" t="s">
        <v>492</v>
      </c>
      <c r="D109" s="153">
        <v>0.66322353820000002</v>
      </c>
      <c r="E109" s="79">
        <v>0</v>
      </c>
      <c r="F109" s="98">
        <v>0</v>
      </c>
      <c r="G109" s="80">
        <f t="shared" si="8"/>
        <v>0.33677646179999998</v>
      </c>
      <c r="H109" s="196"/>
      <c r="J109" s="138"/>
      <c r="K109" s="67"/>
    </row>
    <row r="110" spans="1:11" x14ac:dyDescent="0.2">
      <c r="A110" s="86" t="s">
        <v>127</v>
      </c>
      <c r="B110" s="197" t="s">
        <v>477</v>
      </c>
      <c r="C110" s="198" t="s">
        <v>493</v>
      </c>
      <c r="D110" s="153">
        <v>0.66322353820000002</v>
      </c>
      <c r="E110" s="79">
        <v>0</v>
      </c>
      <c r="F110" s="98">
        <v>0</v>
      </c>
      <c r="G110" s="80">
        <f t="shared" si="8"/>
        <v>0.33677646179999998</v>
      </c>
      <c r="H110" s="196"/>
      <c r="J110" s="138"/>
      <c r="K110" s="67"/>
    </row>
    <row r="111" spans="1:11" x14ac:dyDescent="0.2">
      <c r="A111" s="191"/>
      <c r="B111" s="192"/>
      <c r="C111" s="193"/>
      <c r="D111" s="194"/>
      <c r="E111" s="194"/>
      <c r="F111" s="195"/>
      <c r="G111" s="194"/>
      <c r="H111" s="196"/>
      <c r="J111" s="138"/>
      <c r="K111" s="67"/>
    </row>
    <row r="112" spans="1:11" x14ac:dyDescent="0.2">
      <c r="A112" s="23"/>
      <c r="B112" s="23"/>
      <c r="D112" s="22"/>
      <c r="E112" s="22"/>
      <c r="F112" s="99"/>
      <c r="G112" s="33"/>
      <c r="H112" s="22"/>
      <c r="K112" s="67"/>
    </row>
    <row r="113" spans="1:11" x14ac:dyDescent="0.2">
      <c r="A113" s="13" t="s">
        <v>509</v>
      </c>
      <c r="D113" s="34"/>
      <c r="E113" s="35"/>
      <c r="F113" s="99"/>
      <c r="G113" s="34"/>
      <c r="H113" s="22"/>
      <c r="K113" s="67"/>
    </row>
    <row r="114" spans="1:11" x14ac:dyDescent="0.2">
      <c r="D114" s="34"/>
      <c r="E114" s="35"/>
      <c r="F114" s="99"/>
      <c r="G114" s="34"/>
      <c r="H114" s="22"/>
      <c r="K114" s="67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75" defaultRowHeight="12.75" x14ac:dyDescent="0.2"/>
  <cols>
    <col min="1" max="3" width="12.5" style="2" customWidth="1"/>
    <col min="4" max="4" width="14.5" style="2" customWidth="1"/>
    <col min="5" max="7" width="12.5" style="2" customWidth="1"/>
    <col min="8" max="8" width="12.875" style="2" customWidth="1"/>
    <col min="9" max="9" width="14.125" style="2" customWidth="1"/>
    <col min="10" max="10" width="12" style="2" customWidth="1"/>
    <col min="11" max="11" width="10.875" style="2" bestFit="1" customWidth="1"/>
    <col min="12" max="12" width="11" style="2" customWidth="1"/>
    <col min="13" max="16384" width="7.875" style="2"/>
  </cols>
  <sheetData>
    <row r="1" spans="1:12" x14ac:dyDescent="0.2">
      <c r="A1" s="1"/>
      <c r="B1" s="57"/>
      <c r="C1" s="57"/>
      <c r="D1" s="58" t="s">
        <v>461</v>
      </c>
      <c r="E1" s="57"/>
      <c r="F1" s="57"/>
      <c r="G1" s="57"/>
      <c r="H1" s="59"/>
      <c r="I1" s="102"/>
      <c r="J1" s="59"/>
      <c r="K1" s="59"/>
      <c r="L1" s="110"/>
    </row>
    <row r="2" spans="1:12" x14ac:dyDescent="0.2">
      <c r="A2" s="3"/>
      <c r="B2" s="60"/>
      <c r="C2" s="60"/>
      <c r="D2" s="61" t="s">
        <v>351</v>
      </c>
      <c r="E2" s="60"/>
      <c r="F2" s="60"/>
      <c r="G2" s="60"/>
      <c r="H2" s="62"/>
      <c r="I2" s="61"/>
      <c r="J2" s="62"/>
      <c r="K2" s="62"/>
      <c r="L2" s="111"/>
    </row>
    <row r="3" spans="1:12" ht="13.5" thickBot="1" x14ac:dyDescent="0.25">
      <c r="A3" s="3"/>
      <c r="B3" s="60"/>
      <c r="C3" s="60"/>
      <c r="D3" s="61" t="s">
        <v>508</v>
      </c>
      <c r="E3" s="60"/>
      <c r="F3" s="60"/>
      <c r="G3" s="60"/>
      <c r="H3" s="112"/>
      <c r="I3" s="103"/>
      <c r="J3" s="112"/>
      <c r="K3" s="112"/>
      <c r="L3" s="113"/>
    </row>
    <row r="4" spans="1:12" ht="44.45" customHeight="1" thickBot="1" x14ac:dyDescent="0.25">
      <c r="A4" s="64" t="s">
        <v>248</v>
      </c>
      <c r="B4" s="154">
        <v>41821</v>
      </c>
      <c r="C4" s="70">
        <v>41852</v>
      </c>
      <c r="D4" s="70">
        <v>41883</v>
      </c>
      <c r="E4" s="70">
        <v>41913</v>
      </c>
      <c r="F4" s="70">
        <v>41944</v>
      </c>
      <c r="G4" s="155">
        <v>41974</v>
      </c>
      <c r="H4" s="56" t="s">
        <v>288</v>
      </c>
      <c r="I4" s="63" t="s">
        <v>289</v>
      </c>
      <c r="J4" s="104" t="s">
        <v>504</v>
      </c>
      <c r="K4" s="109" t="s">
        <v>352</v>
      </c>
      <c r="L4" s="109" t="s">
        <v>353</v>
      </c>
    </row>
    <row r="5" spans="1:12" ht="14.1" customHeight="1" x14ac:dyDescent="0.2">
      <c r="A5" s="4" t="s">
        <v>145</v>
      </c>
      <c r="B5" s="174"/>
      <c r="C5" s="174"/>
      <c r="D5" s="174"/>
      <c r="E5" s="174"/>
      <c r="F5" s="174"/>
      <c r="G5" s="174"/>
      <c r="H5" s="156">
        <f t="shared" ref="H5:H68" si="0">SUM(B5:G5)</f>
        <v>0</v>
      </c>
      <c r="I5" s="157" t="e">
        <f t="shared" ref="I5:I68" si="1">H5/H$105</f>
        <v>#DIV/0!</v>
      </c>
      <c r="J5" s="105">
        <f>H5/6*12</f>
        <v>0</v>
      </c>
      <c r="K5" s="158">
        <f>J5*0.5</f>
        <v>0</v>
      </c>
      <c r="L5" s="139">
        <f>J5-K5</f>
        <v>0</v>
      </c>
    </row>
    <row r="6" spans="1:12" ht="14.1" customHeight="1" x14ac:dyDescent="0.2">
      <c r="A6" s="4" t="s">
        <v>146</v>
      </c>
      <c r="B6" s="175"/>
      <c r="C6" s="175"/>
      <c r="D6" s="175"/>
      <c r="E6" s="175"/>
      <c r="F6" s="175"/>
      <c r="G6" s="175"/>
      <c r="H6" s="156">
        <f t="shared" si="0"/>
        <v>0</v>
      </c>
      <c r="I6" s="157" t="e">
        <f t="shared" si="1"/>
        <v>#DIV/0!</v>
      </c>
      <c r="J6" s="143">
        <f t="shared" ref="J6:J69" si="2">H6/6*12</f>
        <v>0</v>
      </c>
      <c r="K6" s="158">
        <f t="shared" ref="K6:K69" si="3">J6*0.5</f>
        <v>0</v>
      </c>
      <c r="L6" s="139">
        <f t="shared" ref="L6:L69" si="4">J6-K6</f>
        <v>0</v>
      </c>
    </row>
    <row r="7" spans="1:12" ht="14.1" customHeight="1" x14ac:dyDescent="0.2">
      <c r="A7" s="4" t="s">
        <v>147</v>
      </c>
      <c r="B7" s="175"/>
      <c r="C7" s="175"/>
      <c r="D7" s="175"/>
      <c r="E7" s="175"/>
      <c r="F7" s="175"/>
      <c r="G7" s="175"/>
      <c r="H7" s="159">
        <f t="shared" si="0"/>
        <v>0</v>
      </c>
      <c r="I7" s="160" t="e">
        <f t="shared" si="1"/>
        <v>#DIV/0!</v>
      </c>
      <c r="J7" s="143">
        <f t="shared" si="2"/>
        <v>0</v>
      </c>
      <c r="K7" s="161">
        <f t="shared" si="3"/>
        <v>0</v>
      </c>
      <c r="L7" s="162">
        <f t="shared" si="4"/>
        <v>0</v>
      </c>
    </row>
    <row r="8" spans="1:12" ht="14.1" customHeight="1" x14ac:dyDescent="0.2">
      <c r="A8" s="4" t="s">
        <v>148</v>
      </c>
      <c r="B8" s="175"/>
      <c r="C8" s="175"/>
      <c r="D8" s="175"/>
      <c r="E8" s="175"/>
      <c r="F8" s="175"/>
      <c r="G8" s="175"/>
      <c r="H8" s="156">
        <f t="shared" si="0"/>
        <v>0</v>
      </c>
      <c r="I8" s="144" t="e">
        <f t="shared" si="1"/>
        <v>#DIV/0!</v>
      </c>
      <c r="J8" s="143">
        <f t="shared" si="2"/>
        <v>0</v>
      </c>
      <c r="K8" s="143">
        <f t="shared" si="3"/>
        <v>0</v>
      </c>
      <c r="L8" s="143">
        <f t="shared" si="4"/>
        <v>0</v>
      </c>
    </row>
    <row r="9" spans="1:12" ht="14.1" customHeight="1" x14ac:dyDescent="0.2">
      <c r="A9" s="4" t="s">
        <v>149</v>
      </c>
      <c r="B9" s="175"/>
      <c r="C9" s="175"/>
      <c r="D9" s="175"/>
      <c r="E9" s="175"/>
      <c r="F9" s="175"/>
      <c r="G9" s="175"/>
      <c r="H9" s="156">
        <f t="shared" si="0"/>
        <v>0</v>
      </c>
      <c r="I9" s="144" t="e">
        <f t="shared" si="1"/>
        <v>#DIV/0!</v>
      </c>
      <c r="J9" s="143">
        <f t="shared" si="2"/>
        <v>0</v>
      </c>
      <c r="K9" s="143">
        <f t="shared" si="3"/>
        <v>0</v>
      </c>
      <c r="L9" s="143">
        <f t="shared" si="4"/>
        <v>0</v>
      </c>
    </row>
    <row r="10" spans="1:12" ht="14.1" customHeight="1" x14ac:dyDescent="0.2">
      <c r="A10" s="4" t="s">
        <v>150</v>
      </c>
      <c r="B10" s="175"/>
      <c r="C10" s="175"/>
      <c r="D10" s="175"/>
      <c r="E10" s="175"/>
      <c r="F10" s="175"/>
      <c r="G10" s="175"/>
      <c r="H10" s="156">
        <f t="shared" si="0"/>
        <v>0</v>
      </c>
      <c r="I10" s="144" t="e">
        <f t="shared" si="1"/>
        <v>#DIV/0!</v>
      </c>
      <c r="J10" s="143">
        <f t="shared" si="2"/>
        <v>0</v>
      </c>
      <c r="K10" s="143">
        <f t="shared" si="3"/>
        <v>0</v>
      </c>
      <c r="L10" s="143">
        <f t="shared" si="4"/>
        <v>0</v>
      </c>
    </row>
    <row r="11" spans="1:12" ht="14.1" customHeight="1" x14ac:dyDescent="0.2">
      <c r="A11" s="4" t="s">
        <v>151</v>
      </c>
      <c r="B11" s="175"/>
      <c r="C11" s="175"/>
      <c r="D11" s="175"/>
      <c r="E11" s="175"/>
      <c r="F11" s="175"/>
      <c r="G11" s="175"/>
      <c r="H11" s="156">
        <f t="shared" si="0"/>
        <v>0</v>
      </c>
      <c r="I11" s="144" t="e">
        <f t="shared" si="1"/>
        <v>#DIV/0!</v>
      </c>
      <c r="J11" s="143">
        <f t="shared" si="2"/>
        <v>0</v>
      </c>
      <c r="K11" s="143">
        <f t="shared" si="3"/>
        <v>0</v>
      </c>
      <c r="L11" s="143">
        <f t="shared" si="4"/>
        <v>0</v>
      </c>
    </row>
    <row r="12" spans="1:12" ht="14.1" customHeight="1" x14ac:dyDescent="0.2">
      <c r="A12" s="4" t="s">
        <v>152</v>
      </c>
      <c r="B12" s="175"/>
      <c r="C12" s="175"/>
      <c r="D12" s="175"/>
      <c r="E12" s="175"/>
      <c r="F12" s="175"/>
      <c r="G12" s="175"/>
      <c r="H12" s="156">
        <f t="shared" si="0"/>
        <v>0</v>
      </c>
      <c r="I12" s="144" t="e">
        <f t="shared" si="1"/>
        <v>#DIV/0!</v>
      </c>
      <c r="J12" s="143">
        <f t="shared" si="2"/>
        <v>0</v>
      </c>
      <c r="K12" s="143">
        <f t="shared" si="3"/>
        <v>0</v>
      </c>
      <c r="L12" s="143">
        <f t="shared" si="4"/>
        <v>0</v>
      </c>
    </row>
    <row r="13" spans="1:12" ht="14.1" customHeight="1" x14ac:dyDescent="0.2">
      <c r="A13" s="4" t="s">
        <v>153</v>
      </c>
      <c r="B13" s="175"/>
      <c r="C13" s="175"/>
      <c r="D13" s="175"/>
      <c r="E13" s="175"/>
      <c r="F13" s="175"/>
      <c r="G13" s="175"/>
      <c r="H13" s="156">
        <f t="shared" si="0"/>
        <v>0</v>
      </c>
      <c r="I13" s="144" t="e">
        <f t="shared" si="1"/>
        <v>#DIV/0!</v>
      </c>
      <c r="J13" s="143">
        <f t="shared" si="2"/>
        <v>0</v>
      </c>
      <c r="K13" s="143">
        <f t="shared" si="3"/>
        <v>0</v>
      </c>
      <c r="L13" s="143">
        <f t="shared" si="4"/>
        <v>0</v>
      </c>
    </row>
    <row r="14" spans="1:12" ht="14.1" customHeight="1" x14ac:dyDescent="0.2">
      <c r="A14" s="4" t="s">
        <v>154</v>
      </c>
      <c r="B14" s="175"/>
      <c r="C14" s="175"/>
      <c r="D14" s="175"/>
      <c r="E14" s="175"/>
      <c r="F14" s="175"/>
      <c r="G14" s="175"/>
      <c r="H14" s="156">
        <f t="shared" si="0"/>
        <v>0</v>
      </c>
      <c r="I14" s="144" t="e">
        <f t="shared" si="1"/>
        <v>#DIV/0!</v>
      </c>
      <c r="J14" s="143">
        <f t="shared" si="2"/>
        <v>0</v>
      </c>
      <c r="K14" s="143">
        <f t="shared" si="3"/>
        <v>0</v>
      </c>
      <c r="L14" s="143">
        <f t="shared" si="4"/>
        <v>0</v>
      </c>
    </row>
    <row r="15" spans="1:12" ht="14.1" customHeight="1" x14ac:dyDescent="0.2">
      <c r="A15" s="4" t="s">
        <v>155</v>
      </c>
      <c r="B15" s="175"/>
      <c r="C15" s="175"/>
      <c r="D15" s="175"/>
      <c r="E15" s="175"/>
      <c r="F15" s="175"/>
      <c r="G15" s="175"/>
      <c r="H15" s="156">
        <f t="shared" si="0"/>
        <v>0</v>
      </c>
      <c r="I15" s="144" t="e">
        <f t="shared" si="1"/>
        <v>#DIV/0!</v>
      </c>
      <c r="J15" s="143">
        <f t="shared" si="2"/>
        <v>0</v>
      </c>
      <c r="K15" s="143">
        <f t="shared" si="3"/>
        <v>0</v>
      </c>
      <c r="L15" s="143">
        <f t="shared" si="4"/>
        <v>0</v>
      </c>
    </row>
    <row r="16" spans="1:12" ht="14.1" customHeight="1" x14ac:dyDescent="0.2">
      <c r="A16" s="4" t="s">
        <v>156</v>
      </c>
      <c r="B16" s="175"/>
      <c r="C16" s="175"/>
      <c r="D16" s="175"/>
      <c r="E16" s="175"/>
      <c r="F16" s="175"/>
      <c r="G16" s="175"/>
      <c r="H16" s="156">
        <f t="shared" si="0"/>
        <v>0</v>
      </c>
      <c r="I16" s="144" t="e">
        <f t="shared" si="1"/>
        <v>#DIV/0!</v>
      </c>
      <c r="J16" s="143">
        <f t="shared" si="2"/>
        <v>0</v>
      </c>
      <c r="K16" s="143">
        <f t="shared" si="3"/>
        <v>0</v>
      </c>
      <c r="L16" s="143">
        <f t="shared" si="4"/>
        <v>0</v>
      </c>
    </row>
    <row r="17" spans="1:12" ht="14.1" customHeight="1" x14ac:dyDescent="0.2">
      <c r="A17" s="4" t="s">
        <v>157</v>
      </c>
      <c r="B17" s="175"/>
      <c r="C17" s="175"/>
      <c r="D17" s="175"/>
      <c r="E17" s="175"/>
      <c r="F17" s="175"/>
      <c r="G17" s="175"/>
      <c r="H17" s="156">
        <f t="shared" si="0"/>
        <v>0</v>
      </c>
      <c r="I17" s="144" t="e">
        <f t="shared" si="1"/>
        <v>#DIV/0!</v>
      </c>
      <c r="J17" s="143">
        <f t="shared" si="2"/>
        <v>0</v>
      </c>
      <c r="K17" s="143">
        <f t="shared" si="3"/>
        <v>0</v>
      </c>
      <c r="L17" s="143">
        <f t="shared" si="4"/>
        <v>0</v>
      </c>
    </row>
    <row r="18" spans="1:12" ht="14.1" customHeight="1" x14ac:dyDescent="0.2">
      <c r="A18" s="4" t="s">
        <v>158</v>
      </c>
      <c r="B18" s="175"/>
      <c r="C18" s="175"/>
      <c r="D18" s="175"/>
      <c r="E18" s="175"/>
      <c r="F18" s="175"/>
      <c r="G18" s="175"/>
      <c r="H18" s="156">
        <f t="shared" si="0"/>
        <v>0</v>
      </c>
      <c r="I18" s="144" t="e">
        <f t="shared" si="1"/>
        <v>#DIV/0!</v>
      </c>
      <c r="J18" s="143">
        <f t="shared" si="2"/>
        <v>0</v>
      </c>
      <c r="K18" s="143">
        <f t="shared" si="3"/>
        <v>0</v>
      </c>
      <c r="L18" s="143">
        <f t="shared" si="4"/>
        <v>0</v>
      </c>
    </row>
    <row r="19" spans="1:12" ht="14.1" customHeight="1" x14ac:dyDescent="0.2">
      <c r="A19" s="4" t="s">
        <v>159</v>
      </c>
      <c r="B19" s="175"/>
      <c r="C19" s="175"/>
      <c r="D19" s="175"/>
      <c r="E19" s="175"/>
      <c r="F19" s="175"/>
      <c r="G19" s="175"/>
      <c r="H19" s="156">
        <f t="shared" si="0"/>
        <v>0</v>
      </c>
      <c r="I19" s="144" t="e">
        <f t="shared" si="1"/>
        <v>#DIV/0!</v>
      </c>
      <c r="J19" s="143">
        <f t="shared" si="2"/>
        <v>0</v>
      </c>
      <c r="K19" s="143">
        <f t="shared" si="3"/>
        <v>0</v>
      </c>
      <c r="L19" s="143">
        <f t="shared" si="4"/>
        <v>0</v>
      </c>
    </row>
    <row r="20" spans="1:12" ht="14.1" customHeight="1" x14ac:dyDescent="0.2">
      <c r="A20" s="4" t="s">
        <v>160</v>
      </c>
      <c r="B20" s="175"/>
      <c r="C20" s="175"/>
      <c r="D20" s="175"/>
      <c r="E20" s="175"/>
      <c r="F20" s="175"/>
      <c r="G20" s="175"/>
      <c r="H20" s="156">
        <f t="shared" si="0"/>
        <v>0</v>
      </c>
      <c r="I20" s="144" t="e">
        <f t="shared" si="1"/>
        <v>#DIV/0!</v>
      </c>
      <c r="J20" s="143">
        <f t="shared" si="2"/>
        <v>0</v>
      </c>
      <c r="K20" s="143">
        <f t="shared" si="3"/>
        <v>0</v>
      </c>
      <c r="L20" s="143">
        <f t="shared" si="4"/>
        <v>0</v>
      </c>
    </row>
    <row r="21" spans="1:12" ht="14.1" customHeight="1" x14ac:dyDescent="0.2">
      <c r="A21" s="4" t="s">
        <v>161</v>
      </c>
      <c r="B21" s="175"/>
      <c r="C21" s="175"/>
      <c r="D21" s="175"/>
      <c r="E21" s="175"/>
      <c r="F21" s="175"/>
      <c r="G21" s="175"/>
      <c r="H21" s="156">
        <f t="shared" si="0"/>
        <v>0</v>
      </c>
      <c r="I21" s="144" t="e">
        <f t="shared" si="1"/>
        <v>#DIV/0!</v>
      </c>
      <c r="J21" s="143">
        <f t="shared" si="2"/>
        <v>0</v>
      </c>
      <c r="K21" s="143">
        <f t="shared" si="3"/>
        <v>0</v>
      </c>
      <c r="L21" s="143">
        <f t="shared" si="4"/>
        <v>0</v>
      </c>
    </row>
    <row r="22" spans="1:12" ht="14.1" customHeight="1" x14ac:dyDescent="0.2">
      <c r="A22" s="4" t="s">
        <v>162</v>
      </c>
      <c r="B22" s="175"/>
      <c r="C22" s="175"/>
      <c r="D22" s="175"/>
      <c r="E22" s="175"/>
      <c r="F22" s="175"/>
      <c r="G22" s="175"/>
      <c r="H22" s="143">
        <f t="shared" si="0"/>
        <v>0</v>
      </c>
      <c r="I22" s="144" t="e">
        <f t="shared" si="1"/>
        <v>#DIV/0!</v>
      </c>
      <c r="J22" s="143">
        <f t="shared" si="2"/>
        <v>0</v>
      </c>
      <c r="K22" s="143">
        <f t="shared" si="3"/>
        <v>0</v>
      </c>
      <c r="L22" s="143">
        <f t="shared" si="4"/>
        <v>0</v>
      </c>
    </row>
    <row r="23" spans="1:12" ht="14.1" customHeight="1" x14ac:dyDescent="0.2">
      <c r="A23" s="4" t="s">
        <v>163</v>
      </c>
      <c r="B23" s="175"/>
      <c r="C23" s="175"/>
      <c r="D23" s="175"/>
      <c r="E23" s="175"/>
      <c r="F23" s="175"/>
      <c r="G23" s="175"/>
      <c r="H23" s="143">
        <f t="shared" si="0"/>
        <v>0</v>
      </c>
      <c r="I23" s="144" t="e">
        <f t="shared" si="1"/>
        <v>#DIV/0!</v>
      </c>
      <c r="J23" s="143">
        <f t="shared" si="2"/>
        <v>0</v>
      </c>
      <c r="K23" s="143">
        <f t="shared" si="3"/>
        <v>0</v>
      </c>
      <c r="L23" s="143">
        <f t="shared" si="4"/>
        <v>0</v>
      </c>
    </row>
    <row r="24" spans="1:12" ht="14.1" customHeight="1" x14ac:dyDescent="0.2">
      <c r="A24" s="4" t="s">
        <v>164</v>
      </c>
      <c r="B24" s="175"/>
      <c r="C24" s="175"/>
      <c r="D24" s="175"/>
      <c r="E24" s="175"/>
      <c r="F24" s="175"/>
      <c r="G24" s="175"/>
      <c r="H24" s="143">
        <f t="shared" si="0"/>
        <v>0</v>
      </c>
      <c r="I24" s="144" t="e">
        <f t="shared" si="1"/>
        <v>#DIV/0!</v>
      </c>
      <c r="J24" s="143">
        <f t="shared" si="2"/>
        <v>0</v>
      </c>
      <c r="K24" s="143">
        <f t="shared" si="3"/>
        <v>0</v>
      </c>
      <c r="L24" s="143">
        <f t="shared" si="4"/>
        <v>0</v>
      </c>
    </row>
    <row r="25" spans="1:12" ht="14.1" customHeight="1" x14ac:dyDescent="0.2">
      <c r="A25" s="4" t="s">
        <v>165</v>
      </c>
      <c r="B25" s="175"/>
      <c r="C25" s="175"/>
      <c r="D25" s="175"/>
      <c r="E25" s="175"/>
      <c r="F25" s="175"/>
      <c r="G25" s="175"/>
      <c r="H25" s="143">
        <f t="shared" si="0"/>
        <v>0</v>
      </c>
      <c r="I25" s="144" t="e">
        <f t="shared" si="1"/>
        <v>#DIV/0!</v>
      </c>
      <c r="J25" s="143">
        <f t="shared" si="2"/>
        <v>0</v>
      </c>
      <c r="K25" s="143">
        <f t="shared" si="3"/>
        <v>0</v>
      </c>
      <c r="L25" s="143">
        <f t="shared" si="4"/>
        <v>0</v>
      </c>
    </row>
    <row r="26" spans="1:12" ht="14.1" customHeight="1" x14ac:dyDescent="0.2">
      <c r="A26" s="4" t="s">
        <v>166</v>
      </c>
      <c r="B26" s="175"/>
      <c r="C26" s="175"/>
      <c r="D26" s="175"/>
      <c r="E26" s="175"/>
      <c r="F26" s="175"/>
      <c r="G26" s="175"/>
      <c r="H26" s="143">
        <f t="shared" si="0"/>
        <v>0</v>
      </c>
      <c r="I26" s="144" t="e">
        <f t="shared" si="1"/>
        <v>#DIV/0!</v>
      </c>
      <c r="J26" s="143">
        <f t="shared" si="2"/>
        <v>0</v>
      </c>
      <c r="K26" s="143">
        <f t="shared" si="3"/>
        <v>0</v>
      </c>
      <c r="L26" s="143">
        <f t="shared" si="4"/>
        <v>0</v>
      </c>
    </row>
    <row r="27" spans="1:12" ht="14.1" customHeight="1" x14ac:dyDescent="0.2">
      <c r="A27" s="4" t="s">
        <v>167</v>
      </c>
      <c r="B27" s="175"/>
      <c r="C27" s="175"/>
      <c r="D27" s="175"/>
      <c r="E27" s="175"/>
      <c r="F27" s="175"/>
      <c r="G27" s="175"/>
      <c r="H27" s="143">
        <f t="shared" si="0"/>
        <v>0</v>
      </c>
      <c r="I27" s="144" t="e">
        <f t="shared" si="1"/>
        <v>#DIV/0!</v>
      </c>
      <c r="J27" s="143">
        <f t="shared" si="2"/>
        <v>0</v>
      </c>
      <c r="K27" s="143">
        <f t="shared" si="3"/>
        <v>0</v>
      </c>
      <c r="L27" s="143">
        <f t="shared" si="4"/>
        <v>0</v>
      </c>
    </row>
    <row r="28" spans="1:12" ht="14.1" customHeight="1" x14ac:dyDescent="0.2">
      <c r="A28" s="4" t="s">
        <v>168</v>
      </c>
      <c r="B28" s="175"/>
      <c r="C28" s="175"/>
      <c r="D28" s="175"/>
      <c r="E28" s="175"/>
      <c r="F28" s="175"/>
      <c r="G28" s="175"/>
      <c r="H28" s="143">
        <f t="shared" si="0"/>
        <v>0</v>
      </c>
      <c r="I28" s="144" t="e">
        <f t="shared" si="1"/>
        <v>#DIV/0!</v>
      </c>
      <c r="J28" s="143">
        <f t="shared" si="2"/>
        <v>0</v>
      </c>
      <c r="K28" s="143">
        <f t="shared" si="3"/>
        <v>0</v>
      </c>
      <c r="L28" s="143">
        <f t="shared" si="4"/>
        <v>0</v>
      </c>
    </row>
    <row r="29" spans="1:12" ht="14.1" customHeight="1" x14ac:dyDescent="0.2">
      <c r="A29" s="4" t="s">
        <v>169</v>
      </c>
      <c r="B29" s="175"/>
      <c r="C29" s="175"/>
      <c r="D29" s="175"/>
      <c r="E29" s="175"/>
      <c r="F29" s="175"/>
      <c r="G29" s="175"/>
      <c r="H29" s="143">
        <f t="shared" si="0"/>
        <v>0</v>
      </c>
      <c r="I29" s="144" t="e">
        <f t="shared" si="1"/>
        <v>#DIV/0!</v>
      </c>
      <c r="J29" s="143">
        <f t="shared" si="2"/>
        <v>0</v>
      </c>
      <c r="K29" s="143">
        <f t="shared" si="3"/>
        <v>0</v>
      </c>
      <c r="L29" s="143">
        <f t="shared" si="4"/>
        <v>0</v>
      </c>
    </row>
    <row r="30" spans="1:12" ht="14.1" customHeight="1" x14ac:dyDescent="0.2">
      <c r="A30" s="4" t="s">
        <v>170</v>
      </c>
      <c r="B30" s="175"/>
      <c r="C30" s="175"/>
      <c r="D30" s="175"/>
      <c r="E30" s="175"/>
      <c r="F30" s="175"/>
      <c r="G30" s="175"/>
      <c r="H30" s="143">
        <f t="shared" si="0"/>
        <v>0</v>
      </c>
      <c r="I30" s="144" t="e">
        <f t="shared" si="1"/>
        <v>#DIV/0!</v>
      </c>
      <c r="J30" s="143">
        <f t="shared" si="2"/>
        <v>0</v>
      </c>
      <c r="K30" s="143">
        <f t="shared" si="3"/>
        <v>0</v>
      </c>
      <c r="L30" s="143">
        <f t="shared" si="4"/>
        <v>0</v>
      </c>
    </row>
    <row r="31" spans="1:12" ht="14.1" customHeight="1" x14ac:dyDescent="0.2">
      <c r="A31" s="4" t="s">
        <v>171</v>
      </c>
      <c r="B31" s="175"/>
      <c r="C31" s="175"/>
      <c r="D31" s="175"/>
      <c r="E31" s="175"/>
      <c r="F31" s="175"/>
      <c r="G31" s="175"/>
      <c r="H31" s="143">
        <f t="shared" si="0"/>
        <v>0</v>
      </c>
      <c r="I31" s="144" t="e">
        <f t="shared" si="1"/>
        <v>#DIV/0!</v>
      </c>
      <c r="J31" s="143">
        <f t="shared" si="2"/>
        <v>0</v>
      </c>
      <c r="K31" s="143">
        <f t="shared" si="3"/>
        <v>0</v>
      </c>
      <c r="L31" s="143">
        <f t="shared" si="4"/>
        <v>0</v>
      </c>
    </row>
    <row r="32" spans="1:12" ht="14.1" customHeight="1" x14ac:dyDescent="0.2">
      <c r="A32" s="4" t="s">
        <v>172</v>
      </c>
      <c r="B32" s="175"/>
      <c r="C32" s="175"/>
      <c r="D32" s="175"/>
      <c r="E32" s="175"/>
      <c r="F32" s="175"/>
      <c r="G32" s="175"/>
      <c r="H32" s="143">
        <f t="shared" si="0"/>
        <v>0</v>
      </c>
      <c r="I32" s="144" t="e">
        <f t="shared" si="1"/>
        <v>#DIV/0!</v>
      </c>
      <c r="J32" s="143">
        <f t="shared" si="2"/>
        <v>0</v>
      </c>
      <c r="K32" s="143">
        <f t="shared" si="3"/>
        <v>0</v>
      </c>
      <c r="L32" s="143">
        <f t="shared" si="4"/>
        <v>0</v>
      </c>
    </row>
    <row r="33" spans="1:12" ht="14.1" customHeight="1" x14ac:dyDescent="0.2">
      <c r="A33" s="4" t="s">
        <v>173</v>
      </c>
      <c r="B33" s="175"/>
      <c r="C33" s="175"/>
      <c r="D33" s="175"/>
      <c r="E33" s="175"/>
      <c r="F33" s="175"/>
      <c r="G33" s="175"/>
      <c r="H33" s="143">
        <f t="shared" si="0"/>
        <v>0</v>
      </c>
      <c r="I33" s="144" t="e">
        <f t="shared" si="1"/>
        <v>#DIV/0!</v>
      </c>
      <c r="J33" s="143">
        <f t="shared" si="2"/>
        <v>0</v>
      </c>
      <c r="K33" s="143">
        <f t="shared" si="3"/>
        <v>0</v>
      </c>
      <c r="L33" s="143">
        <f t="shared" si="4"/>
        <v>0</v>
      </c>
    </row>
    <row r="34" spans="1:12" ht="14.1" customHeight="1" x14ac:dyDescent="0.2">
      <c r="A34" s="4" t="s">
        <v>174</v>
      </c>
      <c r="B34" s="175"/>
      <c r="C34" s="175"/>
      <c r="D34" s="175"/>
      <c r="E34" s="175"/>
      <c r="F34" s="175"/>
      <c r="G34" s="175"/>
      <c r="H34" s="143">
        <f t="shared" si="0"/>
        <v>0</v>
      </c>
      <c r="I34" s="144" t="e">
        <f t="shared" si="1"/>
        <v>#DIV/0!</v>
      </c>
      <c r="J34" s="143">
        <f t="shared" si="2"/>
        <v>0</v>
      </c>
      <c r="K34" s="143">
        <f t="shared" si="3"/>
        <v>0</v>
      </c>
      <c r="L34" s="143">
        <f t="shared" si="4"/>
        <v>0</v>
      </c>
    </row>
    <row r="35" spans="1:12" ht="14.1" customHeight="1" x14ac:dyDescent="0.2">
      <c r="A35" s="4" t="s">
        <v>175</v>
      </c>
      <c r="B35" s="175"/>
      <c r="C35" s="175"/>
      <c r="D35" s="175"/>
      <c r="E35" s="175"/>
      <c r="F35" s="175"/>
      <c r="G35" s="175"/>
      <c r="H35" s="143">
        <f t="shared" si="0"/>
        <v>0</v>
      </c>
      <c r="I35" s="144" t="e">
        <f t="shared" si="1"/>
        <v>#DIV/0!</v>
      </c>
      <c r="J35" s="143">
        <f t="shared" si="2"/>
        <v>0</v>
      </c>
      <c r="K35" s="143">
        <f t="shared" si="3"/>
        <v>0</v>
      </c>
      <c r="L35" s="143">
        <f t="shared" si="4"/>
        <v>0</v>
      </c>
    </row>
    <row r="36" spans="1:12" ht="14.1" customHeight="1" x14ac:dyDescent="0.2">
      <c r="A36" s="4" t="s">
        <v>176</v>
      </c>
      <c r="B36" s="175"/>
      <c r="C36" s="175"/>
      <c r="D36" s="175"/>
      <c r="E36" s="175"/>
      <c r="F36" s="175"/>
      <c r="G36" s="175"/>
      <c r="H36" s="143">
        <f t="shared" si="0"/>
        <v>0</v>
      </c>
      <c r="I36" s="144" t="e">
        <f t="shared" si="1"/>
        <v>#DIV/0!</v>
      </c>
      <c r="J36" s="143">
        <f t="shared" si="2"/>
        <v>0</v>
      </c>
      <c r="K36" s="143">
        <f t="shared" si="3"/>
        <v>0</v>
      </c>
      <c r="L36" s="143">
        <f t="shared" si="4"/>
        <v>0</v>
      </c>
    </row>
    <row r="37" spans="1:12" ht="14.1" customHeight="1" x14ac:dyDescent="0.2">
      <c r="A37" s="4" t="s">
        <v>177</v>
      </c>
      <c r="B37" s="175"/>
      <c r="C37" s="175"/>
      <c r="D37" s="175"/>
      <c r="E37" s="175"/>
      <c r="F37" s="175"/>
      <c r="G37" s="175"/>
      <c r="H37" s="143">
        <f t="shared" si="0"/>
        <v>0</v>
      </c>
      <c r="I37" s="144" t="e">
        <f t="shared" si="1"/>
        <v>#DIV/0!</v>
      </c>
      <c r="J37" s="143">
        <f t="shared" si="2"/>
        <v>0</v>
      </c>
      <c r="K37" s="143">
        <f t="shared" si="3"/>
        <v>0</v>
      </c>
      <c r="L37" s="143">
        <f t="shared" si="4"/>
        <v>0</v>
      </c>
    </row>
    <row r="38" spans="1:12" ht="14.1" customHeight="1" x14ac:dyDescent="0.2">
      <c r="A38" s="4" t="s">
        <v>178</v>
      </c>
      <c r="B38" s="175"/>
      <c r="C38" s="175"/>
      <c r="D38" s="175"/>
      <c r="E38" s="175"/>
      <c r="F38" s="175"/>
      <c r="G38" s="175"/>
      <c r="H38" s="143">
        <f t="shared" si="0"/>
        <v>0</v>
      </c>
      <c r="I38" s="144" t="e">
        <f t="shared" si="1"/>
        <v>#DIV/0!</v>
      </c>
      <c r="J38" s="143">
        <f t="shared" si="2"/>
        <v>0</v>
      </c>
      <c r="K38" s="143">
        <f t="shared" si="3"/>
        <v>0</v>
      </c>
      <c r="L38" s="143">
        <f t="shared" si="4"/>
        <v>0</v>
      </c>
    </row>
    <row r="39" spans="1:12" ht="14.1" customHeight="1" x14ac:dyDescent="0.2">
      <c r="A39" s="4" t="s">
        <v>179</v>
      </c>
      <c r="B39" s="175"/>
      <c r="C39" s="175"/>
      <c r="D39" s="175"/>
      <c r="E39" s="175"/>
      <c r="F39" s="175"/>
      <c r="G39" s="175"/>
      <c r="H39" s="143">
        <f t="shared" si="0"/>
        <v>0</v>
      </c>
      <c r="I39" s="144" t="e">
        <f t="shared" si="1"/>
        <v>#DIV/0!</v>
      </c>
      <c r="J39" s="143">
        <f t="shared" si="2"/>
        <v>0</v>
      </c>
      <c r="K39" s="143">
        <f t="shared" si="3"/>
        <v>0</v>
      </c>
      <c r="L39" s="143">
        <f t="shared" si="4"/>
        <v>0</v>
      </c>
    </row>
    <row r="40" spans="1:12" ht="14.1" customHeight="1" x14ac:dyDescent="0.2">
      <c r="A40" s="4" t="s">
        <v>180</v>
      </c>
      <c r="B40" s="175"/>
      <c r="C40" s="175"/>
      <c r="D40" s="175"/>
      <c r="E40" s="175"/>
      <c r="F40" s="175"/>
      <c r="G40" s="175"/>
      <c r="H40" s="143">
        <f t="shared" si="0"/>
        <v>0</v>
      </c>
      <c r="I40" s="144" t="e">
        <f t="shared" si="1"/>
        <v>#DIV/0!</v>
      </c>
      <c r="J40" s="143">
        <f t="shared" si="2"/>
        <v>0</v>
      </c>
      <c r="K40" s="143">
        <f t="shared" si="3"/>
        <v>0</v>
      </c>
      <c r="L40" s="143">
        <f t="shared" si="4"/>
        <v>0</v>
      </c>
    </row>
    <row r="41" spans="1:12" ht="14.1" customHeight="1" x14ac:dyDescent="0.2">
      <c r="A41" s="4" t="s">
        <v>181</v>
      </c>
      <c r="B41" s="175"/>
      <c r="C41" s="175"/>
      <c r="D41" s="175"/>
      <c r="E41" s="175"/>
      <c r="F41" s="175"/>
      <c r="G41" s="175"/>
      <c r="H41" s="143">
        <f t="shared" si="0"/>
        <v>0</v>
      </c>
      <c r="I41" s="144" t="e">
        <f t="shared" si="1"/>
        <v>#DIV/0!</v>
      </c>
      <c r="J41" s="143">
        <f t="shared" si="2"/>
        <v>0</v>
      </c>
      <c r="K41" s="143">
        <f t="shared" si="3"/>
        <v>0</v>
      </c>
      <c r="L41" s="143">
        <f t="shared" si="4"/>
        <v>0</v>
      </c>
    </row>
    <row r="42" spans="1:12" ht="14.1" customHeight="1" x14ac:dyDescent="0.2">
      <c r="A42" s="4" t="s">
        <v>182</v>
      </c>
      <c r="B42" s="175"/>
      <c r="C42" s="175"/>
      <c r="D42" s="175"/>
      <c r="E42" s="175"/>
      <c r="F42" s="175"/>
      <c r="G42" s="175"/>
      <c r="H42" s="143">
        <f t="shared" si="0"/>
        <v>0</v>
      </c>
      <c r="I42" s="144" t="e">
        <f t="shared" si="1"/>
        <v>#DIV/0!</v>
      </c>
      <c r="J42" s="143">
        <f t="shared" si="2"/>
        <v>0</v>
      </c>
      <c r="K42" s="143">
        <f t="shared" si="3"/>
        <v>0</v>
      </c>
      <c r="L42" s="143">
        <f t="shared" si="4"/>
        <v>0</v>
      </c>
    </row>
    <row r="43" spans="1:12" ht="14.1" customHeight="1" x14ac:dyDescent="0.2">
      <c r="A43" s="4" t="s">
        <v>183</v>
      </c>
      <c r="B43" s="175"/>
      <c r="C43" s="175"/>
      <c r="D43" s="175"/>
      <c r="E43" s="175"/>
      <c r="F43" s="175"/>
      <c r="G43" s="175"/>
      <c r="H43" s="143">
        <f t="shared" si="0"/>
        <v>0</v>
      </c>
      <c r="I43" s="144" t="e">
        <f t="shared" si="1"/>
        <v>#DIV/0!</v>
      </c>
      <c r="J43" s="143">
        <f t="shared" si="2"/>
        <v>0</v>
      </c>
      <c r="K43" s="143">
        <f t="shared" si="3"/>
        <v>0</v>
      </c>
      <c r="L43" s="143">
        <f t="shared" si="4"/>
        <v>0</v>
      </c>
    </row>
    <row r="44" spans="1:12" ht="14.1" customHeight="1" x14ac:dyDescent="0.2">
      <c r="A44" s="4" t="s">
        <v>184</v>
      </c>
      <c r="B44" s="175"/>
      <c r="C44" s="175"/>
      <c r="D44" s="175"/>
      <c r="E44" s="175"/>
      <c r="F44" s="175"/>
      <c r="G44" s="175"/>
      <c r="H44" s="143">
        <f t="shared" si="0"/>
        <v>0</v>
      </c>
      <c r="I44" s="144" t="e">
        <f t="shared" si="1"/>
        <v>#DIV/0!</v>
      </c>
      <c r="J44" s="143">
        <f t="shared" si="2"/>
        <v>0</v>
      </c>
      <c r="K44" s="143">
        <f t="shared" si="3"/>
        <v>0</v>
      </c>
      <c r="L44" s="143">
        <f t="shared" si="4"/>
        <v>0</v>
      </c>
    </row>
    <row r="45" spans="1:12" ht="14.1" customHeight="1" x14ac:dyDescent="0.2">
      <c r="A45" s="4" t="s">
        <v>185</v>
      </c>
      <c r="B45" s="175"/>
      <c r="C45" s="175"/>
      <c r="D45" s="175"/>
      <c r="E45" s="175"/>
      <c r="F45" s="175"/>
      <c r="G45" s="175"/>
      <c r="H45" s="143">
        <f t="shared" si="0"/>
        <v>0</v>
      </c>
      <c r="I45" s="144" t="e">
        <f t="shared" si="1"/>
        <v>#DIV/0!</v>
      </c>
      <c r="J45" s="143">
        <f t="shared" si="2"/>
        <v>0</v>
      </c>
      <c r="K45" s="143">
        <f t="shared" si="3"/>
        <v>0</v>
      </c>
      <c r="L45" s="143">
        <f t="shared" si="4"/>
        <v>0</v>
      </c>
    </row>
    <row r="46" spans="1:12" ht="14.1" customHeight="1" x14ac:dyDescent="0.2">
      <c r="A46" s="4" t="s">
        <v>186</v>
      </c>
      <c r="B46" s="175"/>
      <c r="C46" s="175"/>
      <c r="D46" s="175"/>
      <c r="E46" s="175"/>
      <c r="F46" s="175"/>
      <c r="G46" s="175"/>
      <c r="H46" s="143">
        <f t="shared" si="0"/>
        <v>0</v>
      </c>
      <c r="I46" s="144" t="e">
        <f t="shared" si="1"/>
        <v>#DIV/0!</v>
      </c>
      <c r="J46" s="143">
        <f t="shared" si="2"/>
        <v>0</v>
      </c>
      <c r="K46" s="143">
        <f t="shared" si="3"/>
        <v>0</v>
      </c>
      <c r="L46" s="143">
        <f t="shared" si="4"/>
        <v>0</v>
      </c>
    </row>
    <row r="47" spans="1:12" ht="14.1" customHeight="1" x14ac:dyDescent="0.2">
      <c r="A47" s="4" t="s">
        <v>187</v>
      </c>
      <c r="B47" s="175"/>
      <c r="C47" s="175"/>
      <c r="D47" s="175"/>
      <c r="E47" s="175"/>
      <c r="F47" s="175"/>
      <c r="G47" s="175"/>
      <c r="H47" s="143">
        <f t="shared" si="0"/>
        <v>0</v>
      </c>
      <c r="I47" s="144" t="e">
        <f t="shared" si="1"/>
        <v>#DIV/0!</v>
      </c>
      <c r="J47" s="143">
        <f t="shared" si="2"/>
        <v>0</v>
      </c>
      <c r="K47" s="143">
        <f t="shared" si="3"/>
        <v>0</v>
      </c>
      <c r="L47" s="143">
        <f t="shared" si="4"/>
        <v>0</v>
      </c>
    </row>
    <row r="48" spans="1:12" ht="14.1" customHeight="1" x14ac:dyDescent="0.2">
      <c r="A48" s="4" t="s">
        <v>188</v>
      </c>
      <c r="B48" s="175"/>
      <c r="C48" s="175"/>
      <c r="D48" s="175"/>
      <c r="E48" s="175"/>
      <c r="F48" s="175"/>
      <c r="G48" s="175"/>
      <c r="H48" s="143">
        <f t="shared" si="0"/>
        <v>0</v>
      </c>
      <c r="I48" s="144" t="e">
        <f t="shared" si="1"/>
        <v>#DIV/0!</v>
      </c>
      <c r="J48" s="143">
        <f t="shared" si="2"/>
        <v>0</v>
      </c>
      <c r="K48" s="143">
        <f t="shared" si="3"/>
        <v>0</v>
      </c>
      <c r="L48" s="143">
        <f t="shared" si="4"/>
        <v>0</v>
      </c>
    </row>
    <row r="49" spans="1:12" ht="14.1" customHeight="1" x14ac:dyDescent="0.2">
      <c r="A49" s="4" t="s">
        <v>189</v>
      </c>
      <c r="B49" s="175"/>
      <c r="C49" s="175"/>
      <c r="D49" s="175"/>
      <c r="E49" s="175"/>
      <c r="F49" s="175"/>
      <c r="G49" s="175"/>
      <c r="H49" s="143">
        <f t="shared" si="0"/>
        <v>0</v>
      </c>
      <c r="I49" s="144" t="e">
        <f t="shared" si="1"/>
        <v>#DIV/0!</v>
      </c>
      <c r="J49" s="143">
        <f t="shared" si="2"/>
        <v>0</v>
      </c>
      <c r="K49" s="143">
        <f t="shared" si="3"/>
        <v>0</v>
      </c>
      <c r="L49" s="143">
        <f t="shared" si="4"/>
        <v>0</v>
      </c>
    </row>
    <row r="50" spans="1:12" ht="14.1" customHeight="1" x14ac:dyDescent="0.2">
      <c r="A50" s="4" t="s">
        <v>190</v>
      </c>
      <c r="B50" s="175"/>
      <c r="C50" s="175"/>
      <c r="D50" s="175"/>
      <c r="E50" s="175"/>
      <c r="F50" s="175"/>
      <c r="G50" s="175"/>
      <c r="H50" s="143">
        <f t="shared" si="0"/>
        <v>0</v>
      </c>
      <c r="I50" s="144" t="e">
        <f t="shared" si="1"/>
        <v>#DIV/0!</v>
      </c>
      <c r="J50" s="143">
        <f t="shared" si="2"/>
        <v>0</v>
      </c>
      <c r="K50" s="143">
        <f t="shared" si="3"/>
        <v>0</v>
      </c>
      <c r="L50" s="143">
        <f t="shared" si="4"/>
        <v>0</v>
      </c>
    </row>
    <row r="51" spans="1:12" ht="14.1" customHeight="1" x14ac:dyDescent="0.2">
      <c r="A51" s="4" t="s">
        <v>191</v>
      </c>
      <c r="B51" s="175"/>
      <c r="C51" s="175"/>
      <c r="D51" s="175"/>
      <c r="E51" s="175"/>
      <c r="F51" s="175"/>
      <c r="G51" s="175"/>
      <c r="H51" s="143">
        <f t="shared" si="0"/>
        <v>0</v>
      </c>
      <c r="I51" s="144" t="e">
        <f t="shared" si="1"/>
        <v>#DIV/0!</v>
      </c>
      <c r="J51" s="143">
        <f t="shared" si="2"/>
        <v>0</v>
      </c>
      <c r="K51" s="143">
        <f t="shared" si="3"/>
        <v>0</v>
      </c>
      <c r="L51" s="143">
        <f t="shared" si="4"/>
        <v>0</v>
      </c>
    </row>
    <row r="52" spans="1:12" ht="14.1" customHeight="1" x14ac:dyDescent="0.2">
      <c r="A52" s="4" t="s">
        <v>192</v>
      </c>
      <c r="B52" s="175"/>
      <c r="C52" s="175"/>
      <c r="D52" s="175"/>
      <c r="E52" s="175"/>
      <c r="F52" s="175"/>
      <c r="G52" s="175"/>
      <c r="H52" s="143">
        <f t="shared" si="0"/>
        <v>0</v>
      </c>
      <c r="I52" s="144" t="e">
        <f t="shared" si="1"/>
        <v>#DIV/0!</v>
      </c>
      <c r="J52" s="143">
        <f t="shared" si="2"/>
        <v>0</v>
      </c>
      <c r="K52" s="143">
        <f t="shared" si="3"/>
        <v>0</v>
      </c>
      <c r="L52" s="143">
        <f t="shared" si="4"/>
        <v>0</v>
      </c>
    </row>
    <row r="53" spans="1:12" ht="14.1" customHeight="1" x14ac:dyDescent="0.2">
      <c r="A53" s="4" t="s">
        <v>193</v>
      </c>
      <c r="B53" s="175"/>
      <c r="C53" s="175"/>
      <c r="D53" s="175"/>
      <c r="E53" s="175"/>
      <c r="F53" s="175"/>
      <c r="G53" s="175"/>
      <c r="H53" s="143">
        <f t="shared" si="0"/>
        <v>0</v>
      </c>
      <c r="I53" s="144" t="e">
        <f t="shared" si="1"/>
        <v>#DIV/0!</v>
      </c>
      <c r="J53" s="143">
        <f t="shared" si="2"/>
        <v>0</v>
      </c>
      <c r="K53" s="143">
        <f t="shared" si="3"/>
        <v>0</v>
      </c>
      <c r="L53" s="143">
        <f t="shared" si="4"/>
        <v>0</v>
      </c>
    </row>
    <row r="54" spans="1:12" ht="14.1" customHeight="1" x14ac:dyDescent="0.2">
      <c r="A54" s="4" t="s">
        <v>194</v>
      </c>
      <c r="B54" s="175"/>
      <c r="C54" s="175"/>
      <c r="D54" s="175"/>
      <c r="E54" s="175"/>
      <c r="F54" s="175"/>
      <c r="G54" s="175"/>
      <c r="H54" s="143">
        <f t="shared" si="0"/>
        <v>0</v>
      </c>
      <c r="I54" s="144" t="e">
        <f t="shared" si="1"/>
        <v>#DIV/0!</v>
      </c>
      <c r="J54" s="143">
        <f t="shared" si="2"/>
        <v>0</v>
      </c>
      <c r="K54" s="143">
        <f t="shared" si="3"/>
        <v>0</v>
      </c>
      <c r="L54" s="143">
        <f t="shared" si="4"/>
        <v>0</v>
      </c>
    </row>
    <row r="55" spans="1:12" ht="14.1" customHeight="1" x14ac:dyDescent="0.2">
      <c r="A55" s="4" t="s">
        <v>195</v>
      </c>
      <c r="B55" s="175"/>
      <c r="C55" s="175"/>
      <c r="D55" s="175"/>
      <c r="E55" s="175"/>
      <c r="F55" s="175"/>
      <c r="G55" s="175"/>
      <c r="H55" s="143">
        <f t="shared" si="0"/>
        <v>0</v>
      </c>
      <c r="I55" s="144" t="e">
        <f t="shared" si="1"/>
        <v>#DIV/0!</v>
      </c>
      <c r="J55" s="143">
        <f t="shared" si="2"/>
        <v>0</v>
      </c>
      <c r="K55" s="143">
        <f t="shared" si="3"/>
        <v>0</v>
      </c>
      <c r="L55" s="143">
        <f t="shared" si="4"/>
        <v>0</v>
      </c>
    </row>
    <row r="56" spans="1:12" ht="14.1" customHeight="1" x14ac:dyDescent="0.2">
      <c r="A56" s="4" t="s">
        <v>196</v>
      </c>
      <c r="B56" s="175"/>
      <c r="C56" s="175"/>
      <c r="D56" s="175"/>
      <c r="E56" s="175"/>
      <c r="F56" s="175"/>
      <c r="G56" s="175"/>
      <c r="H56" s="143">
        <f t="shared" si="0"/>
        <v>0</v>
      </c>
      <c r="I56" s="144" t="e">
        <f t="shared" si="1"/>
        <v>#DIV/0!</v>
      </c>
      <c r="J56" s="143">
        <f t="shared" si="2"/>
        <v>0</v>
      </c>
      <c r="K56" s="143">
        <f t="shared" si="3"/>
        <v>0</v>
      </c>
      <c r="L56" s="143">
        <f t="shared" si="4"/>
        <v>0</v>
      </c>
    </row>
    <row r="57" spans="1:12" ht="14.1" customHeight="1" x14ac:dyDescent="0.2">
      <c r="A57" s="4" t="s">
        <v>197</v>
      </c>
      <c r="B57" s="175"/>
      <c r="C57" s="175"/>
      <c r="D57" s="175"/>
      <c r="E57" s="175"/>
      <c r="F57" s="175"/>
      <c r="G57" s="175"/>
      <c r="H57" s="143">
        <f t="shared" si="0"/>
        <v>0</v>
      </c>
      <c r="I57" s="144" t="e">
        <f t="shared" si="1"/>
        <v>#DIV/0!</v>
      </c>
      <c r="J57" s="143">
        <f t="shared" si="2"/>
        <v>0</v>
      </c>
      <c r="K57" s="143">
        <f t="shared" si="3"/>
        <v>0</v>
      </c>
      <c r="L57" s="143">
        <f t="shared" si="4"/>
        <v>0</v>
      </c>
    </row>
    <row r="58" spans="1:12" ht="14.1" customHeight="1" x14ac:dyDescent="0.2">
      <c r="A58" s="4" t="s">
        <v>198</v>
      </c>
      <c r="B58" s="175"/>
      <c r="C58" s="175"/>
      <c r="D58" s="175"/>
      <c r="E58" s="175"/>
      <c r="F58" s="175"/>
      <c r="G58" s="175"/>
      <c r="H58" s="143">
        <f t="shared" si="0"/>
        <v>0</v>
      </c>
      <c r="I58" s="144" t="e">
        <f t="shared" si="1"/>
        <v>#DIV/0!</v>
      </c>
      <c r="J58" s="143">
        <f t="shared" si="2"/>
        <v>0</v>
      </c>
      <c r="K58" s="143">
        <f t="shared" si="3"/>
        <v>0</v>
      </c>
      <c r="L58" s="143">
        <f t="shared" si="4"/>
        <v>0</v>
      </c>
    </row>
    <row r="59" spans="1:12" ht="14.1" customHeight="1" x14ac:dyDescent="0.2">
      <c r="A59" s="4" t="s">
        <v>199</v>
      </c>
      <c r="B59" s="175"/>
      <c r="C59" s="175"/>
      <c r="D59" s="175"/>
      <c r="E59" s="175"/>
      <c r="F59" s="175"/>
      <c r="G59" s="175"/>
      <c r="H59" s="143">
        <f t="shared" si="0"/>
        <v>0</v>
      </c>
      <c r="I59" s="144" t="e">
        <f t="shared" si="1"/>
        <v>#DIV/0!</v>
      </c>
      <c r="J59" s="143">
        <f t="shared" si="2"/>
        <v>0</v>
      </c>
      <c r="K59" s="143">
        <f t="shared" si="3"/>
        <v>0</v>
      </c>
      <c r="L59" s="143">
        <f t="shared" si="4"/>
        <v>0</v>
      </c>
    </row>
    <row r="60" spans="1:12" ht="14.1" customHeight="1" x14ac:dyDescent="0.2">
      <c r="A60" s="4" t="s">
        <v>200</v>
      </c>
      <c r="B60" s="175"/>
      <c r="C60" s="175"/>
      <c r="D60" s="175"/>
      <c r="E60" s="175"/>
      <c r="F60" s="175"/>
      <c r="G60" s="175"/>
      <c r="H60" s="143">
        <f t="shared" si="0"/>
        <v>0</v>
      </c>
      <c r="I60" s="144" t="e">
        <f t="shared" si="1"/>
        <v>#DIV/0!</v>
      </c>
      <c r="J60" s="143">
        <f t="shared" si="2"/>
        <v>0</v>
      </c>
      <c r="K60" s="143">
        <f t="shared" si="3"/>
        <v>0</v>
      </c>
      <c r="L60" s="143">
        <f t="shared" si="4"/>
        <v>0</v>
      </c>
    </row>
    <row r="61" spans="1:12" ht="14.1" customHeight="1" x14ac:dyDescent="0.2">
      <c r="A61" s="4" t="s">
        <v>201</v>
      </c>
      <c r="B61" s="175"/>
      <c r="C61" s="175"/>
      <c r="D61" s="175"/>
      <c r="E61" s="175"/>
      <c r="F61" s="175"/>
      <c r="G61" s="175"/>
      <c r="H61" s="143">
        <f t="shared" si="0"/>
        <v>0</v>
      </c>
      <c r="I61" s="144" t="e">
        <f t="shared" si="1"/>
        <v>#DIV/0!</v>
      </c>
      <c r="J61" s="143">
        <f t="shared" si="2"/>
        <v>0</v>
      </c>
      <c r="K61" s="143">
        <f t="shared" si="3"/>
        <v>0</v>
      </c>
      <c r="L61" s="143">
        <f t="shared" si="4"/>
        <v>0</v>
      </c>
    </row>
    <row r="62" spans="1:12" ht="14.1" customHeight="1" x14ac:dyDescent="0.2">
      <c r="A62" s="4" t="s">
        <v>202</v>
      </c>
      <c r="B62" s="175"/>
      <c r="C62" s="175"/>
      <c r="D62" s="175"/>
      <c r="E62" s="175"/>
      <c r="F62" s="175"/>
      <c r="G62" s="175"/>
      <c r="H62" s="143">
        <f t="shared" si="0"/>
        <v>0</v>
      </c>
      <c r="I62" s="144" t="e">
        <f t="shared" si="1"/>
        <v>#DIV/0!</v>
      </c>
      <c r="J62" s="143">
        <f t="shared" si="2"/>
        <v>0</v>
      </c>
      <c r="K62" s="143">
        <f t="shared" si="3"/>
        <v>0</v>
      </c>
      <c r="L62" s="143">
        <f t="shared" si="4"/>
        <v>0</v>
      </c>
    </row>
    <row r="63" spans="1:12" ht="14.1" customHeight="1" x14ac:dyDescent="0.2">
      <c r="A63" s="4" t="s">
        <v>203</v>
      </c>
      <c r="B63" s="175"/>
      <c r="C63" s="175"/>
      <c r="D63" s="175"/>
      <c r="E63" s="175"/>
      <c r="F63" s="175"/>
      <c r="G63" s="175"/>
      <c r="H63" s="143">
        <f t="shared" si="0"/>
        <v>0</v>
      </c>
      <c r="I63" s="144" t="e">
        <f t="shared" si="1"/>
        <v>#DIV/0!</v>
      </c>
      <c r="J63" s="143">
        <f t="shared" si="2"/>
        <v>0</v>
      </c>
      <c r="K63" s="143">
        <f t="shared" si="3"/>
        <v>0</v>
      </c>
      <c r="L63" s="143">
        <f t="shared" si="4"/>
        <v>0</v>
      </c>
    </row>
    <row r="64" spans="1:12" ht="14.1" customHeight="1" x14ac:dyDescent="0.2">
      <c r="A64" s="4" t="s">
        <v>204</v>
      </c>
      <c r="B64" s="175"/>
      <c r="C64" s="175"/>
      <c r="D64" s="175"/>
      <c r="E64" s="175"/>
      <c r="F64" s="175"/>
      <c r="G64" s="175"/>
      <c r="H64" s="143">
        <f t="shared" si="0"/>
        <v>0</v>
      </c>
      <c r="I64" s="144" t="e">
        <f t="shared" si="1"/>
        <v>#DIV/0!</v>
      </c>
      <c r="J64" s="143">
        <f t="shared" si="2"/>
        <v>0</v>
      </c>
      <c r="K64" s="143">
        <f t="shared" si="3"/>
        <v>0</v>
      </c>
      <c r="L64" s="143">
        <f t="shared" si="4"/>
        <v>0</v>
      </c>
    </row>
    <row r="65" spans="1:12" ht="14.1" customHeight="1" x14ac:dyDescent="0.2">
      <c r="A65" s="4" t="s">
        <v>205</v>
      </c>
      <c r="B65" s="175"/>
      <c r="C65" s="175"/>
      <c r="D65" s="175"/>
      <c r="E65" s="175"/>
      <c r="F65" s="175"/>
      <c r="G65" s="175"/>
      <c r="H65" s="143">
        <f t="shared" si="0"/>
        <v>0</v>
      </c>
      <c r="I65" s="144" t="e">
        <f t="shared" si="1"/>
        <v>#DIV/0!</v>
      </c>
      <c r="J65" s="143">
        <f t="shared" si="2"/>
        <v>0</v>
      </c>
      <c r="K65" s="143">
        <f t="shared" si="3"/>
        <v>0</v>
      </c>
      <c r="L65" s="143">
        <f t="shared" si="4"/>
        <v>0</v>
      </c>
    </row>
    <row r="66" spans="1:12" ht="14.1" customHeight="1" x14ac:dyDescent="0.2">
      <c r="A66" s="4" t="s">
        <v>206</v>
      </c>
      <c r="B66" s="175"/>
      <c r="C66" s="175"/>
      <c r="D66" s="175"/>
      <c r="E66" s="175"/>
      <c r="F66" s="175"/>
      <c r="G66" s="175"/>
      <c r="H66" s="143">
        <f t="shared" si="0"/>
        <v>0</v>
      </c>
      <c r="I66" s="144" t="e">
        <f t="shared" si="1"/>
        <v>#DIV/0!</v>
      </c>
      <c r="J66" s="143">
        <f t="shared" si="2"/>
        <v>0</v>
      </c>
      <c r="K66" s="143">
        <f t="shared" si="3"/>
        <v>0</v>
      </c>
      <c r="L66" s="143">
        <f t="shared" si="4"/>
        <v>0</v>
      </c>
    </row>
    <row r="67" spans="1:12" ht="14.1" customHeight="1" x14ac:dyDescent="0.2">
      <c r="A67" s="4" t="s">
        <v>207</v>
      </c>
      <c r="B67" s="175"/>
      <c r="C67" s="175"/>
      <c r="D67" s="175"/>
      <c r="E67" s="175"/>
      <c r="F67" s="175"/>
      <c r="G67" s="175"/>
      <c r="H67" s="143">
        <f t="shared" si="0"/>
        <v>0</v>
      </c>
      <c r="I67" s="144" t="e">
        <f t="shared" si="1"/>
        <v>#DIV/0!</v>
      </c>
      <c r="J67" s="143">
        <f t="shared" si="2"/>
        <v>0</v>
      </c>
      <c r="K67" s="143">
        <f t="shared" si="3"/>
        <v>0</v>
      </c>
      <c r="L67" s="143">
        <f t="shared" si="4"/>
        <v>0</v>
      </c>
    </row>
    <row r="68" spans="1:12" ht="14.1" customHeight="1" x14ac:dyDescent="0.2">
      <c r="A68" s="4" t="s">
        <v>208</v>
      </c>
      <c r="B68" s="175"/>
      <c r="C68" s="175"/>
      <c r="D68" s="175"/>
      <c r="E68" s="175"/>
      <c r="F68" s="175"/>
      <c r="G68" s="175"/>
      <c r="H68" s="143">
        <f t="shared" si="0"/>
        <v>0</v>
      </c>
      <c r="I68" s="144" t="e">
        <f t="shared" si="1"/>
        <v>#DIV/0!</v>
      </c>
      <c r="J68" s="143">
        <f t="shared" si="2"/>
        <v>0</v>
      </c>
      <c r="K68" s="143">
        <f t="shared" si="3"/>
        <v>0</v>
      </c>
      <c r="L68" s="143">
        <f t="shared" si="4"/>
        <v>0</v>
      </c>
    </row>
    <row r="69" spans="1:12" ht="14.1" customHeight="1" x14ac:dyDescent="0.2">
      <c r="A69" s="4" t="s">
        <v>209</v>
      </c>
      <c r="B69" s="175"/>
      <c r="C69" s="175"/>
      <c r="D69" s="175"/>
      <c r="E69" s="175"/>
      <c r="F69" s="175"/>
      <c r="G69" s="175"/>
      <c r="H69" s="143">
        <f t="shared" ref="H69:H100" si="5">SUM(B69:G69)</f>
        <v>0</v>
      </c>
      <c r="I69" s="144" t="e">
        <f t="shared" ref="I69:I100" si="6">H69/H$105</f>
        <v>#DIV/0!</v>
      </c>
      <c r="J69" s="143">
        <f t="shared" si="2"/>
        <v>0</v>
      </c>
      <c r="K69" s="143">
        <f t="shared" si="3"/>
        <v>0</v>
      </c>
      <c r="L69" s="143">
        <f t="shared" si="4"/>
        <v>0</v>
      </c>
    </row>
    <row r="70" spans="1:12" ht="14.1" customHeight="1" x14ac:dyDescent="0.2">
      <c r="A70" s="4" t="s">
        <v>210</v>
      </c>
      <c r="B70" s="175"/>
      <c r="C70" s="175"/>
      <c r="D70" s="175"/>
      <c r="E70" s="175"/>
      <c r="F70" s="175"/>
      <c r="G70" s="175"/>
      <c r="H70" s="143">
        <f t="shared" si="5"/>
        <v>0</v>
      </c>
      <c r="I70" s="144" t="e">
        <f t="shared" si="6"/>
        <v>#DIV/0!</v>
      </c>
      <c r="J70" s="143">
        <f t="shared" ref="J70:J104" si="7">H70/6*12</f>
        <v>0</v>
      </c>
      <c r="K70" s="143">
        <f t="shared" ref="K70:K104" si="8">J70*0.5</f>
        <v>0</v>
      </c>
      <c r="L70" s="143">
        <f t="shared" ref="L70:L104" si="9">J70-K70</f>
        <v>0</v>
      </c>
    </row>
    <row r="71" spans="1:12" ht="14.1" customHeight="1" x14ac:dyDescent="0.2">
      <c r="A71" s="4" t="s">
        <v>211</v>
      </c>
      <c r="B71" s="175"/>
      <c r="C71" s="175"/>
      <c r="D71" s="175"/>
      <c r="E71" s="175"/>
      <c r="F71" s="175"/>
      <c r="G71" s="175"/>
      <c r="H71" s="143">
        <f t="shared" si="5"/>
        <v>0</v>
      </c>
      <c r="I71" s="144" t="e">
        <f t="shared" si="6"/>
        <v>#DIV/0!</v>
      </c>
      <c r="J71" s="143">
        <f t="shared" si="7"/>
        <v>0</v>
      </c>
      <c r="K71" s="143">
        <f t="shared" si="8"/>
        <v>0</v>
      </c>
      <c r="L71" s="143">
        <f t="shared" si="9"/>
        <v>0</v>
      </c>
    </row>
    <row r="72" spans="1:12" ht="14.1" customHeight="1" x14ac:dyDescent="0.2">
      <c r="A72" s="4" t="s">
        <v>212</v>
      </c>
      <c r="B72" s="175"/>
      <c r="C72" s="175"/>
      <c r="D72" s="175"/>
      <c r="E72" s="175"/>
      <c r="F72" s="175"/>
      <c r="G72" s="175"/>
      <c r="H72" s="143">
        <f t="shared" si="5"/>
        <v>0</v>
      </c>
      <c r="I72" s="144" t="e">
        <f t="shared" si="6"/>
        <v>#DIV/0!</v>
      </c>
      <c r="J72" s="143">
        <f t="shared" si="7"/>
        <v>0</v>
      </c>
      <c r="K72" s="143">
        <f t="shared" si="8"/>
        <v>0</v>
      </c>
      <c r="L72" s="143">
        <f t="shared" si="9"/>
        <v>0</v>
      </c>
    </row>
    <row r="73" spans="1:12" ht="14.1" customHeight="1" x14ac:dyDescent="0.2">
      <c r="A73" s="4" t="s">
        <v>213</v>
      </c>
      <c r="B73" s="175"/>
      <c r="C73" s="175"/>
      <c r="D73" s="175"/>
      <c r="E73" s="175"/>
      <c r="F73" s="175"/>
      <c r="G73" s="175"/>
      <c r="H73" s="143">
        <f t="shared" si="5"/>
        <v>0</v>
      </c>
      <c r="I73" s="144" t="e">
        <f t="shared" si="6"/>
        <v>#DIV/0!</v>
      </c>
      <c r="J73" s="143">
        <f t="shared" si="7"/>
        <v>0</v>
      </c>
      <c r="K73" s="143">
        <f t="shared" si="8"/>
        <v>0</v>
      </c>
      <c r="L73" s="143">
        <f t="shared" si="9"/>
        <v>0</v>
      </c>
    </row>
    <row r="74" spans="1:12" ht="14.1" customHeight="1" x14ac:dyDescent="0.2">
      <c r="A74" s="4" t="s">
        <v>214</v>
      </c>
      <c r="B74" s="175"/>
      <c r="C74" s="175"/>
      <c r="D74" s="175"/>
      <c r="E74" s="175"/>
      <c r="F74" s="175"/>
      <c r="G74" s="175"/>
      <c r="H74" s="143">
        <f t="shared" si="5"/>
        <v>0</v>
      </c>
      <c r="I74" s="144" t="e">
        <f t="shared" si="6"/>
        <v>#DIV/0!</v>
      </c>
      <c r="J74" s="143">
        <f t="shared" si="7"/>
        <v>0</v>
      </c>
      <c r="K74" s="143">
        <f t="shared" si="8"/>
        <v>0</v>
      </c>
      <c r="L74" s="143">
        <f t="shared" si="9"/>
        <v>0</v>
      </c>
    </row>
    <row r="75" spans="1:12" ht="14.1" customHeight="1" x14ac:dyDescent="0.2">
      <c r="A75" s="4" t="s">
        <v>215</v>
      </c>
      <c r="B75" s="175"/>
      <c r="C75" s="175"/>
      <c r="D75" s="175"/>
      <c r="E75" s="175"/>
      <c r="F75" s="175"/>
      <c r="G75" s="175"/>
      <c r="H75" s="143">
        <f t="shared" si="5"/>
        <v>0</v>
      </c>
      <c r="I75" s="144" t="e">
        <f t="shared" si="6"/>
        <v>#DIV/0!</v>
      </c>
      <c r="J75" s="143">
        <f t="shared" si="7"/>
        <v>0</v>
      </c>
      <c r="K75" s="143">
        <f t="shared" si="8"/>
        <v>0</v>
      </c>
      <c r="L75" s="143">
        <f t="shared" si="9"/>
        <v>0</v>
      </c>
    </row>
    <row r="76" spans="1:12" ht="14.1" customHeight="1" x14ac:dyDescent="0.2">
      <c r="A76" s="4" t="s">
        <v>216</v>
      </c>
      <c r="B76" s="175"/>
      <c r="C76" s="175"/>
      <c r="D76" s="175"/>
      <c r="E76" s="175"/>
      <c r="F76" s="175"/>
      <c r="G76" s="175"/>
      <c r="H76" s="143">
        <f t="shared" si="5"/>
        <v>0</v>
      </c>
      <c r="I76" s="144" t="e">
        <f t="shared" si="6"/>
        <v>#DIV/0!</v>
      </c>
      <c r="J76" s="143">
        <f t="shared" si="7"/>
        <v>0</v>
      </c>
      <c r="K76" s="143">
        <f t="shared" si="8"/>
        <v>0</v>
      </c>
      <c r="L76" s="143">
        <f t="shared" si="9"/>
        <v>0</v>
      </c>
    </row>
    <row r="77" spans="1:12" ht="14.1" customHeight="1" x14ac:dyDescent="0.2">
      <c r="A77" s="4" t="s">
        <v>217</v>
      </c>
      <c r="B77" s="175"/>
      <c r="C77" s="175"/>
      <c r="D77" s="175"/>
      <c r="E77" s="175"/>
      <c r="F77" s="175"/>
      <c r="G77" s="175"/>
      <c r="H77" s="143">
        <f t="shared" si="5"/>
        <v>0</v>
      </c>
      <c r="I77" s="144" t="e">
        <f t="shared" si="6"/>
        <v>#DIV/0!</v>
      </c>
      <c r="J77" s="143">
        <f t="shared" si="7"/>
        <v>0</v>
      </c>
      <c r="K77" s="143">
        <f t="shared" si="8"/>
        <v>0</v>
      </c>
      <c r="L77" s="143">
        <f t="shared" si="9"/>
        <v>0</v>
      </c>
    </row>
    <row r="78" spans="1:12" ht="14.1" customHeight="1" x14ac:dyDescent="0.2">
      <c r="A78" s="4" t="s">
        <v>218</v>
      </c>
      <c r="B78" s="175"/>
      <c r="C78" s="175"/>
      <c r="D78" s="175"/>
      <c r="E78" s="175"/>
      <c r="F78" s="175"/>
      <c r="G78" s="175"/>
      <c r="H78" s="143">
        <f t="shared" si="5"/>
        <v>0</v>
      </c>
      <c r="I78" s="144" t="e">
        <f t="shared" si="6"/>
        <v>#DIV/0!</v>
      </c>
      <c r="J78" s="143">
        <f t="shared" si="7"/>
        <v>0</v>
      </c>
      <c r="K78" s="143">
        <f t="shared" si="8"/>
        <v>0</v>
      </c>
      <c r="L78" s="143">
        <f t="shared" si="9"/>
        <v>0</v>
      </c>
    </row>
    <row r="79" spans="1:12" ht="14.1" customHeight="1" x14ac:dyDescent="0.2">
      <c r="A79" s="4" t="s">
        <v>219</v>
      </c>
      <c r="B79" s="175"/>
      <c r="C79" s="175"/>
      <c r="D79" s="175"/>
      <c r="E79" s="175"/>
      <c r="F79" s="175"/>
      <c r="G79" s="175"/>
      <c r="H79" s="143">
        <f t="shared" si="5"/>
        <v>0</v>
      </c>
      <c r="I79" s="144" t="e">
        <f t="shared" si="6"/>
        <v>#DIV/0!</v>
      </c>
      <c r="J79" s="143">
        <f t="shared" si="7"/>
        <v>0</v>
      </c>
      <c r="K79" s="143">
        <f t="shared" si="8"/>
        <v>0</v>
      </c>
      <c r="L79" s="143">
        <f t="shared" si="9"/>
        <v>0</v>
      </c>
    </row>
    <row r="80" spans="1:12" ht="14.1" customHeight="1" x14ac:dyDescent="0.2">
      <c r="A80" s="4" t="s">
        <v>220</v>
      </c>
      <c r="B80" s="175"/>
      <c r="C80" s="175"/>
      <c r="D80" s="175"/>
      <c r="E80" s="175"/>
      <c r="F80" s="175"/>
      <c r="G80" s="175"/>
      <c r="H80" s="143">
        <f t="shared" si="5"/>
        <v>0</v>
      </c>
      <c r="I80" s="144" t="e">
        <f t="shared" si="6"/>
        <v>#DIV/0!</v>
      </c>
      <c r="J80" s="143">
        <f t="shared" si="7"/>
        <v>0</v>
      </c>
      <c r="K80" s="143">
        <f t="shared" si="8"/>
        <v>0</v>
      </c>
      <c r="L80" s="143">
        <f t="shared" si="9"/>
        <v>0</v>
      </c>
    </row>
    <row r="81" spans="1:12" ht="14.1" customHeight="1" x14ac:dyDescent="0.2">
      <c r="A81" s="4" t="s">
        <v>221</v>
      </c>
      <c r="B81" s="175"/>
      <c r="C81" s="175"/>
      <c r="D81" s="175"/>
      <c r="E81" s="175"/>
      <c r="F81" s="175"/>
      <c r="G81" s="175"/>
      <c r="H81" s="143">
        <f t="shared" si="5"/>
        <v>0</v>
      </c>
      <c r="I81" s="144" t="e">
        <f t="shared" si="6"/>
        <v>#DIV/0!</v>
      </c>
      <c r="J81" s="143">
        <f t="shared" si="7"/>
        <v>0</v>
      </c>
      <c r="K81" s="143">
        <f t="shared" si="8"/>
        <v>0</v>
      </c>
      <c r="L81" s="143">
        <f t="shared" si="9"/>
        <v>0</v>
      </c>
    </row>
    <row r="82" spans="1:12" ht="14.1" customHeight="1" x14ac:dyDescent="0.2">
      <c r="A82" s="4" t="s">
        <v>222</v>
      </c>
      <c r="B82" s="175"/>
      <c r="C82" s="175"/>
      <c r="D82" s="175"/>
      <c r="E82" s="175"/>
      <c r="F82" s="175"/>
      <c r="G82" s="175"/>
      <c r="H82" s="143">
        <f t="shared" si="5"/>
        <v>0</v>
      </c>
      <c r="I82" s="144" t="e">
        <f t="shared" si="6"/>
        <v>#DIV/0!</v>
      </c>
      <c r="J82" s="143">
        <f t="shared" si="7"/>
        <v>0</v>
      </c>
      <c r="K82" s="143">
        <f t="shared" si="8"/>
        <v>0</v>
      </c>
      <c r="L82" s="143">
        <f t="shared" si="9"/>
        <v>0</v>
      </c>
    </row>
    <row r="83" spans="1:12" ht="14.1" customHeight="1" x14ac:dyDescent="0.2">
      <c r="A83" s="4" t="s">
        <v>223</v>
      </c>
      <c r="B83" s="175"/>
      <c r="C83" s="175"/>
      <c r="D83" s="175"/>
      <c r="E83" s="175"/>
      <c r="F83" s="175"/>
      <c r="G83" s="175"/>
      <c r="H83" s="143">
        <f t="shared" si="5"/>
        <v>0</v>
      </c>
      <c r="I83" s="144" t="e">
        <f t="shared" si="6"/>
        <v>#DIV/0!</v>
      </c>
      <c r="J83" s="143">
        <f t="shared" si="7"/>
        <v>0</v>
      </c>
      <c r="K83" s="143">
        <f t="shared" si="8"/>
        <v>0</v>
      </c>
      <c r="L83" s="143">
        <f t="shared" si="9"/>
        <v>0</v>
      </c>
    </row>
    <row r="84" spans="1:12" ht="14.1" customHeight="1" x14ac:dyDescent="0.2">
      <c r="A84" s="4" t="s">
        <v>224</v>
      </c>
      <c r="B84" s="175"/>
      <c r="C84" s="175"/>
      <c r="D84" s="175"/>
      <c r="E84" s="175"/>
      <c r="F84" s="175"/>
      <c r="G84" s="175"/>
      <c r="H84" s="143">
        <f t="shared" si="5"/>
        <v>0</v>
      </c>
      <c r="I84" s="144" t="e">
        <f t="shared" si="6"/>
        <v>#DIV/0!</v>
      </c>
      <c r="J84" s="143">
        <f t="shared" si="7"/>
        <v>0</v>
      </c>
      <c r="K84" s="143">
        <f t="shared" si="8"/>
        <v>0</v>
      </c>
      <c r="L84" s="143">
        <f t="shared" si="9"/>
        <v>0</v>
      </c>
    </row>
    <row r="85" spans="1:12" ht="14.1" customHeight="1" x14ac:dyDescent="0.2">
      <c r="A85" s="4" t="s">
        <v>225</v>
      </c>
      <c r="B85" s="175"/>
      <c r="C85" s="175"/>
      <c r="D85" s="175"/>
      <c r="E85" s="175"/>
      <c r="F85" s="175"/>
      <c r="G85" s="175"/>
      <c r="H85" s="143">
        <f t="shared" si="5"/>
        <v>0</v>
      </c>
      <c r="I85" s="144" t="e">
        <f t="shared" si="6"/>
        <v>#DIV/0!</v>
      </c>
      <c r="J85" s="143">
        <f t="shared" si="7"/>
        <v>0</v>
      </c>
      <c r="K85" s="143">
        <f t="shared" si="8"/>
        <v>0</v>
      </c>
      <c r="L85" s="143">
        <f t="shared" si="9"/>
        <v>0</v>
      </c>
    </row>
    <row r="86" spans="1:12" ht="14.1" customHeight="1" x14ac:dyDescent="0.2">
      <c r="A86" s="4" t="s">
        <v>226</v>
      </c>
      <c r="B86" s="175"/>
      <c r="C86" s="175"/>
      <c r="D86" s="175"/>
      <c r="E86" s="175"/>
      <c r="F86" s="175"/>
      <c r="G86" s="175"/>
      <c r="H86" s="143">
        <f t="shared" si="5"/>
        <v>0</v>
      </c>
      <c r="I86" s="144" t="e">
        <f t="shared" si="6"/>
        <v>#DIV/0!</v>
      </c>
      <c r="J86" s="143">
        <f t="shared" si="7"/>
        <v>0</v>
      </c>
      <c r="K86" s="143">
        <f t="shared" si="8"/>
        <v>0</v>
      </c>
      <c r="L86" s="143">
        <f t="shared" si="9"/>
        <v>0</v>
      </c>
    </row>
    <row r="87" spans="1:12" ht="14.1" customHeight="1" x14ac:dyDescent="0.2">
      <c r="A87" s="4" t="s">
        <v>227</v>
      </c>
      <c r="B87" s="175"/>
      <c r="C87" s="175"/>
      <c r="D87" s="175"/>
      <c r="E87" s="175"/>
      <c r="F87" s="175"/>
      <c r="G87" s="175"/>
      <c r="H87" s="143">
        <f t="shared" si="5"/>
        <v>0</v>
      </c>
      <c r="I87" s="144" t="e">
        <f t="shared" si="6"/>
        <v>#DIV/0!</v>
      </c>
      <c r="J87" s="143">
        <f t="shared" si="7"/>
        <v>0</v>
      </c>
      <c r="K87" s="143">
        <f t="shared" si="8"/>
        <v>0</v>
      </c>
      <c r="L87" s="143">
        <f t="shared" si="9"/>
        <v>0</v>
      </c>
    </row>
    <row r="88" spans="1:12" ht="14.1" customHeight="1" x14ac:dyDescent="0.2">
      <c r="A88" s="4" t="s">
        <v>228</v>
      </c>
      <c r="B88" s="175"/>
      <c r="C88" s="175"/>
      <c r="D88" s="175"/>
      <c r="E88" s="175"/>
      <c r="F88" s="175"/>
      <c r="G88" s="175"/>
      <c r="H88" s="143">
        <f t="shared" si="5"/>
        <v>0</v>
      </c>
      <c r="I88" s="144" t="e">
        <f t="shared" si="6"/>
        <v>#DIV/0!</v>
      </c>
      <c r="J88" s="143">
        <f t="shared" si="7"/>
        <v>0</v>
      </c>
      <c r="K88" s="143">
        <f t="shared" si="8"/>
        <v>0</v>
      </c>
      <c r="L88" s="143">
        <f t="shared" si="9"/>
        <v>0</v>
      </c>
    </row>
    <row r="89" spans="1:12" ht="14.1" customHeight="1" x14ac:dyDescent="0.2">
      <c r="A89" s="4" t="s">
        <v>229</v>
      </c>
      <c r="B89" s="175"/>
      <c r="C89" s="175"/>
      <c r="D89" s="175"/>
      <c r="E89" s="175"/>
      <c r="F89" s="175"/>
      <c r="G89" s="175"/>
      <c r="H89" s="143">
        <f t="shared" si="5"/>
        <v>0</v>
      </c>
      <c r="I89" s="144" t="e">
        <f t="shared" si="6"/>
        <v>#DIV/0!</v>
      </c>
      <c r="J89" s="143">
        <f t="shared" si="7"/>
        <v>0</v>
      </c>
      <c r="K89" s="143">
        <f t="shared" si="8"/>
        <v>0</v>
      </c>
      <c r="L89" s="143">
        <f t="shared" si="9"/>
        <v>0</v>
      </c>
    </row>
    <row r="90" spans="1:12" ht="14.1" customHeight="1" x14ac:dyDescent="0.2">
      <c r="A90" s="4" t="s">
        <v>230</v>
      </c>
      <c r="B90" s="175"/>
      <c r="C90" s="175"/>
      <c r="D90" s="175"/>
      <c r="E90" s="175"/>
      <c r="F90" s="175"/>
      <c r="G90" s="175"/>
      <c r="H90" s="143">
        <f t="shared" si="5"/>
        <v>0</v>
      </c>
      <c r="I90" s="144" t="e">
        <f t="shared" si="6"/>
        <v>#DIV/0!</v>
      </c>
      <c r="J90" s="143">
        <f t="shared" si="7"/>
        <v>0</v>
      </c>
      <c r="K90" s="143">
        <f t="shared" si="8"/>
        <v>0</v>
      </c>
      <c r="L90" s="143">
        <f t="shared" si="9"/>
        <v>0</v>
      </c>
    </row>
    <row r="91" spans="1:12" ht="14.1" customHeight="1" x14ac:dyDescent="0.2">
      <c r="A91" s="4" t="s">
        <v>231</v>
      </c>
      <c r="B91" s="175"/>
      <c r="C91" s="175"/>
      <c r="D91" s="175"/>
      <c r="E91" s="175"/>
      <c r="F91" s="175"/>
      <c r="G91" s="175"/>
      <c r="H91" s="143">
        <f t="shared" si="5"/>
        <v>0</v>
      </c>
      <c r="I91" s="144" t="e">
        <f t="shared" si="6"/>
        <v>#DIV/0!</v>
      </c>
      <c r="J91" s="143">
        <f t="shared" si="7"/>
        <v>0</v>
      </c>
      <c r="K91" s="143">
        <f t="shared" si="8"/>
        <v>0</v>
      </c>
      <c r="L91" s="143">
        <f t="shared" si="9"/>
        <v>0</v>
      </c>
    </row>
    <row r="92" spans="1:12" ht="14.1" customHeight="1" x14ac:dyDescent="0.2">
      <c r="A92" s="4" t="s">
        <v>232</v>
      </c>
      <c r="B92" s="175"/>
      <c r="C92" s="175"/>
      <c r="D92" s="175"/>
      <c r="E92" s="175"/>
      <c r="F92" s="175"/>
      <c r="G92" s="175"/>
      <c r="H92" s="143">
        <f t="shared" si="5"/>
        <v>0</v>
      </c>
      <c r="I92" s="144" t="e">
        <f t="shared" si="6"/>
        <v>#DIV/0!</v>
      </c>
      <c r="J92" s="143">
        <f t="shared" si="7"/>
        <v>0</v>
      </c>
      <c r="K92" s="143">
        <f t="shared" si="8"/>
        <v>0</v>
      </c>
      <c r="L92" s="143">
        <f t="shared" si="9"/>
        <v>0</v>
      </c>
    </row>
    <row r="93" spans="1:12" ht="14.1" customHeight="1" x14ac:dyDescent="0.2">
      <c r="A93" s="4" t="s">
        <v>233</v>
      </c>
      <c r="B93" s="175"/>
      <c r="C93" s="175"/>
      <c r="D93" s="175"/>
      <c r="E93" s="175"/>
      <c r="F93" s="175"/>
      <c r="G93" s="175"/>
      <c r="H93" s="143">
        <f t="shared" si="5"/>
        <v>0</v>
      </c>
      <c r="I93" s="144" t="e">
        <f t="shared" si="6"/>
        <v>#DIV/0!</v>
      </c>
      <c r="J93" s="143">
        <f t="shared" si="7"/>
        <v>0</v>
      </c>
      <c r="K93" s="143">
        <f t="shared" si="8"/>
        <v>0</v>
      </c>
      <c r="L93" s="143">
        <f t="shared" si="9"/>
        <v>0</v>
      </c>
    </row>
    <row r="94" spans="1:12" ht="14.1" customHeight="1" x14ac:dyDescent="0.2">
      <c r="A94" s="4" t="s">
        <v>234</v>
      </c>
      <c r="B94" s="175"/>
      <c r="C94" s="175"/>
      <c r="D94" s="175"/>
      <c r="E94" s="175"/>
      <c r="F94" s="175"/>
      <c r="G94" s="175"/>
      <c r="H94" s="143">
        <f t="shared" si="5"/>
        <v>0</v>
      </c>
      <c r="I94" s="144" t="e">
        <f t="shared" si="6"/>
        <v>#DIV/0!</v>
      </c>
      <c r="J94" s="143">
        <f t="shared" si="7"/>
        <v>0</v>
      </c>
      <c r="K94" s="143">
        <f t="shared" si="8"/>
        <v>0</v>
      </c>
      <c r="L94" s="143">
        <f t="shared" si="9"/>
        <v>0</v>
      </c>
    </row>
    <row r="95" spans="1:12" ht="14.1" customHeight="1" x14ac:dyDescent="0.2">
      <c r="A95" s="4" t="s">
        <v>235</v>
      </c>
      <c r="B95" s="175"/>
      <c r="C95" s="175"/>
      <c r="D95" s="175"/>
      <c r="E95" s="175"/>
      <c r="F95" s="175"/>
      <c r="G95" s="175"/>
      <c r="H95" s="143">
        <f t="shared" si="5"/>
        <v>0</v>
      </c>
      <c r="I95" s="144" t="e">
        <f t="shared" si="6"/>
        <v>#DIV/0!</v>
      </c>
      <c r="J95" s="143">
        <f t="shared" si="7"/>
        <v>0</v>
      </c>
      <c r="K95" s="143">
        <f t="shared" si="8"/>
        <v>0</v>
      </c>
      <c r="L95" s="143">
        <f t="shared" si="9"/>
        <v>0</v>
      </c>
    </row>
    <row r="96" spans="1:12" ht="14.1" customHeight="1" x14ac:dyDescent="0.2">
      <c r="A96" s="4" t="s">
        <v>236</v>
      </c>
      <c r="B96" s="175"/>
      <c r="C96" s="175"/>
      <c r="D96" s="175"/>
      <c r="E96" s="175"/>
      <c r="F96" s="175"/>
      <c r="G96" s="175"/>
      <c r="H96" s="143">
        <f t="shared" si="5"/>
        <v>0</v>
      </c>
      <c r="I96" s="144" t="e">
        <f t="shared" si="6"/>
        <v>#DIV/0!</v>
      </c>
      <c r="J96" s="143">
        <f t="shared" si="7"/>
        <v>0</v>
      </c>
      <c r="K96" s="143">
        <f t="shared" si="8"/>
        <v>0</v>
      </c>
      <c r="L96" s="143">
        <f t="shared" si="9"/>
        <v>0</v>
      </c>
    </row>
    <row r="97" spans="1:12" ht="14.1" customHeight="1" x14ac:dyDescent="0.2">
      <c r="A97" s="4" t="s">
        <v>237</v>
      </c>
      <c r="B97" s="175"/>
      <c r="C97" s="175"/>
      <c r="D97" s="175"/>
      <c r="E97" s="175"/>
      <c r="F97" s="175"/>
      <c r="G97" s="175"/>
      <c r="H97" s="143">
        <f t="shared" si="5"/>
        <v>0</v>
      </c>
      <c r="I97" s="144" t="e">
        <f t="shared" si="6"/>
        <v>#DIV/0!</v>
      </c>
      <c r="J97" s="143">
        <f t="shared" si="7"/>
        <v>0</v>
      </c>
      <c r="K97" s="143">
        <f t="shared" si="8"/>
        <v>0</v>
      </c>
      <c r="L97" s="143">
        <f t="shared" si="9"/>
        <v>0</v>
      </c>
    </row>
    <row r="98" spans="1:12" ht="14.1" customHeight="1" x14ac:dyDescent="0.2">
      <c r="A98" s="4" t="s">
        <v>238</v>
      </c>
      <c r="B98" s="175"/>
      <c r="C98" s="175"/>
      <c r="D98" s="175"/>
      <c r="E98" s="175"/>
      <c r="F98" s="175"/>
      <c r="G98" s="175"/>
      <c r="H98" s="143">
        <f t="shared" si="5"/>
        <v>0</v>
      </c>
      <c r="I98" s="144" t="e">
        <f t="shared" si="6"/>
        <v>#DIV/0!</v>
      </c>
      <c r="J98" s="143">
        <f t="shared" si="7"/>
        <v>0</v>
      </c>
      <c r="K98" s="143">
        <f t="shared" si="8"/>
        <v>0</v>
      </c>
      <c r="L98" s="143">
        <f t="shared" si="9"/>
        <v>0</v>
      </c>
    </row>
    <row r="99" spans="1:12" ht="14.1" customHeight="1" x14ac:dyDescent="0.2">
      <c r="A99" s="4" t="s">
        <v>239</v>
      </c>
      <c r="B99" s="175"/>
      <c r="C99" s="175"/>
      <c r="D99" s="175"/>
      <c r="E99" s="175"/>
      <c r="F99" s="175"/>
      <c r="G99" s="175"/>
      <c r="H99" s="143">
        <f t="shared" si="5"/>
        <v>0</v>
      </c>
      <c r="I99" s="144" t="e">
        <f t="shared" si="6"/>
        <v>#DIV/0!</v>
      </c>
      <c r="J99" s="143">
        <f t="shared" si="7"/>
        <v>0</v>
      </c>
      <c r="K99" s="143">
        <f t="shared" si="8"/>
        <v>0</v>
      </c>
      <c r="L99" s="143">
        <f t="shared" si="9"/>
        <v>0</v>
      </c>
    </row>
    <row r="100" spans="1:12" ht="14.1" customHeight="1" x14ac:dyDescent="0.2">
      <c r="A100" s="4" t="s">
        <v>240</v>
      </c>
      <c r="B100" s="175"/>
      <c r="C100" s="175"/>
      <c r="D100" s="175"/>
      <c r="E100" s="175"/>
      <c r="F100" s="175"/>
      <c r="G100" s="175"/>
      <c r="H100" s="143">
        <f t="shared" si="5"/>
        <v>0</v>
      </c>
      <c r="I100" s="144" t="e">
        <f t="shared" si="6"/>
        <v>#DIV/0!</v>
      </c>
      <c r="J100" s="143">
        <f t="shared" si="7"/>
        <v>0</v>
      </c>
      <c r="K100" s="143">
        <f t="shared" si="8"/>
        <v>0</v>
      </c>
      <c r="L100" s="143">
        <f t="shared" si="9"/>
        <v>0</v>
      </c>
    </row>
    <row r="101" spans="1:12" ht="14.1" customHeight="1" x14ac:dyDescent="0.2">
      <c r="A101" s="4" t="s">
        <v>241</v>
      </c>
      <c r="B101" s="175"/>
      <c r="C101" s="175"/>
      <c r="D101" s="175"/>
      <c r="E101" s="175"/>
      <c r="F101" s="175"/>
      <c r="G101" s="175"/>
      <c r="H101" s="143">
        <f>SUM(B101:G101)</f>
        <v>0</v>
      </c>
      <c r="I101" s="144" t="e">
        <f>H101/H$105</f>
        <v>#DIV/0!</v>
      </c>
      <c r="J101" s="143">
        <f t="shared" si="7"/>
        <v>0</v>
      </c>
      <c r="K101" s="143">
        <f t="shared" si="8"/>
        <v>0</v>
      </c>
      <c r="L101" s="143">
        <f t="shared" si="9"/>
        <v>0</v>
      </c>
    </row>
    <row r="102" spans="1:12" ht="14.1" customHeight="1" x14ac:dyDescent="0.2">
      <c r="A102" s="4" t="s">
        <v>242</v>
      </c>
      <c r="B102" s="175"/>
      <c r="C102" s="175"/>
      <c r="D102" s="175"/>
      <c r="E102" s="175"/>
      <c r="F102" s="175"/>
      <c r="G102" s="175"/>
      <c r="H102" s="143">
        <f>SUM(B102:G102)</f>
        <v>0</v>
      </c>
      <c r="I102" s="144" t="e">
        <f>H102/H$105</f>
        <v>#DIV/0!</v>
      </c>
      <c r="J102" s="143">
        <f t="shared" si="7"/>
        <v>0</v>
      </c>
      <c r="K102" s="143">
        <f t="shared" si="8"/>
        <v>0</v>
      </c>
      <c r="L102" s="143">
        <f t="shared" si="9"/>
        <v>0</v>
      </c>
    </row>
    <row r="103" spans="1:12" ht="14.1" customHeight="1" x14ac:dyDescent="0.2">
      <c r="A103" s="4" t="s">
        <v>243</v>
      </c>
      <c r="B103" s="175"/>
      <c r="C103" s="175"/>
      <c r="D103" s="175"/>
      <c r="E103" s="175"/>
      <c r="F103" s="175"/>
      <c r="G103" s="175"/>
      <c r="H103" s="143">
        <f>SUM(B103:G103)</f>
        <v>0</v>
      </c>
      <c r="I103" s="144" t="e">
        <f>H103/H$105</f>
        <v>#DIV/0!</v>
      </c>
      <c r="J103" s="143">
        <f t="shared" si="7"/>
        <v>0</v>
      </c>
      <c r="K103" s="143">
        <f t="shared" si="8"/>
        <v>0</v>
      </c>
      <c r="L103" s="143">
        <f t="shared" si="9"/>
        <v>0</v>
      </c>
    </row>
    <row r="104" spans="1:12" ht="14.1" customHeight="1" thickBot="1" x14ac:dyDescent="0.25">
      <c r="A104" s="65" t="s">
        <v>244</v>
      </c>
      <c r="B104" s="139"/>
      <c r="C104" s="139"/>
      <c r="D104" s="139"/>
      <c r="E104" s="139"/>
      <c r="F104" s="139"/>
      <c r="G104" s="139"/>
      <c r="H104" s="140">
        <f>SUM(B104:G104)</f>
        <v>0</v>
      </c>
      <c r="I104" s="141" t="e">
        <f>H104/H$105</f>
        <v>#DIV/0!</v>
      </c>
      <c r="J104" s="142">
        <f t="shared" si="7"/>
        <v>0</v>
      </c>
      <c r="K104" s="163">
        <f t="shared" si="8"/>
        <v>0</v>
      </c>
      <c r="L104" s="164">
        <f t="shared" si="9"/>
        <v>0</v>
      </c>
    </row>
    <row r="105" spans="1:12" ht="20.100000000000001" customHeight="1" thickTop="1" thickBot="1" x14ac:dyDescent="0.25">
      <c r="A105" s="66" t="s">
        <v>288</v>
      </c>
      <c r="B105" s="106">
        <f t="shared" ref="B105:J105" si="10">SUM(B5:B104)</f>
        <v>0</v>
      </c>
      <c r="C105" s="106">
        <f t="shared" si="10"/>
        <v>0</v>
      </c>
      <c r="D105" s="106">
        <f>SUM(D5:D104)</f>
        <v>0</v>
      </c>
      <c r="E105" s="106">
        <f>SUM(E5:E104)</f>
        <v>0</v>
      </c>
      <c r="F105" s="106">
        <f>SUM(F5:F104)</f>
        <v>0</v>
      </c>
      <c r="G105" s="106">
        <f>SUM(G5:G104)</f>
        <v>0</v>
      </c>
      <c r="H105" s="107">
        <f t="shared" si="10"/>
        <v>0</v>
      </c>
      <c r="I105" s="101" t="e">
        <f t="shared" si="10"/>
        <v>#DIV/0!</v>
      </c>
      <c r="J105" s="107">
        <f t="shared" si="10"/>
        <v>0</v>
      </c>
      <c r="K105" s="108">
        <f>SUM(K5:K104)</f>
        <v>0</v>
      </c>
      <c r="L105" s="108">
        <f>SUM(L5:L104)</f>
        <v>0</v>
      </c>
    </row>
    <row r="106" spans="1:12" x14ac:dyDescent="0.2">
      <c r="H106" s="5"/>
      <c r="J106" s="5"/>
    </row>
    <row r="107" spans="1:12" x14ac:dyDescent="0.2">
      <c r="A107" s="176" t="s">
        <v>463</v>
      </c>
      <c r="H107" s="148"/>
      <c r="K107" s="147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0"/>
  <sheetViews>
    <sheetView workbookViewId="0">
      <pane ySplit="4" topLeftCell="A5" activePane="bottomLeft" state="frozen"/>
      <selection pane="bottomLeft" activeCell="I21" sqref="I21"/>
    </sheetView>
  </sheetViews>
  <sheetFormatPr defaultColWidth="8" defaultRowHeight="12.75" x14ac:dyDescent="0.2"/>
  <cols>
    <col min="1" max="1" width="19.875" style="120" customWidth="1"/>
    <col min="2" max="2" width="17.375" style="120" customWidth="1"/>
    <col min="3" max="3" width="18.875" style="121" customWidth="1"/>
    <col min="4" max="4" width="14.75" style="120" customWidth="1"/>
    <col min="5" max="5" width="15" style="120" customWidth="1"/>
    <col min="6" max="6" width="11.625" style="120" customWidth="1"/>
    <col min="7" max="16384" width="8" style="120"/>
  </cols>
  <sheetData>
    <row r="1" spans="1:71" s="6" customFormat="1" ht="14.1" customHeight="1" x14ac:dyDescent="0.2">
      <c r="A1" s="206" t="s">
        <v>286</v>
      </c>
      <c r="B1" s="207"/>
      <c r="C1" s="207"/>
      <c r="D1" s="207"/>
      <c r="E1" s="207"/>
      <c r="F1" s="207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</row>
    <row r="2" spans="1:71" s="6" customFormat="1" ht="14.1" customHeight="1" x14ac:dyDescent="0.2">
      <c r="A2" s="206" t="s">
        <v>511</v>
      </c>
      <c r="B2" s="213"/>
      <c r="C2" s="213"/>
      <c r="D2" s="213"/>
      <c r="E2" s="213"/>
      <c r="F2" s="213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</row>
    <row r="3" spans="1:71" s="6" customFormat="1" ht="14.1" customHeight="1" thickBot="1" x14ac:dyDescent="0.25">
      <c r="A3" s="114"/>
      <c r="B3" s="115"/>
      <c r="C3" s="115"/>
      <c r="D3" s="116"/>
      <c r="E3" s="116"/>
      <c r="F3" s="116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</row>
    <row r="4" spans="1:71" ht="66.599999999999994" customHeight="1" thickBot="1" x14ac:dyDescent="0.25">
      <c r="A4" s="117" t="s">
        <v>356</v>
      </c>
      <c r="B4" s="118" t="s">
        <v>505</v>
      </c>
      <c r="C4" s="119" t="s">
        <v>506</v>
      </c>
      <c r="D4" s="118" t="s">
        <v>352</v>
      </c>
      <c r="E4" s="118" t="s">
        <v>357</v>
      </c>
      <c r="F4" s="118" t="s">
        <v>353</v>
      </c>
    </row>
    <row r="5" spans="1:71" x14ac:dyDescent="0.2">
      <c r="A5" s="122" t="s">
        <v>358</v>
      </c>
      <c r="B5" s="136">
        <v>1.61E-2</v>
      </c>
      <c r="C5" s="123">
        <f>+B5*C$106</f>
        <v>181494604.20629999</v>
      </c>
      <c r="D5" s="128">
        <f>C5*'SFY 2016 PROJECTED'!$E$119</f>
        <v>120023342.14920001</v>
      </c>
      <c r="E5" s="124">
        <f>+C5-D5</f>
        <v>61471262.057099983</v>
      </c>
      <c r="F5" s="125">
        <v>0</v>
      </c>
    </row>
    <row r="6" spans="1:71" x14ac:dyDescent="0.2">
      <c r="A6" s="126" t="s">
        <v>359</v>
      </c>
      <c r="B6" s="137">
        <v>3.568177762398018E-3</v>
      </c>
      <c r="C6" s="127">
        <f t="shared" ref="C6:C69" si="0">+B6*C$106</f>
        <v>40223913.709574498</v>
      </c>
      <c r="D6" s="128">
        <f>C6*'SFY 2016 PROJECTED'!$E$119</f>
        <v>26600286.982948087</v>
      </c>
      <c r="E6" s="129">
        <f>+C6-D6</f>
        <v>13623626.726626411</v>
      </c>
      <c r="F6" s="130">
        <v>0</v>
      </c>
    </row>
    <row r="7" spans="1:71" x14ac:dyDescent="0.2">
      <c r="A7" s="126" t="s">
        <v>360</v>
      </c>
      <c r="B7" s="137">
        <v>1.4974194906647222E-3</v>
      </c>
      <c r="C7" s="127">
        <f t="shared" si="0"/>
        <v>16880345.204285286</v>
      </c>
      <c r="D7" s="128">
        <f>C7*'SFY 2016 PROJECTED'!$E$119</f>
        <v>11163061.60676601</v>
      </c>
      <c r="E7" s="129">
        <f t="shared" ref="E7:E70" si="1">+C7-D7</f>
        <v>5717283.5975192767</v>
      </c>
      <c r="F7" s="130">
        <v>0</v>
      </c>
    </row>
    <row r="8" spans="1:71" x14ac:dyDescent="0.2">
      <c r="A8" s="126" t="s">
        <v>361</v>
      </c>
      <c r="B8" s="137">
        <v>4.1000000000000003E-3</v>
      </c>
      <c r="C8" s="127">
        <f t="shared" si="0"/>
        <v>46219122.810300007</v>
      </c>
      <c r="D8" s="128">
        <f>C8*'SFY 2016 PROJECTED'!$E$119</f>
        <v>30564950.485200007</v>
      </c>
      <c r="E8" s="129">
        <f t="shared" si="1"/>
        <v>15654172.325100001</v>
      </c>
      <c r="F8" s="130">
        <v>0</v>
      </c>
    </row>
    <row r="9" spans="1:71" x14ac:dyDescent="0.2">
      <c r="A9" s="126" t="s">
        <v>362</v>
      </c>
      <c r="B9" s="137">
        <v>3.3999999999999998E-3</v>
      </c>
      <c r="C9" s="127">
        <f t="shared" si="0"/>
        <v>38328053.062199995</v>
      </c>
      <c r="D9" s="128">
        <f>C9*'SFY 2016 PROJECTED'!$E$119</f>
        <v>25346544.3048</v>
      </c>
      <c r="E9" s="129">
        <f t="shared" si="1"/>
        <v>12981508.757399995</v>
      </c>
      <c r="F9" s="130">
        <v>0</v>
      </c>
    </row>
    <row r="10" spans="1:71" x14ac:dyDescent="0.2">
      <c r="A10" s="126" t="s">
        <v>363</v>
      </c>
      <c r="B10" s="137">
        <v>1.9E-3</v>
      </c>
      <c r="C10" s="127">
        <f t="shared" si="0"/>
        <v>21418617.887699999</v>
      </c>
      <c r="D10" s="128">
        <f>C10*'SFY 2016 PROJECTED'!$E$119</f>
        <v>14164245.346799999</v>
      </c>
      <c r="E10" s="129">
        <f t="shared" si="1"/>
        <v>7254372.5408999994</v>
      </c>
      <c r="F10" s="130">
        <v>0</v>
      </c>
    </row>
    <row r="11" spans="1:71" x14ac:dyDescent="0.2">
      <c r="A11" s="126" t="s">
        <v>364</v>
      </c>
      <c r="B11" s="137">
        <v>6.7000000000000002E-3</v>
      </c>
      <c r="C11" s="127">
        <f t="shared" si="0"/>
        <v>75528810.446099997</v>
      </c>
      <c r="D11" s="128">
        <f>C11*'SFY 2016 PROJECTED'!$E$119</f>
        <v>49947602.012400001</v>
      </c>
      <c r="E11" s="129">
        <f t="shared" si="1"/>
        <v>25581208.433699995</v>
      </c>
      <c r="F11" s="130">
        <v>0</v>
      </c>
    </row>
    <row r="12" spans="1:71" x14ac:dyDescent="0.2">
      <c r="A12" s="126" t="s">
        <v>365</v>
      </c>
      <c r="B12" s="137">
        <v>3.5999999999999999E-3</v>
      </c>
      <c r="C12" s="127">
        <f t="shared" si="0"/>
        <v>40582644.418799996</v>
      </c>
      <c r="D12" s="128">
        <f>C12*'SFY 2016 PROJECTED'!$E$119</f>
        <v>26837517.499199998</v>
      </c>
      <c r="E12" s="129">
        <f t="shared" si="1"/>
        <v>13745126.919599999</v>
      </c>
      <c r="F12" s="130">
        <v>0</v>
      </c>
    </row>
    <row r="13" spans="1:71" x14ac:dyDescent="0.2">
      <c r="A13" s="126" t="s">
        <v>366</v>
      </c>
      <c r="B13" s="137">
        <v>5.7000000000000002E-3</v>
      </c>
      <c r="C13" s="127">
        <f t="shared" si="0"/>
        <v>64255853.663100004</v>
      </c>
      <c r="D13" s="128">
        <f>C13*'SFY 2016 PROJECTED'!$E$119</f>
        <v>42492736.040400006</v>
      </c>
      <c r="E13" s="129">
        <f t="shared" si="1"/>
        <v>21763117.622699998</v>
      </c>
      <c r="F13" s="130">
        <v>0</v>
      </c>
    </row>
    <row r="14" spans="1:71" x14ac:dyDescent="0.2">
      <c r="A14" s="126" t="s">
        <v>367</v>
      </c>
      <c r="B14" s="137">
        <v>1.0699999999999999E-2</v>
      </c>
      <c r="C14" s="127">
        <f t="shared" si="0"/>
        <v>120620637.5781</v>
      </c>
      <c r="D14" s="128">
        <f>C14*'SFY 2016 PROJECTED'!$E$119</f>
        <v>79767065.900399998</v>
      </c>
      <c r="E14" s="129">
        <f t="shared" si="1"/>
        <v>40853571.677699998</v>
      </c>
      <c r="F14" s="130">
        <v>0</v>
      </c>
    </row>
    <row r="15" spans="1:71" x14ac:dyDescent="0.2">
      <c r="A15" s="126" t="s">
        <v>368</v>
      </c>
      <c r="B15" s="137">
        <v>2.6200000000000001E-2</v>
      </c>
      <c r="C15" s="127">
        <f t="shared" si="0"/>
        <v>295351467.71460003</v>
      </c>
      <c r="D15" s="128">
        <f>C15*'SFY 2016 PROJECTED'!$E$119</f>
        <v>195317488.46640003</v>
      </c>
      <c r="E15" s="129">
        <f t="shared" si="1"/>
        <v>100033979.2482</v>
      </c>
      <c r="F15" s="130">
        <v>0</v>
      </c>
    </row>
    <row r="16" spans="1:71" x14ac:dyDescent="0.2">
      <c r="A16" s="126" t="s">
        <v>369</v>
      </c>
      <c r="B16" s="137">
        <v>1.12E-2</v>
      </c>
      <c r="C16" s="127">
        <f t="shared" si="0"/>
        <v>126257115.96959999</v>
      </c>
      <c r="D16" s="128">
        <f>C16*'SFY 2016 PROJECTED'!$E$119</f>
        <v>83494498.886399999</v>
      </c>
      <c r="E16" s="129">
        <f t="shared" si="1"/>
        <v>42762617.083199993</v>
      </c>
      <c r="F16" s="130">
        <v>0</v>
      </c>
    </row>
    <row r="17" spans="1:6" x14ac:dyDescent="0.2">
      <c r="A17" s="126" t="s">
        <v>370</v>
      </c>
      <c r="B17" s="137">
        <v>1.49E-2</v>
      </c>
      <c r="C17" s="127">
        <f t="shared" si="0"/>
        <v>167967056.06670001</v>
      </c>
      <c r="D17" s="128">
        <f>C17*'SFY 2016 PROJECTED'!$E$119</f>
        <v>111077502.98280002</v>
      </c>
      <c r="E17" s="129">
        <f t="shared" si="1"/>
        <v>56889553.08389999</v>
      </c>
      <c r="F17" s="130">
        <v>0</v>
      </c>
    </row>
    <row r="18" spans="1:6" x14ac:dyDescent="0.2">
      <c r="A18" s="126" t="s">
        <v>371</v>
      </c>
      <c r="B18" s="137">
        <v>9.9000000000000008E-3</v>
      </c>
      <c r="C18" s="127">
        <f t="shared" si="0"/>
        <v>111602272.1517</v>
      </c>
      <c r="D18" s="128">
        <f>C18*'SFY 2016 PROJECTED'!$E$119</f>
        <v>73803173.122800007</v>
      </c>
      <c r="E18" s="129">
        <f t="shared" si="1"/>
        <v>37799099.028899997</v>
      </c>
      <c r="F18" s="130">
        <v>0</v>
      </c>
    </row>
    <row r="19" spans="1:6" x14ac:dyDescent="0.2">
      <c r="A19" s="126" t="s">
        <v>372</v>
      </c>
      <c r="B19" s="137">
        <v>5.9725000207397458E-4</v>
      </c>
      <c r="C19" s="127">
        <f t="shared" si="0"/>
        <v>6732773.4620265756</v>
      </c>
      <c r="D19" s="128">
        <f>C19*'SFY 2016 PROJECTED'!$E$119</f>
        <v>4452418.7172382027</v>
      </c>
      <c r="E19" s="129">
        <f t="shared" si="1"/>
        <v>2280354.7447883729</v>
      </c>
      <c r="F19" s="130">
        <v>0</v>
      </c>
    </row>
    <row r="20" spans="1:6" x14ac:dyDescent="0.2">
      <c r="A20" s="126" t="s">
        <v>373</v>
      </c>
      <c r="B20" s="137">
        <v>6.3E-3</v>
      </c>
      <c r="C20" s="127">
        <f t="shared" si="0"/>
        <v>71019627.732899994</v>
      </c>
      <c r="D20" s="128">
        <f>C20*'SFY 2016 PROJECTED'!$E$119</f>
        <v>46965655.623599999</v>
      </c>
      <c r="E20" s="129">
        <f t="shared" si="1"/>
        <v>24053972.109299995</v>
      </c>
      <c r="F20" s="130">
        <v>0</v>
      </c>
    </row>
    <row r="21" spans="1:6" x14ac:dyDescent="0.2">
      <c r="A21" s="126" t="s">
        <v>374</v>
      </c>
      <c r="B21" s="137">
        <v>3.0000000000000001E-3</v>
      </c>
      <c r="C21" s="127">
        <f t="shared" si="0"/>
        <v>33818870.348999999</v>
      </c>
      <c r="D21" s="128">
        <f>C21*'SFY 2016 PROJECTED'!$E$119</f>
        <v>22364597.916000001</v>
      </c>
      <c r="E21" s="129">
        <f t="shared" si="1"/>
        <v>11454272.432999998</v>
      </c>
      <c r="F21" s="130">
        <v>0</v>
      </c>
    </row>
    <row r="22" spans="1:6" x14ac:dyDescent="0.2">
      <c r="A22" s="126" t="s">
        <v>375</v>
      </c>
      <c r="B22" s="137">
        <v>1.6199999999999999E-2</v>
      </c>
      <c r="C22" s="127">
        <f t="shared" si="0"/>
        <v>182621899.88459998</v>
      </c>
      <c r="D22" s="128">
        <f>C22*'SFY 2016 PROJECTED'!$E$119</f>
        <v>120768828.7464</v>
      </c>
      <c r="E22" s="129">
        <f t="shared" si="1"/>
        <v>61853071.138199985</v>
      </c>
      <c r="F22" s="130">
        <v>0</v>
      </c>
    </row>
    <row r="23" spans="1:6" x14ac:dyDescent="0.2">
      <c r="A23" s="126" t="s">
        <v>376</v>
      </c>
      <c r="B23" s="137">
        <v>4.4999999999999997E-3</v>
      </c>
      <c r="C23" s="127">
        <f t="shared" si="0"/>
        <v>50728305.523499995</v>
      </c>
      <c r="D23" s="128">
        <f>C23*'SFY 2016 PROJECTED'!$E$119</f>
        <v>33546896.873999998</v>
      </c>
      <c r="E23" s="129">
        <f t="shared" si="1"/>
        <v>17181408.649499997</v>
      </c>
      <c r="F23" s="130">
        <v>0</v>
      </c>
    </row>
    <row r="24" spans="1:6" x14ac:dyDescent="0.2">
      <c r="A24" s="126" t="s">
        <v>377</v>
      </c>
      <c r="B24" s="137">
        <v>4.1830108907967671E-3</v>
      </c>
      <c r="C24" s="127">
        <f t="shared" si="0"/>
        <v>47154900.994770288</v>
      </c>
      <c r="D24" s="128">
        <f>C24*'SFY 2016 PROJECTED'!$E$119</f>
        <v>31183785.550306231</v>
      </c>
      <c r="E24" s="129">
        <f t="shared" si="1"/>
        <v>15971115.444464058</v>
      </c>
      <c r="F24" s="130">
        <v>0</v>
      </c>
    </row>
    <row r="25" spans="1:6" x14ac:dyDescent="0.2">
      <c r="A25" s="126" t="s">
        <v>378</v>
      </c>
      <c r="B25" s="137">
        <v>2.0999999999999999E-3</v>
      </c>
      <c r="C25" s="127">
        <f t="shared" si="0"/>
        <v>23673209.2443</v>
      </c>
      <c r="D25" s="128">
        <f>C25*'SFY 2016 PROJECTED'!$E$119</f>
        <v>15655218.541200001</v>
      </c>
      <c r="E25" s="129">
        <f t="shared" si="1"/>
        <v>8017990.7030999996</v>
      </c>
      <c r="F25" s="130">
        <v>0</v>
      </c>
    </row>
    <row r="26" spans="1:6" x14ac:dyDescent="0.2">
      <c r="A26" s="126" t="s">
        <v>379</v>
      </c>
      <c r="B26" s="137">
        <v>1.1999999999999999E-3</v>
      </c>
      <c r="C26" s="127">
        <f t="shared" si="0"/>
        <v>13527548.139599999</v>
      </c>
      <c r="D26" s="128">
        <f>C26*'SFY 2016 PROJECTED'!$E$119</f>
        <v>8945839.1664000005</v>
      </c>
      <c r="E26" s="129">
        <f t="shared" si="1"/>
        <v>4581708.973199999</v>
      </c>
      <c r="F26" s="130">
        <v>0</v>
      </c>
    </row>
    <row r="27" spans="1:6" x14ac:dyDescent="0.2">
      <c r="A27" s="126" t="s">
        <v>380</v>
      </c>
      <c r="B27" s="137">
        <v>1.55E-2</v>
      </c>
      <c r="C27" s="127">
        <f t="shared" si="0"/>
        <v>174730830.1365</v>
      </c>
      <c r="D27" s="128">
        <f>C27*'SFY 2016 PROJECTED'!$E$119</f>
        <v>115550422.56600001</v>
      </c>
      <c r="E27" s="129">
        <f t="shared" si="1"/>
        <v>59180407.570499986</v>
      </c>
      <c r="F27" s="130">
        <v>0</v>
      </c>
    </row>
    <row r="28" spans="1:6" x14ac:dyDescent="0.2">
      <c r="A28" s="126" t="s">
        <v>381</v>
      </c>
      <c r="B28" s="137">
        <v>1.0200000000000001E-2</v>
      </c>
      <c r="C28" s="127">
        <f t="shared" si="0"/>
        <v>114984159.18660001</v>
      </c>
      <c r="D28" s="128">
        <f>C28*'SFY 2016 PROJECTED'!$E$119</f>
        <v>76039632.914400011</v>
      </c>
      <c r="E28" s="129">
        <f t="shared" si="1"/>
        <v>38944526.272200003</v>
      </c>
      <c r="F28" s="130">
        <v>0</v>
      </c>
    </row>
    <row r="29" spans="1:6" x14ac:dyDescent="0.2">
      <c r="A29" s="126" t="s">
        <v>382</v>
      </c>
      <c r="B29" s="137">
        <v>0.01</v>
      </c>
      <c r="C29" s="127">
        <f t="shared" si="0"/>
        <v>112729567.83</v>
      </c>
      <c r="D29" s="128">
        <f>C29*'SFY 2016 PROJECTED'!$E$119</f>
        <v>74548659.719999999</v>
      </c>
      <c r="E29" s="129">
        <f t="shared" si="1"/>
        <v>38180908.109999999</v>
      </c>
      <c r="F29" s="130">
        <v>0</v>
      </c>
    </row>
    <row r="30" spans="1:6" x14ac:dyDescent="0.2">
      <c r="A30" s="126" t="s">
        <v>383</v>
      </c>
      <c r="B30" s="137">
        <v>3.5999999999999997E-2</v>
      </c>
      <c r="C30" s="127">
        <f t="shared" si="0"/>
        <v>405826444.18799996</v>
      </c>
      <c r="D30" s="128">
        <f>C30*'SFY 2016 PROJECTED'!$E$119</f>
        <v>268375174.99199998</v>
      </c>
      <c r="E30" s="129">
        <f t="shared" si="1"/>
        <v>137451269.19599998</v>
      </c>
      <c r="F30" s="130">
        <v>0</v>
      </c>
    </row>
    <row r="31" spans="1:6" x14ac:dyDescent="0.2">
      <c r="A31" s="126" t="s">
        <v>384</v>
      </c>
      <c r="B31" s="137">
        <v>1.6000000000000001E-3</v>
      </c>
      <c r="C31" s="127">
        <f t="shared" si="0"/>
        <v>18036730.8528</v>
      </c>
      <c r="D31" s="128">
        <f>C31*'SFY 2016 PROJECTED'!$E$119</f>
        <v>11927785.555200001</v>
      </c>
      <c r="E31" s="129">
        <f t="shared" si="1"/>
        <v>6108945.2975999992</v>
      </c>
      <c r="F31" s="130">
        <v>0</v>
      </c>
    </row>
    <row r="32" spans="1:6" x14ac:dyDescent="0.2">
      <c r="A32" s="126" t="s">
        <v>385</v>
      </c>
      <c r="B32" s="137">
        <v>2.2000000000000001E-3</v>
      </c>
      <c r="C32" s="127">
        <f t="shared" si="0"/>
        <v>24800504.922600001</v>
      </c>
      <c r="D32" s="128">
        <f>C32*'SFY 2016 PROJECTED'!$E$119</f>
        <v>16400705.138400001</v>
      </c>
      <c r="E32" s="129">
        <f t="shared" si="1"/>
        <v>8399799.7841999996</v>
      </c>
      <c r="F32" s="130">
        <v>0</v>
      </c>
    </row>
    <row r="33" spans="1:6" x14ac:dyDescent="0.2">
      <c r="A33" s="126" t="s">
        <v>386</v>
      </c>
      <c r="B33" s="137">
        <v>1.6799999999999999E-2</v>
      </c>
      <c r="C33" s="127">
        <f t="shared" si="0"/>
        <v>189385673.9544</v>
      </c>
      <c r="D33" s="128">
        <f>C33*'SFY 2016 PROJECTED'!$E$119</f>
        <v>125241748.32960001</v>
      </c>
      <c r="E33" s="129">
        <f t="shared" si="1"/>
        <v>64143925.624799997</v>
      </c>
      <c r="F33" s="130">
        <v>0</v>
      </c>
    </row>
    <row r="34" spans="1:6" x14ac:dyDescent="0.2">
      <c r="A34" s="126" t="s">
        <v>387</v>
      </c>
      <c r="B34" s="137">
        <v>3.5999999999999999E-3</v>
      </c>
      <c r="C34" s="127">
        <f t="shared" si="0"/>
        <v>40582644.418799996</v>
      </c>
      <c r="D34" s="128">
        <f>C34*'SFY 2016 PROJECTED'!$E$119</f>
        <v>26837517.499199998</v>
      </c>
      <c r="E34" s="129">
        <f t="shared" si="1"/>
        <v>13745126.919599999</v>
      </c>
      <c r="F34" s="130">
        <v>0</v>
      </c>
    </row>
    <row r="35" spans="1:6" x14ac:dyDescent="0.2">
      <c r="A35" s="126" t="s">
        <v>388</v>
      </c>
      <c r="B35" s="137">
        <v>6.7999999999999996E-3</v>
      </c>
      <c r="C35" s="127">
        <f t="shared" si="0"/>
        <v>76656106.12439999</v>
      </c>
      <c r="D35" s="128">
        <f>C35*'SFY 2016 PROJECTED'!$E$119</f>
        <v>50693088.6096</v>
      </c>
      <c r="E35" s="129">
        <f t="shared" si="1"/>
        <v>25963017.51479999</v>
      </c>
      <c r="F35" s="130">
        <v>0</v>
      </c>
    </row>
    <row r="36" spans="1:6" x14ac:dyDescent="0.2">
      <c r="A36" s="126" t="s">
        <v>389</v>
      </c>
      <c r="B36" s="137">
        <v>2.6700000000000002E-2</v>
      </c>
      <c r="C36" s="127">
        <f t="shared" si="0"/>
        <v>300987946.10610002</v>
      </c>
      <c r="D36" s="128">
        <f>C36*'SFY 2016 PROJECTED'!$E$119</f>
        <v>199044921.45240003</v>
      </c>
      <c r="E36" s="129">
        <f t="shared" si="1"/>
        <v>101943024.65369999</v>
      </c>
      <c r="F36" s="130">
        <v>0</v>
      </c>
    </row>
    <row r="37" spans="1:6" x14ac:dyDescent="0.2">
      <c r="A37" s="126" t="s">
        <v>390</v>
      </c>
      <c r="B37" s="137">
        <v>9.5999999999999992E-3</v>
      </c>
      <c r="C37" s="127">
        <f t="shared" si="0"/>
        <v>108220385.1168</v>
      </c>
      <c r="D37" s="128">
        <f>C37*'SFY 2016 PROJECTED'!$E$119</f>
        <v>71566713.331200004</v>
      </c>
      <c r="E37" s="129">
        <f t="shared" si="1"/>
        <v>36653671.785599992</v>
      </c>
      <c r="F37" s="130">
        <v>0</v>
      </c>
    </row>
    <row r="38" spans="1:6" x14ac:dyDescent="0.2">
      <c r="A38" s="126" t="s">
        <v>391</v>
      </c>
      <c r="B38" s="137">
        <v>3.49E-2</v>
      </c>
      <c r="C38" s="127">
        <f t="shared" si="0"/>
        <v>393426191.72670001</v>
      </c>
      <c r="D38" s="128">
        <f>C38*'SFY 2016 PROJECTED'!$E$119</f>
        <v>260174822.42280003</v>
      </c>
      <c r="E38" s="129">
        <f t="shared" si="1"/>
        <v>133251369.30389997</v>
      </c>
      <c r="F38" s="130">
        <v>0</v>
      </c>
    </row>
    <row r="39" spans="1:6" x14ac:dyDescent="0.2">
      <c r="A39" s="126" t="s">
        <v>392</v>
      </c>
      <c r="B39" s="137">
        <v>6.6E-3</v>
      </c>
      <c r="C39" s="127">
        <f t="shared" si="0"/>
        <v>74401514.767800003</v>
      </c>
      <c r="D39" s="128">
        <f>C39*'SFY 2016 PROJECTED'!$E$119</f>
        <v>49202115.415200002</v>
      </c>
      <c r="E39" s="129">
        <f t="shared" si="1"/>
        <v>25199399.352600001</v>
      </c>
      <c r="F39" s="130">
        <v>0</v>
      </c>
    </row>
    <row r="40" spans="1:6" x14ac:dyDescent="0.2">
      <c r="A40" s="126" t="s">
        <v>393</v>
      </c>
      <c r="B40" s="137">
        <v>2.6800000000000001E-2</v>
      </c>
      <c r="C40" s="127">
        <f t="shared" si="0"/>
        <v>302115241.78439999</v>
      </c>
      <c r="D40" s="128">
        <f>C40*'SFY 2016 PROJECTED'!$E$119</f>
        <v>199790408.04960001</v>
      </c>
      <c r="E40" s="129">
        <f t="shared" si="1"/>
        <v>102324833.73479998</v>
      </c>
      <c r="F40" s="130">
        <v>0</v>
      </c>
    </row>
    <row r="41" spans="1:6" x14ac:dyDescent="0.2">
      <c r="A41" s="126" t="s">
        <v>394</v>
      </c>
      <c r="B41" s="137">
        <v>1.1121406468166781E-3</v>
      </c>
      <c r="C41" s="127">
        <f t="shared" si="0"/>
        <v>12537113.448182078</v>
      </c>
      <c r="D41" s="128">
        <f>C41*'SFY 2016 PROJECTED'!$E$119</f>
        <v>8290859.4640317233</v>
      </c>
      <c r="E41" s="129">
        <f t="shared" si="1"/>
        <v>4246253.9841503548</v>
      </c>
      <c r="F41" s="130">
        <v>0</v>
      </c>
    </row>
    <row r="42" spans="1:6" x14ac:dyDescent="0.2">
      <c r="A42" s="126" t="s">
        <v>395</v>
      </c>
      <c r="B42" s="137">
        <v>1.4058492407497147E-3</v>
      </c>
      <c r="C42" s="127">
        <f t="shared" si="0"/>
        <v>15848077.734384896</v>
      </c>
      <c r="D42" s="128">
        <f>C42*'SFY 2016 PROJECTED'!$E$119</f>
        <v>10480417.666627085</v>
      </c>
      <c r="E42" s="129">
        <f t="shared" si="1"/>
        <v>5367660.0677578114</v>
      </c>
      <c r="F42" s="130">
        <v>0</v>
      </c>
    </row>
    <row r="43" spans="1:6" x14ac:dyDescent="0.2">
      <c r="A43" s="126" t="s">
        <v>396</v>
      </c>
      <c r="B43" s="137">
        <v>5.4999999999999997E-3</v>
      </c>
      <c r="C43" s="127">
        <f t="shared" si="0"/>
        <v>62001262.306499995</v>
      </c>
      <c r="D43" s="128">
        <f>C43*'SFY 2016 PROJECTED'!$E$119</f>
        <v>41001762.846000001</v>
      </c>
      <c r="E43" s="129">
        <f t="shared" si="1"/>
        <v>20999499.460499994</v>
      </c>
      <c r="F43" s="130">
        <v>0</v>
      </c>
    </row>
    <row r="44" spans="1:6" x14ac:dyDescent="0.2">
      <c r="A44" s="126" t="s">
        <v>397</v>
      </c>
      <c r="B44" s="137">
        <v>2.5000000000000001E-3</v>
      </c>
      <c r="C44" s="127">
        <f t="shared" si="0"/>
        <v>28182391.9575</v>
      </c>
      <c r="D44" s="128">
        <f>C44*'SFY 2016 PROJECTED'!$E$119</f>
        <v>18637164.93</v>
      </c>
      <c r="E44" s="129">
        <f t="shared" si="1"/>
        <v>9545227.0274999999</v>
      </c>
      <c r="F44" s="130">
        <v>0</v>
      </c>
    </row>
    <row r="45" spans="1:6" x14ac:dyDescent="0.2">
      <c r="A45" s="126" t="s">
        <v>398</v>
      </c>
      <c r="B45" s="137">
        <v>4.8399999999999999E-2</v>
      </c>
      <c r="C45" s="127">
        <f t="shared" si="0"/>
        <v>545611108.29719996</v>
      </c>
      <c r="D45" s="128">
        <f>C45*'SFY 2016 PROJECTED'!$E$119</f>
        <v>360815513.04479998</v>
      </c>
      <c r="E45" s="129">
        <f t="shared" si="1"/>
        <v>184795595.25239998</v>
      </c>
      <c r="F45" s="130">
        <v>0</v>
      </c>
    </row>
    <row r="46" spans="1:6" x14ac:dyDescent="0.2">
      <c r="A46" s="126" t="s">
        <v>399</v>
      </c>
      <c r="B46" s="137">
        <v>0.01</v>
      </c>
      <c r="C46" s="127">
        <f t="shared" si="0"/>
        <v>112729567.83</v>
      </c>
      <c r="D46" s="128">
        <f>C46*'SFY 2016 PROJECTED'!$E$119</f>
        <v>74548659.719999999</v>
      </c>
      <c r="E46" s="129">
        <f t="shared" si="1"/>
        <v>38180908.109999999</v>
      </c>
      <c r="F46" s="130">
        <v>0</v>
      </c>
    </row>
    <row r="47" spans="1:6" x14ac:dyDescent="0.2">
      <c r="A47" s="126" t="s">
        <v>400</v>
      </c>
      <c r="B47" s="137">
        <v>1.2500000000000001E-2</v>
      </c>
      <c r="C47" s="127">
        <f t="shared" si="0"/>
        <v>140911959.78749999</v>
      </c>
      <c r="D47" s="128">
        <f>C47*'SFY 2016 PROJECTED'!$E$119</f>
        <v>93185824.650000006</v>
      </c>
      <c r="E47" s="129">
        <f t="shared" si="1"/>
        <v>47726135.137499988</v>
      </c>
      <c r="F47" s="130">
        <v>0</v>
      </c>
    </row>
    <row r="48" spans="1:6" x14ac:dyDescent="0.2">
      <c r="A48" s="126" t="s">
        <v>401</v>
      </c>
      <c r="B48" s="137">
        <v>7.3000000000000001E-3</v>
      </c>
      <c r="C48" s="127">
        <f t="shared" si="0"/>
        <v>82292584.515900001</v>
      </c>
      <c r="D48" s="128">
        <f>C48*'SFY 2016 PROJECTED'!$E$119</f>
        <v>54420521.595600002</v>
      </c>
      <c r="E48" s="129">
        <f t="shared" si="1"/>
        <v>27872062.920299999</v>
      </c>
      <c r="F48" s="130">
        <v>0</v>
      </c>
    </row>
    <row r="49" spans="1:6" x14ac:dyDescent="0.2">
      <c r="A49" s="126" t="s">
        <v>402</v>
      </c>
      <c r="B49" s="137">
        <v>1.06E-2</v>
      </c>
      <c r="C49" s="127">
        <f t="shared" si="0"/>
        <v>119493341.8998</v>
      </c>
      <c r="D49" s="128">
        <f>C49*'SFY 2016 PROJECTED'!$E$119</f>
        <v>79021579.303200006</v>
      </c>
      <c r="E49" s="129">
        <f t="shared" si="1"/>
        <v>40471762.596599996</v>
      </c>
      <c r="F49" s="130">
        <v>0</v>
      </c>
    </row>
    <row r="50" spans="1:6" x14ac:dyDescent="0.2">
      <c r="A50" s="126" t="s">
        <v>403</v>
      </c>
      <c r="B50" s="137">
        <v>3.8E-3</v>
      </c>
      <c r="C50" s="127">
        <f t="shared" si="0"/>
        <v>42837235.775399998</v>
      </c>
      <c r="D50" s="128">
        <f>C50*'SFY 2016 PROJECTED'!$E$119</f>
        <v>28328490.693599999</v>
      </c>
      <c r="E50" s="129">
        <f t="shared" si="1"/>
        <v>14508745.081799999</v>
      </c>
      <c r="F50" s="130">
        <v>0</v>
      </c>
    </row>
    <row r="51" spans="1:6" x14ac:dyDescent="0.2">
      <c r="A51" s="126" t="s">
        <v>404</v>
      </c>
      <c r="B51" s="137">
        <v>5.4999999999999997E-3</v>
      </c>
      <c r="C51" s="127">
        <f t="shared" si="0"/>
        <v>62001262.306499995</v>
      </c>
      <c r="D51" s="128">
        <f>C51*'SFY 2016 PROJECTED'!$E$119</f>
        <v>41001762.846000001</v>
      </c>
      <c r="E51" s="129">
        <f t="shared" si="1"/>
        <v>20999499.460499994</v>
      </c>
      <c r="F51" s="130">
        <v>0</v>
      </c>
    </row>
    <row r="52" spans="1:6" x14ac:dyDescent="0.2">
      <c r="A52" s="126" t="s">
        <v>405</v>
      </c>
      <c r="B52" s="137">
        <v>6.9999999999999999E-4</v>
      </c>
      <c r="C52" s="127">
        <f t="shared" si="0"/>
        <v>7891069.7480999995</v>
      </c>
      <c r="D52" s="128">
        <f>C52*'SFY 2016 PROJECTED'!$E$119</f>
        <v>5218406.1804</v>
      </c>
      <c r="E52" s="129">
        <f t="shared" si="1"/>
        <v>2672663.5676999995</v>
      </c>
      <c r="F52" s="130">
        <v>0</v>
      </c>
    </row>
    <row r="53" spans="1:6" x14ac:dyDescent="0.2">
      <c r="A53" s="126" t="s">
        <v>406</v>
      </c>
      <c r="B53" s="137">
        <v>1.3899999999999999E-2</v>
      </c>
      <c r="C53" s="127">
        <f t="shared" si="0"/>
        <v>156694099.28369999</v>
      </c>
      <c r="D53" s="128">
        <f>C53*'SFY 2016 PROJECTED'!$E$119</f>
        <v>103622637.0108</v>
      </c>
      <c r="E53" s="129">
        <f t="shared" si="1"/>
        <v>53071462.272899985</v>
      </c>
      <c r="F53" s="130">
        <v>0</v>
      </c>
    </row>
    <row r="54" spans="1:6" x14ac:dyDescent="0.2">
      <c r="A54" s="126" t="s">
        <v>407</v>
      </c>
      <c r="B54" s="137">
        <v>3.7000000000000002E-3</v>
      </c>
      <c r="C54" s="127">
        <f t="shared" si="0"/>
        <v>41709940.097100005</v>
      </c>
      <c r="D54" s="128">
        <f>C54*'SFY 2016 PROJECTED'!$E$119</f>
        <v>27583004.096400004</v>
      </c>
      <c r="E54" s="129">
        <f t="shared" si="1"/>
        <v>14126936.000700001</v>
      </c>
      <c r="F54" s="130">
        <v>0</v>
      </c>
    </row>
    <row r="55" spans="1:6" x14ac:dyDescent="0.2">
      <c r="A55" s="126" t="s">
        <v>408</v>
      </c>
      <c r="B55" s="137">
        <v>1.7600000000000001E-2</v>
      </c>
      <c r="C55" s="127">
        <f t="shared" si="0"/>
        <v>198404039.38080001</v>
      </c>
      <c r="D55" s="128">
        <f>C55*'SFY 2016 PROJECTED'!$E$119</f>
        <v>131205641.10720001</v>
      </c>
      <c r="E55" s="129">
        <f t="shared" si="1"/>
        <v>67198398.273599997</v>
      </c>
      <c r="F55" s="130">
        <v>0</v>
      </c>
    </row>
    <row r="56" spans="1:6" x14ac:dyDescent="0.2">
      <c r="A56" s="126" t="s">
        <v>409</v>
      </c>
      <c r="B56" s="137">
        <v>1.3989156294849977E-3</v>
      </c>
      <c r="C56" s="127">
        <f t="shared" si="0"/>
        <v>15769915.43424762</v>
      </c>
      <c r="D56" s="128">
        <f>C56*'SFY 2016 PROJECTED'!$E$119</f>
        <v>10428728.523946671</v>
      </c>
      <c r="E56" s="129">
        <f t="shared" si="1"/>
        <v>5341186.9103009496</v>
      </c>
      <c r="F56" s="130">
        <v>0</v>
      </c>
    </row>
    <row r="57" spans="1:6" x14ac:dyDescent="0.2">
      <c r="A57" s="126" t="s">
        <v>410</v>
      </c>
      <c r="B57" s="137">
        <v>6.7999999999999996E-3</v>
      </c>
      <c r="C57" s="127">
        <f t="shared" si="0"/>
        <v>76656106.12439999</v>
      </c>
      <c r="D57" s="128">
        <f>C57*'SFY 2016 PROJECTED'!$E$119</f>
        <v>50693088.6096</v>
      </c>
      <c r="E57" s="129">
        <f t="shared" si="1"/>
        <v>25963017.51479999</v>
      </c>
      <c r="F57" s="130">
        <v>0</v>
      </c>
    </row>
    <row r="58" spans="1:6" x14ac:dyDescent="0.2">
      <c r="A58" s="126" t="s">
        <v>411</v>
      </c>
      <c r="B58" s="137">
        <v>9.1000000000000004E-3</v>
      </c>
      <c r="C58" s="127">
        <f t="shared" si="0"/>
        <v>102583906.7253</v>
      </c>
      <c r="D58" s="128">
        <f>C58*'SFY 2016 PROJECTED'!$E$119</f>
        <v>67839280.345200002</v>
      </c>
      <c r="E58" s="129">
        <f t="shared" si="1"/>
        <v>34744626.380099997</v>
      </c>
      <c r="F58" s="130">
        <v>0</v>
      </c>
    </row>
    <row r="59" spans="1:6" x14ac:dyDescent="0.2">
      <c r="A59" s="126" t="s">
        <v>412</v>
      </c>
      <c r="B59" s="137">
        <v>8.0000000000000002E-3</v>
      </c>
      <c r="C59" s="127">
        <f t="shared" si="0"/>
        <v>90183654.263999999</v>
      </c>
      <c r="D59" s="128">
        <f>C59*'SFY 2016 PROJECTED'!$E$119</f>
        <v>59638927.776000001</v>
      </c>
      <c r="E59" s="129">
        <f t="shared" si="1"/>
        <v>30544726.487999998</v>
      </c>
      <c r="F59" s="130">
        <v>0</v>
      </c>
    </row>
    <row r="60" spans="1:6" x14ac:dyDescent="0.2">
      <c r="A60" s="126" t="s">
        <v>413</v>
      </c>
      <c r="B60" s="137">
        <v>3.5999999999999999E-3</v>
      </c>
      <c r="C60" s="127">
        <f t="shared" si="0"/>
        <v>40582644.418799996</v>
      </c>
      <c r="D60" s="128">
        <f>C60*'SFY 2016 PROJECTED'!$E$119</f>
        <v>26837517.499199998</v>
      </c>
      <c r="E60" s="129">
        <f t="shared" si="1"/>
        <v>13745126.919599999</v>
      </c>
      <c r="F60" s="130">
        <v>0</v>
      </c>
    </row>
    <row r="61" spans="1:6" x14ac:dyDescent="0.2">
      <c r="A61" s="126" t="s">
        <v>414</v>
      </c>
      <c r="B61" s="137">
        <v>2.8E-3</v>
      </c>
      <c r="C61" s="127">
        <f t="shared" si="0"/>
        <v>31564278.992399998</v>
      </c>
      <c r="D61" s="128">
        <f>C61*'SFY 2016 PROJECTED'!$E$119</f>
        <v>20873624.7216</v>
      </c>
      <c r="E61" s="129">
        <f t="shared" si="1"/>
        <v>10690654.270799998</v>
      </c>
      <c r="F61" s="130">
        <v>0</v>
      </c>
    </row>
    <row r="62" spans="1:6" x14ac:dyDescent="0.2">
      <c r="A62" s="126" t="s">
        <v>415</v>
      </c>
      <c r="B62" s="137">
        <v>3.8999999999999998E-3</v>
      </c>
      <c r="C62" s="127">
        <f t="shared" si="0"/>
        <v>43964531.453699999</v>
      </c>
      <c r="D62" s="128">
        <f>C62*'SFY 2016 PROJECTED'!$E$119</f>
        <v>29073977.290800001</v>
      </c>
      <c r="E62" s="129">
        <f t="shared" si="1"/>
        <v>14890554.162899997</v>
      </c>
      <c r="F62" s="130">
        <v>0</v>
      </c>
    </row>
    <row r="63" spans="1:6" x14ac:dyDescent="0.2">
      <c r="A63" s="126" t="s">
        <v>416</v>
      </c>
      <c r="B63" s="137">
        <v>6.3E-3</v>
      </c>
      <c r="C63" s="127">
        <f t="shared" si="0"/>
        <v>71019627.732899994</v>
      </c>
      <c r="D63" s="128">
        <f>C63*'SFY 2016 PROJECTED'!$E$119</f>
        <v>46965655.623599999</v>
      </c>
      <c r="E63" s="129">
        <f t="shared" si="1"/>
        <v>24053972.109299995</v>
      </c>
      <c r="F63" s="130">
        <v>0</v>
      </c>
    </row>
    <row r="64" spans="1:6" x14ac:dyDescent="0.2">
      <c r="A64" s="126" t="s">
        <v>417</v>
      </c>
      <c r="B64" s="137">
        <v>8.48E-2</v>
      </c>
      <c r="C64" s="127">
        <f t="shared" si="0"/>
        <v>955946735.19840002</v>
      </c>
      <c r="D64" s="128">
        <f>C64*'SFY 2016 PROJECTED'!$E$119</f>
        <v>632172634.42560005</v>
      </c>
      <c r="E64" s="129">
        <f t="shared" si="1"/>
        <v>323774100.77279997</v>
      </c>
      <c r="F64" s="130">
        <v>0</v>
      </c>
    </row>
    <row r="65" spans="1:6" x14ac:dyDescent="0.2">
      <c r="A65" s="126" t="s">
        <v>418</v>
      </c>
      <c r="B65" s="137">
        <v>2E-3</v>
      </c>
      <c r="C65" s="127">
        <f t="shared" si="0"/>
        <v>22545913.566</v>
      </c>
      <c r="D65" s="128">
        <f>C65*'SFY 2016 PROJECTED'!$E$119</f>
        <v>14909731.944</v>
      </c>
      <c r="E65" s="129">
        <f t="shared" si="1"/>
        <v>7636181.6219999995</v>
      </c>
      <c r="F65" s="130">
        <v>0</v>
      </c>
    </row>
    <row r="66" spans="1:6" x14ac:dyDescent="0.2">
      <c r="A66" s="126" t="s">
        <v>419</v>
      </c>
      <c r="B66" s="137">
        <v>3.3999999999999998E-3</v>
      </c>
      <c r="C66" s="127">
        <f t="shared" si="0"/>
        <v>38328053.062199995</v>
      </c>
      <c r="D66" s="128">
        <f>C66*'SFY 2016 PROJECTED'!$E$119</f>
        <v>25346544.3048</v>
      </c>
      <c r="E66" s="129">
        <f t="shared" si="1"/>
        <v>12981508.757399995</v>
      </c>
      <c r="F66" s="130">
        <v>0</v>
      </c>
    </row>
    <row r="67" spans="1:6" x14ac:dyDescent="0.2">
      <c r="A67" s="126" t="s">
        <v>420</v>
      </c>
      <c r="B67" s="137">
        <v>7.9000000000000008E-3</v>
      </c>
      <c r="C67" s="127">
        <f t="shared" si="0"/>
        <v>89056358.585700005</v>
      </c>
      <c r="D67" s="128">
        <f>C67*'SFY 2016 PROJECTED'!$E$119</f>
        <v>58893441.178800009</v>
      </c>
      <c r="E67" s="129">
        <f t="shared" si="1"/>
        <v>30162917.406899996</v>
      </c>
      <c r="F67" s="130">
        <v>0</v>
      </c>
    </row>
    <row r="68" spans="1:6" x14ac:dyDescent="0.2">
      <c r="A68" s="126" t="s">
        <v>421</v>
      </c>
      <c r="B68" s="137">
        <v>1.1900000000000001E-2</v>
      </c>
      <c r="C68" s="127">
        <f t="shared" si="0"/>
        <v>134148185.7177</v>
      </c>
      <c r="D68" s="128">
        <f>C68*'SFY 2016 PROJECTED'!$E$119</f>
        <v>88712905.066800013</v>
      </c>
      <c r="E68" s="129">
        <f t="shared" si="1"/>
        <v>45435280.650899991</v>
      </c>
      <c r="F68" s="130">
        <v>0</v>
      </c>
    </row>
    <row r="69" spans="1:6" x14ac:dyDescent="0.2">
      <c r="A69" s="126" t="s">
        <v>422</v>
      </c>
      <c r="B69" s="137">
        <v>1.9300000000000001E-2</v>
      </c>
      <c r="C69" s="127">
        <f t="shared" si="0"/>
        <v>217568065.91190001</v>
      </c>
      <c r="D69" s="128">
        <f>C69*'SFY 2016 PROJECTED'!$E$119</f>
        <v>143878913.25960001</v>
      </c>
      <c r="E69" s="129">
        <f t="shared" si="1"/>
        <v>73689152.6523</v>
      </c>
      <c r="F69" s="130">
        <v>0</v>
      </c>
    </row>
    <row r="70" spans="1:6" x14ac:dyDescent="0.2">
      <c r="A70" s="126" t="s">
        <v>423</v>
      </c>
      <c r="B70" s="137">
        <v>3.5999999999999999E-3</v>
      </c>
      <c r="C70" s="127">
        <f t="shared" ref="C70:C104" si="2">+B70*C$106</f>
        <v>40582644.418799996</v>
      </c>
      <c r="D70" s="128">
        <f>C70*'SFY 2016 PROJECTED'!$E$119</f>
        <v>26837517.499199998</v>
      </c>
      <c r="E70" s="129">
        <f t="shared" si="1"/>
        <v>13745126.919599999</v>
      </c>
      <c r="F70" s="130">
        <v>0</v>
      </c>
    </row>
    <row r="71" spans="1:6" x14ac:dyDescent="0.2">
      <c r="A71" s="126" t="s">
        <v>424</v>
      </c>
      <c r="B71" s="137">
        <v>1.2699999999999999E-2</v>
      </c>
      <c r="C71" s="127">
        <f t="shared" si="2"/>
        <v>143166551.14409998</v>
      </c>
      <c r="D71" s="128">
        <f>C71*'SFY 2016 PROJECTED'!$E$119</f>
        <v>94676797.844399989</v>
      </c>
      <c r="E71" s="129">
        <f t="shared" ref="E71:E104" si="3">+C71-D71</f>
        <v>48489753.299699992</v>
      </c>
      <c r="F71" s="130">
        <v>0</v>
      </c>
    </row>
    <row r="72" spans="1:6" x14ac:dyDescent="0.2">
      <c r="A72" s="126" t="s">
        <v>425</v>
      </c>
      <c r="B72" s="137">
        <v>8.5000000000000006E-3</v>
      </c>
      <c r="C72" s="127">
        <f t="shared" si="2"/>
        <v>95820132.65550001</v>
      </c>
      <c r="D72" s="128">
        <f>C72*'SFY 2016 PROJECTED'!$E$119</f>
        <v>63366360.762000009</v>
      </c>
      <c r="E72" s="129">
        <f t="shared" si="3"/>
        <v>32453771.8935</v>
      </c>
      <c r="F72" s="130">
        <v>0</v>
      </c>
    </row>
    <row r="73" spans="1:6" x14ac:dyDescent="0.2">
      <c r="A73" s="126" t="s">
        <v>426</v>
      </c>
      <c r="B73" s="137">
        <v>1.5E-3</v>
      </c>
      <c r="C73" s="127">
        <f t="shared" si="2"/>
        <v>16909435.1745</v>
      </c>
      <c r="D73" s="128">
        <f>C73*'SFY 2016 PROJECTED'!$E$119</f>
        <v>11182298.958000001</v>
      </c>
      <c r="E73" s="129">
        <f t="shared" si="3"/>
        <v>5727136.2164999992</v>
      </c>
      <c r="F73" s="130">
        <v>0</v>
      </c>
    </row>
    <row r="74" spans="1:6" x14ac:dyDescent="0.2">
      <c r="A74" s="126" t="s">
        <v>427</v>
      </c>
      <c r="B74" s="137">
        <v>4.1999999999999997E-3</v>
      </c>
      <c r="C74" s="127">
        <f t="shared" si="2"/>
        <v>47346418.488600001</v>
      </c>
      <c r="D74" s="128">
        <f>C74*'SFY 2016 PROJECTED'!$E$119</f>
        <v>31310437.082400002</v>
      </c>
      <c r="E74" s="129">
        <f t="shared" si="3"/>
        <v>16035981.406199999</v>
      </c>
      <c r="F74" s="130">
        <v>0</v>
      </c>
    </row>
    <row r="75" spans="1:6" x14ac:dyDescent="0.2">
      <c r="A75" s="126" t="s">
        <v>428</v>
      </c>
      <c r="B75" s="137">
        <v>5.7999999999999996E-3</v>
      </c>
      <c r="C75" s="127">
        <f t="shared" si="2"/>
        <v>65383149.341399997</v>
      </c>
      <c r="D75" s="128">
        <f>C75*'SFY 2016 PROJECTED'!$E$119</f>
        <v>43238222.637600005</v>
      </c>
      <c r="E75" s="129">
        <f t="shared" si="3"/>
        <v>22144926.703799993</v>
      </c>
      <c r="F75" s="130">
        <v>0</v>
      </c>
    </row>
    <row r="76" spans="1:6" x14ac:dyDescent="0.2">
      <c r="A76" s="126" t="s">
        <v>429</v>
      </c>
      <c r="B76" s="137">
        <v>1.4850125881696573E-3</v>
      </c>
      <c r="C76" s="127">
        <f t="shared" si="2"/>
        <v>16740482.728647523</v>
      </c>
      <c r="D76" s="128">
        <f>C76*'SFY 2016 PROJECTED'!$E$119</f>
        <v>11070569.811537627</v>
      </c>
      <c r="E76" s="129">
        <f t="shared" si="3"/>
        <v>5669912.9171098955</v>
      </c>
      <c r="F76" s="130">
        <v>0</v>
      </c>
    </row>
    <row r="77" spans="1:6" x14ac:dyDescent="0.2">
      <c r="A77" s="126" t="s">
        <v>430</v>
      </c>
      <c r="B77" s="137">
        <v>5.1999999999999998E-3</v>
      </c>
      <c r="C77" s="127">
        <f t="shared" si="2"/>
        <v>58619375.271600001</v>
      </c>
      <c r="D77" s="128">
        <f>C77*'SFY 2016 PROJECTED'!$E$119</f>
        <v>38765303.054400004</v>
      </c>
      <c r="E77" s="129">
        <f t="shared" si="3"/>
        <v>19854072.217199996</v>
      </c>
      <c r="F77" s="130">
        <v>0</v>
      </c>
    </row>
    <row r="78" spans="1:6" x14ac:dyDescent="0.2">
      <c r="A78" s="126" t="s">
        <v>431</v>
      </c>
      <c r="B78" s="137">
        <v>1.89E-2</v>
      </c>
      <c r="C78" s="127">
        <f t="shared" si="2"/>
        <v>213058883.19870001</v>
      </c>
      <c r="D78" s="128">
        <f>C78*'SFY 2016 PROJECTED'!$E$119</f>
        <v>140896966.87080002</v>
      </c>
      <c r="E78" s="129">
        <f t="shared" si="3"/>
        <v>72161916.327899992</v>
      </c>
      <c r="F78" s="130">
        <v>0</v>
      </c>
    </row>
    <row r="79" spans="1:6" x14ac:dyDescent="0.2">
      <c r="A79" s="126" t="s">
        <v>432</v>
      </c>
      <c r="B79" s="137">
        <v>2.2000000000000001E-3</v>
      </c>
      <c r="C79" s="127">
        <f t="shared" si="2"/>
        <v>24800504.922600001</v>
      </c>
      <c r="D79" s="128">
        <f>C79*'SFY 2016 PROJECTED'!$E$119</f>
        <v>16400705.138400001</v>
      </c>
      <c r="E79" s="129">
        <f t="shared" si="3"/>
        <v>8399799.7841999996</v>
      </c>
      <c r="F79" s="130">
        <v>0</v>
      </c>
    </row>
    <row r="80" spans="1:6" x14ac:dyDescent="0.2">
      <c r="A80" s="126" t="s">
        <v>433</v>
      </c>
      <c r="B80" s="137">
        <v>1.5800000000000002E-2</v>
      </c>
      <c r="C80" s="127">
        <f t="shared" si="2"/>
        <v>178112717.17140001</v>
      </c>
      <c r="D80" s="128">
        <f>C80*'SFY 2016 PROJECTED'!$E$119</f>
        <v>117786882.35760002</v>
      </c>
      <c r="E80" s="129">
        <f t="shared" si="3"/>
        <v>60325834.813799992</v>
      </c>
      <c r="F80" s="130">
        <v>0</v>
      </c>
    </row>
    <row r="81" spans="1:6" x14ac:dyDescent="0.2">
      <c r="A81" s="126" t="s">
        <v>434</v>
      </c>
      <c r="B81" s="137">
        <v>8.0000000000000002E-3</v>
      </c>
      <c r="C81" s="127">
        <f t="shared" si="2"/>
        <v>90183654.263999999</v>
      </c>
      <c r="D81" s="128">
        <f>C81*'SFY 2016 PROJECTED'!$E$119</f>
        <v>59638927.776000001</v>
      </c>
      <c r="E81" s="129">
        <f t="shared" si="3"/>
        <v>30544726.487999998</v>
      </c>
      <c r="F81" s="130">
        <v>0</v>
      </c>
    </row>
    <row r="82" spans="1:6" x14ac:dyDescent="0.2">
      <c r="A82" s="126" t="s">
        <v>435</v>
      </c>
      <c r="B82" s="137">
        <v>2.5999999999999999E-2</v>
      </c>
      <c r="C82" s="127">
        <f t="shared" si="2"/>
        <v>293096876.35799998</v>
      </c>
      <c r="D82" s="128">
        <f>C82*'SFY 2016 PROJECTED'!$E$119</f>
        <v>193826515.27199998</v>
      </c>
      <c r="E82" s="129">
        <f t="shared" si="3"/>
        <v>99270361.085999995</v>
      </c>
      <c r="F82" s="130">
        <v>0</v>
      </c>
    </row>
    <row r="83" spans="1:6" x14ac:dyDescent="0.2">
      <c r="A83" s="126" t="s">
        <v>436</v>
      </c>
      <c r="B83" s="137">
        <v>1.21E-2</v>
      </c>
      <c r="C83" s="127">
        <f t="shared" si="2"/>
        <v>136402777.07429999</v>
      </c>
      <c r="D83" s="128">
        <f>C83*'SFY 2016 PROJECTED'!$E$119</f>
        <v>90203878.261199996</v>
      </c>
      <c r="E83" s="129">
        <f t="shared" si="3"/>
        <v>46198898.813099995</v>
      </c>
      <c r="F83" s="130">
        <v>0</v>
      </c>
    </row>
    <row r="84" spans="1:6" x14ac:dyDescent="0.2">
      <c r="A84" s="126" t="s">
        <v>437</v>
      </c>
      <c r="B84" s="137">
        <v>1.6E-2</v>
      </c>
      <c r="C84" s="127">
        <f t="shared" si="2"/>
        <v>180367308.528</v>
      </c>
      <c r="D84" s="128">
        <f>C84*'SFY 2016 PROJECTED'!$E$119</f>
        <v>119277855.552</v>
      </c>
      <c r="E84" s="129">
        <f t="shared" si="3"/>
        <v>61089452.975999996</v>
      </c>
      <c r="F84" s="130">
        <v>0</v>
      </c>
    </row>
    <row r="85" spans="1:6" x14ac:dyDescent="0.2">
      <c r="A85" s="126" t="s">
        <v>438</v>
      </c>
      <c r="B85" s="137">
        <v>8.8999999999999999E-3</v>
      </c>
      <c r="C85" s="127">
        <f t="shared" si="2"/>
        <v>100329315.3687</v>
      </c>
      <c r="D85" s="128">
        <f>C85*'SFY 2016 PROJECTED'!$E$119</f>
        <v>66348307.150800005</v>
      </c>
      <c r="E85" s="129">
        <f t="shared" si="3"/>
        <v>33981008.217899993</v>
      </c>
      <c r="F85" s="130">
        <v>0</v>
      </c>
    </row>
    <row r="86" spans="1:6" x14ac:dyDescent="0.2">
      <c r="A86" s="126" t="s">
        <v>439</v>
      </c>
      <c r="B86" s="137">
        <v>8.8999999999999999E-3</v>
      </c>
      <c r="C86" s="127">
        <f t="shared" si="2"/>
        <v>100329315.3687</v>
      </c>
      <c r="D86" s="128">
        <f>C86*'SFY 2016 PROJECTED'!$E$119</f>
        <v>66348307.150800005</v>
      </c>
      <c r="E86" s="129">
        <f t="shared" si="3"/>
        <v>33981008.217899993</v>
      </c>
      <c r="F86" s="130">
        <v>0</v>
      </c>
    </row>
    <row r="87" spans="1:6" x14ac:dyDescent="0.2">
      <c r="A87" s="126" t="s">
        <v>440</v>
      </c>
      <c r="B87" s="137">
        <v>6.4000000000000003E-3</v>
      </c>
      <c r="C87" s="127">
        <f t="shared" si="2"/>
        <v>72146923.411200002</v>
      </c>
      <c r="D87" s="128">
        <f>C87*'SFY 2016 PROJECTED'!$E$119</f>
        <v>47711142.220800005</v>
      </c>
      <c r="E87" s="129">
        <f t="shared" si="3"/>
        <v>24435781.190399997</v>
      </c>
      <c r="F87" s="130">
        <v>0</v>
      </c>
    </row>
    <row r="88" spans="1:6" x14ac:dyDescent="0.2">
      <c r="A88" s="126" t="s">
        <v>441</v>
      </c>
      <c r="B88" s="137">
        <v>7.3143504413413904E-3</v>
      </c>
      <c r="C88" s="127">
        <f t="shared" si="2"/>
        <v>82454356.420958474</v>
      </c>
      <c r="D88" s="128">
        <f>C88*'SFY 2016 PROJECTED'!$E$119</f>
        <v>54527502.21243912</v>
      </c>
      <c r="E88" s="129">
        <f t="shared" si="3"/>
        <v>27926854.208519354</v>
      </c>
      <c r="F88" s="130">
        <v>0</v>
      </c>
    </row>
    <row r="89" spans="1:6" x14ac:dyDescent="0.2">
      <c r="A89" s="126" t="s">
        <v>442</v>
      </c>
      <c r="B89" s="137">
        <v>4.6724147487069451E-3</v>
      </c>
      <c r="C89" s="127">
        <f t="shared" si="2"/>
        <v>52671929.534425199</v>
      </c>
      <c r="D89" s="128">
        <f>C89*'SFY 2016 PROJECTED'!$E$119</f>
        <v>34832225.717206337</v>
      </c>
      <c r="E89" s="129">
        <f t="shared" si="3"/>
        <v>17839703.817218862</v>
      </c>
      <c r="F89" s="130">
        <v>0</v>
      </c>
    </row>
    <row r="90" spans="1:6" x14ac:dyDescent="0.2">
      <c r="A90" s="126" t="s">
        <v>443</v>
      </c>
      <c r="B90" s="137">
        <v>9.5428025348833229E-3</v>
      </c>
      <c r="C90" s="127">
        <f t="shared" si="2"/>
        <v>107575600.56444255</v>
      </c>
      <c r="D90" s="128">
        <f>C90*'SFY 2016 PROJECTED'!$E$119</f>
        <v>71140313.894817024</v>
      </c>
      <c r="E90" s="129">
        <f t="shared" si="3"/>
        <v>36435286.669625521</v>
      </c>
      <c r="F90" s="130">
        <v>0</v>
      </c>
    </row>
    <row r="91" spans="1:6" x14ac:dyDescent="0.2">
      <c r="A91" s="126" t="s">
        <v>444</v>
      </c>
      <c r="B91" s="137">
        <v>2.3230436826186997E-3</v>
      </c>
      <c r="C91" s="127">
        <f t="shared" si="2"/>
        <v>26187571.039181769</v>
      </c>
      <c r="D91" s="128">
        <f>C91*'SFY 2016 PROJECTED'!$E$119</f>
        <v>17317979.301023714</v>
      </c>
      <c r="E91" s="129">
        <f t="shared" si="3"/>
        <v>8869591.7381580546</v>
      </c>
      <c r="F91" s="130">
        <v>0</v>
      </c>
    </row>
    <row r="92" spans="1:6" x14ac:dyDescent="0.2">
      <c r="A92" s="126" t="s">
        <v>445</v>
      </c>
      <c r="B92" s="137">
        <v>3.3999999999999998E-3</v>
      </c>
      <c r="C92" s="127">
        <f t="shared" si="2"/>
        <v>38328053.062199995</v>
      </c>
      <c r="D92" s="128">
        <f>C92*'SFY 2016 PROJECTED'!$E$119</f>
        <v>25346544.3048</v>
      </c>
      <c r="E92" s="129">
        <f t="shared" si="3"/>
        <v>12981508.757399995</v>
      </c>
      <c r="F92" s="130">
        <v>0</v>
      </c>
    </row>
    <row r="93" spans="1:6" x14ac:dyDescent="0.2">
      <c r="A93" s="126" t="s">
        <v>446</v>
      </c>
      <c r="B93" s="137">
        <v>5.0889406076358901E-4</v>
      </c>
      <c r="C93" s="127">
        <f t="shared" si="2"/>
        <v>5736740.7541133147</v>
      </c>
      <c r="D93" s="128">
        <f>C93*'SFY 2016 PROJECTED'!$E$119</f>
        <v>3793737.0169393802</v>
      </c>
      <c r="E93" s="129">
        <f t="shared" si="3"/>
        <v>1943003.7371739345</v>
      </c>
      <c r="F93" s="130">
        <v>0</v>
      </c>
    </row>
    <row r="94" spans="1:6" x14ac:dyDescent="0.2">
      <c r="A94" s="126" t="s">
        <v>447</v>
      </c>
      <c r="B94" s="137">
        <v>1.2999999999999999E-2</v>
      </c>
      <c r="C94" s="127">
        <f t="shared" si="2"/>
        <v>146548438.17899999</v>
      </c>
      <c r="D94" s="128">
        <f>C94*'SFY 2016 PROJECTED'!$E$119</f>
        <v>96913257.635999992</v>
      </c>
      <c r="E94" s="129">
        <f t="shared" si="3"/>
        <v>49635180.542999998</v>
      </c>
      <c r="F94" s="130">
        <v>0</v>
      </c>
    </row>
    <row r="95" spans="1:6" x14ac:dyDescent="0.2">
      <c r="A95" s="126" t="s">
        <v>448</v>
      </c>
      <c r="B95" s="137">
        <v>8.8000000000000005E-3</v>
      </c>
      <c r="C95" s="127">
        <f t="shared" si="2"/>
        <v>99202019.690400004</v>
      </c>
      <c r="D95" s="128">
        <f>C95*'SFY 2016 PROJECTED'!$E$119</f>
        <v>65602820.553600006</v>
      </c>
      <c r="E95" s="129">
        <f t="shared" si="3"/>
        <v>33599199.136799999</v>
      </c>
      <c r="F95" s="130">
        <v>0</v>
      </c>
    </row>
    <row r="96" spans="1:6" x14ac:dyDescent="0.2">
      <c r="A96" s="126" t="s">
        <v>449</v>
      </c>
      <c r="B96" s="137">
        <v>5.4100000000000002E-2</v>
      </c>
      <c r="C96" s="127">
        <f t="shared" si="2"/>
        <v>609866961.96029997</v>
      </c>
      <c r="D96" s="128">
        <f>C96*'SFY 2016 PROJECTED'!$E$119</f>
        <v>403308249.08520001</v>
      </c>
      <c r="E96" s="129">
        <f t="shared" si="3"/>
        <v>206558712.87509996</v>
      </c>
      <c r="F96" s="130">
        <v>0</v>
      </c>
    </row>
    <row r="97" spans="1:6" x14ac:dyDescent="0.2">
      <c r="A97" s="126" t="s">
        <v>450</v>
      </c>
      <c r="B97" s="137">
        <v>3.3999999999999998E-3</v>
      </c>
      <c r="C97" s="127">
        <f t="shared" si="2"/>
        <v>38328053.062199995</v>
      </c>
      <c r="D97" s="128">
        <f>C97*'SFY 2016 PROJECTED'!$E$119</f>
        <v>25346544.3048</v>
      </c>
      <c r="E97" s="129">
        <f t="shared" si="3"/>
        <v>12981508.757399995</v>
      </c>
      <c r="F97" s="130">
        <v>0</v>
      </c>
    </row>
    <row r="98" spans="1:6" x14ac:dyDescent="0.2">
      <c r="A98" s="126" t="s">
        <v>451</v>
      </c>
      <c r="B98" s="137">
        <v>2.0999999999999999E-3</v>
      </c>
      <c r="C98" s="127">
        <f t="shared" si="2"/>
        <v>23673209.2443</v>
      </c>
      <c r="D98" s="128">
        <f>C98*'SFY 2016 PROJECTED'!$E$119</f>
        <v>15655218.541200001</v>
      </c>
      <c r="E98" s="129">
        <f t="shared" si="3"/>
        <v>8017990.7030999996</v>
      </c>
      <c r="F98" s="130">
        <v>0</v>
      </c>
    </row>
    <row r="99" spans="1:6" x14ac:dyDescent="0.2">
      <c r="A99" s="126" t="s">
        <v>452</v>
      </c>
      <c r="B99" s="137">
        <v>2.6652167155593008E-3</v>
      </c>
      <c r="C99" s="127">
        <f t="shared" si="2"/>
        <v>30044872.851829201</v>
      </c>
      <c r="D99" s="128">
        <f>C99*'SFY 2016 PROJECTED'!$E$119</f>
        <v>19868833.400828637</v>
      </c>
      <c r="E99" s="129">
        <f t="shared" si="3"/>
        <v>10176039.451000564</v>
      </c>
      <c r="F99" s="130">
        <v>0</v>
      </c>
    </row>
    <row r="100" spans="1:6" x14ac:dyDescent="0.2">
      <c r="A100" s="126" t="s">
        <v>453</v>
      </c>
      <c r="B100" s="137">
        <v>1.3956571592540663E-2</v>
      </c>
      <c r="C100" s="127">
        <f t="shared" si="2"/>
        <v>157331828.40155637</v>
      </c>
      <c r="D100" s="128">
        <f>C100*'SFY 2016 PROJECTED'!$E$119</f>
        <v>104044370.65101324</v>
      </c>
      <c r="E100" s="129">
        <f t="shared" si="3"/>
        <v>53287457.750543132</v>
      </c>
      <c r="F100" s="130">
        <v>0</v>
      </c>
    </row>
    <row r="101" spans="1:6" x14ac:dyDescent="0.2">
      <c r="A101" s="126" t="s">
        <v>454</v>
      </c>
      <c r="B101" s="137">
        <v>9.2999999999999992E-3</v>
      </c>
      <c r="C101" s="127">
        <f t="shared" si="2"/>
        <v>104838498.08189999</v>
      </c>
      <c r="D101" s="128">
        <f>C101*'SFY 2016 PROJECTED'!$E$119</f>
        <v>69330253.5396</v>
      </c>
      <c r="E101" s="129">
        <f t="shared" si="3"/>
        <v>35508244.542299986</v>
      </c>
      <c r="F101" s="130">
        <v>0</v>
      </c>
    </row>
    <row r="102" spans="1:6" x14ac:dyDescent="0.2">
      <c r="A102" s="126" t="s">
        <v>455</v>
      </c>
      <c r="B102" s="137">
        <v>1.1299999999999999E-2</v>
      </c>
      <c r="C102" s="127">
        <f t="shared" si="2"/>
        <v>127384411.64789999</v>
      </c>
      <c r="D102" s="128">
        <f>C102*'SFY 2016 PROJECTED'!$E$119</f>
        <v>84239985.483599991</v>
      </c>
      <c r="E102" s="129">
        <f t="shared" si="3"/>
        <v>43144426.164299995</v>
      </c>
      <c r="F102" s="130">
        <v>0</v>
      </c>
    </row>
    <row r="103" spans="1:6" x14ac:dyDescent="0.2">
      <c r="A103" s="126" t="s">
        <v>456</v>
      </c>
      <c r="B103" s="137">
        <v>4.194191037063583E-3</v>
      </c>
      <c r="C103" s="127">
        <f t="shared" si="2"/>
        <v>47280934.300463721</v>
      </c>
      <c r="D103" s="128">
        <f>C103*'SFY 2016 PROJECTED'!$E$119</f>
        <v>31267132.042272698</v>
      </c>
      <c r="E103" s="129">
        <f t="shared" si="3"/>
        <v>16013802.258191023</v>
      </c>
      <c r="F103" s="130">
        <v>0</v>
      </c>
    </row>
    <row r="104" spans="1:6" x14ac:dyDescent="0.2">
      <c r="A104" s="126" t="s">
        <v>457</v>
      </c>
      <c r="B104" s="137">
        <v>2.3999999999999998E-3</v>
      </c>
      <c r="C104" s="127">
        <f t="shared" si="2"/>
        <v>27055096.279199999</v>
      </c>
      <c r="D104" s="128">
        <f>C104*'SFY 2016 PROJECTED'!$E$119</f>
        <v>17891678.332800001</v>
      </c>
      <c r="E104" s="129">
        <f t="shared" si="3"/>
        <v>9163417.9463999979</v>
      </c>
      <c r="F104" s="130">
        <v>0</v>
      </c>
    </row>
    <row r="105" spans="1:6" x14ac:dyDescent="0.2">
      <c r="A105" s="126"/>
      <c r="B105" s="131"/>
      <c r="C105" s="127"/>
      <c r="D105" s="131"/>
      <c r="E105" s="131"/>
      <c r="F105" s="132"/>
    </row>
    <row r="106" spans="1:6" ht="13.5" thickBot="1" x14ac:dyDescent="0.25">
      <c r="A106" s="133" t="s">
        <v>494</v>
      </c>
      <c r="B106" s="134"/>
      <c r="C106" s="145">
        <f>'SFY 2016 PROJECTED'!D112</f>
        <v>11272956783</v>
      </c>
      <c r="D106" s="145">
        <f>SUM(D5:D104)</f>
        <v>7452817830.0595436</v>
      </c>
      <c r="E106" s="145">
        <f>SUM(E5:E104)</f>
        <v>3817041832.7954469</v>
      </c>
      <c r="F106" s="135">
        <f>SUM(F5:F104)</f>
        <v>0</v>
      </c>
    </row>
    <row r="108" spans="1:6" x14ac:dyDescent="0.2">
      <c r="A108" s="120" t="s">
        <v>498</v>
      </c>
      <c r="D108" s="177"/>
    </row>
    <row r="109" spans="1:6" x14ac:dyDescent="0.2">
      <c r="A109" s="120" t="s">
        <v>464</v>
      </c>
    </row>
    <row r="110" spans="1:6" x14ac:dyDescent="0.2">
      <c r="D110" s="180"/>
    </row>
  </sheetData>
  <mergeCells count="2">
    <mergeCell ref="A1:F1"/>
    <mergeCell ref="A2:F2"/>
  </mergeCells>
  <phoneticPr fontId="2" type="noConversion"/>
  <printOptions horizontalCentered="1" gridLines="1"/>
  <pageMargins left="0.25" right="0.25" top="0.5" bottom="1" header="0.5" footer="0.5"/>
  <pageSetup orientation="portrait" r:id="rId1"/>
  <headerFooter alignWithMargins="0">
    <oddFooter>&amp;L&amp;"Arial,Regular"March 31, 2009&amp;C&amp;"Arial,Regular"Page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2016 PROJECTED</vt:lpstr>
      <vt:lpstr>SFY 2016 BLENDED SHARES</vt:lpstr>
      <vt:lpstr>TRANSADMIN YTD DEC 2014</vt:lpstr>
      <vt:lpstr>County Estimates</vt:lpstr>
      <vt:lpstr>'READ ME FIRST'!Print_Area</vt:lpstr>
      <vt:lpstr>'SFY 2016 BLENDED SHARES'!Print_Area</vt:lpstr>
      <vt:lpstr>'SFY 2016 PROJECTED'!Print_Area</vt:lpstr>
      <vt:lpstr>'County Estimates'!Print_Titles</vt:lpstr>
      <vt:lpstr>'SFY 2016 BLENDED SHARES'!Print_Titles</vt:lpstr>
      <vt:lpstr>'SFY 2016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Jack Griffin</cp:lastModifiedBy>
  <cp:lastPrinted>2012-02-03T20:16:02Z</cp:lastPrinted>
  <dcterms:created xsi:type="dcterms:W3CDTF">2004-06-15T15:41:35Z</dcterms:created>
  <dcterms:modified xsi:type="dcterms:W3CDTF">2015-02-12T20:02:17Z</dcterms:modified>
</cp:coreProperties>
</file>