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mc:AlternateContent xmlns:mc="http://schemas.openxmlformats.org/markup-compatibility/2006">
    <mc:Choice Requires="x15">
      <x15ac:absPath xmlns:x15ac="http://schemas.microsoft.com/office/spreadsheetml/2010/11/ac" url="H:\My Documents\Quality Management\System Performance\LME-MCO Performance Measures Specs\"/>
    </mc:Choice>
  </mc:AlternateContent>
  <bookViews>
    <workbookView xWindow="-15" yWindow="-15" windowWidth="11955" windowHeight="4500" tabRatio="708"/>
  </bookViews>
  <sheets>
    <sheet name="Set-Up Worksheet" sheetId="29" r:id="rId1"/>
    <sheet name="EOC A.1." sheetId="53" r:id="rId2"/>
    <sheet name="EOC A.2." sheetId="52" r:id="rId3"/>
    <sheet name="EOC A.3." sheetId="72" r:id="rId4"/>
    <sheet name="EOC A.4." sheetId="73" r:id="rId5"/>
    <sheet name="AA B.1." sheetId="33" r:id="rId6"/>
    <sheet name="AA B.2." sheetId="55" r:id="rId7"/>
    <sheet name="AA B.3." sheetId="74" r:id="rId8"/>
    <sheet name="AA B.4." sheetId="57" r:id="rId9"/>
    <sheet name="AA B.5." sheetId="75" r:id="rId10"/>
    <sheet name="AA B.6." sheetId="76" r:id="rId11"/>
    <sheet name="PPS C.1. " sheetId="60" r:id="rId12"/>
    <sheet name="PPS C.2. Complaint&amp;Grievance" sheetId="59" r:id="rId13"/>
    <sheet name="PPS C.2. Medicaid Appeals" sheetId="49" r:id="rId14"/>
    <sheet name="PPS C.3." sheetId="58" r:id="rId15"/>
    <sheet name="UOS D.1." sheetId="62" r:id="rId16"/>
    <sheet name="UOS D.2." sheetId="61" r:id="rId17"/>
    <sheet name="UOS D.3." sheetId="77" r:id="rId18"/>
    <sheet name="UOS D.4." sheetId="63" r:id="rId19"/>
    <sheet name="UOS D.5." sheetId="78" r:id="rId20"/>
    <sheet name="UOS D.6." sheetId="79" r:id="rId21"/>
    <sheet name="UOS D.7." sheetId="80" r:id="rId22"/>
    <sheet name="PDI F.1." sheetId="68" r:id="rId23"/>
    <sheet name="PDI  F.2. (1)" sheetId="69" r:id="rId24"/>
    <sheet name="PDI F.2. (2)" sheetId="81" r:id="rId25"/>
    <sheet name="PDI F.2. (3)" sheetId="84" r:id="rId26"/>
    <sheet name="HAS G.1." sheetId="70" r:id="rId27"/>
    <sheet name="Data Validation" sheetId="71" r:id="rId28"/>
  </sheets>
  <definedNames>
    <definedName name="County_Lookup">'Data Validation'!$A$18:$AA$24</definedName>
    <definedName name="LME_MCO">'Data Validation'!$A$6:$A$12</definedName>
    <definedName name="_xlnm.Print_Area" localSheetId="5">'AA B.1.'!$A$1:$G$27</definedName>
    <definedName name="_xlnm.Print_Area" localSheetId="23">'PDI  F.2. (1)'!$A$1:$K$53</definedName>
    <definedName name="_xlnm.Print_Area" localSheetId="13">'PPS C.2. Medicaid Appeals'!$A$1:$E$71</definedName>
    <definedName name="_xlnm.Print_Area" localSheetId="0">'Set-Up Worksheet'!$A$1:$N$18</definedName>
    <definedName name="_xlnm.Print_Titles" localSheetId="23">'PDI  F.2. (1)'!$1:$12</definedName>
    <definedName name="_xlnm.Print_Titles" localSheetId="24">'PDI F.2. (2)'!$1:$10</definedName>
    <definedName name="_xlnm.Print_Titles" localSheetId="25">'PDI F.2. (3)'!$1:$10</definedName>
    <definedName name="_xlnm.Print_Titles" localSheetId="13">'PPS C.2. Medicaid Appeals'!$12:$12</definedName>
    <definedName name="_xlnm.Print_Titles" localSheetId="18">'UOS D.4.'!$A:$A</definedName>
    <definedName name="_xlnm.Print_Titles" localSheetId="19">'UOS D.5.'!$A:$A</definedName>
  </definedNames>
  <calcPr calcId="171027"/>
</workbook>
</file>

<file path=xl/calcChain.xml><?xml version="1.0" encoding="utf-8"?>
<calcChain xmlns="http://schemas.openxmlformats.org/spreadsheetml/2006/main">
  <c r="A102" i="84" l="1"/>
  <c r="A102" i="81"/>
  <c r="L41" i="80"/>
  <c r="K41" i="80"/>
  <c r="I41" i="80"/>
  <c r="H41" i="80"/>
  <c r="F41" i="80"/>
  <c r="E41" i="80"/>
  <c r="C41" i="80"/>
  <c r="B41" i="80"/>
  <c r="A40" i="79"/>
  <c r="A40" i="78"/>
  <c r="A40" i="63"/>
  <c r="H46" i="61" l="1"/>
  <c r="H45" i="61"/>
  <c r="H44" i="61"/>
  <c r="H46" i="77"/>
  <c r="H45" i="77"/>
  <c r="H44" i="77"/>
  <c r="I3" i="29" l="1"/>
  <c r="J6" i="29" l="1"/>
  <c r="H8" i="29"/>
  <c r="E8" i="29"/>
  <c r="H48" i="69" l="1"/>
  <c r="F48" i="69"/>
  <c r="D48" i="69"/>
  <c r="B48" i="69"/>
  <c r="J34" i="69"/>
  <c r="J48" i="69" s="1"/>
  <c r="J20" i="69"/>
  <c r="H72" i="81" l="1"/>
  <c r="H103" i="81" s="1"/>
  <c r="H41" i="81"/>
  <c r="I15" i="72" l="1"/>
  <c r="H15" i="72"/>
  <c r="G15" i="72"/>
  <c r="J32" i="69" l="1"/>
  <c r="J33" i="69"/>
  <c r="J18" i="69"/>
  <c r="J19" i="69"/>
  <c r="C21" i="52" l="1"/>
  <c r="C20" i="52"/>
  <c r="C21" i="53"/>
  <c r="C22" i="53"/>
  <c r="E16" i="52"/>
  <c r="E15" i="52"/>
  <c r="E17" i="52"/>
  <c r="E18" i="52"/>
  <c r="E16" i="53"/>
  <c r="E15" i="53"/>
  <c r="E17" i="53"/>
  <c r="E18" i="53"/>
  <c r="H72" i="84" l="1"/>
  <c r="H103" i="84" s="1"/>
  <c r="F72" i="84"/>
  <c r="F103" i="84" s="1"/>
  <c r="D72" i="84"/>
  <c r="D103" i="84" s="1"/>
  <c r="B72" i="84"/>
  <c r="H41" i="84"/>
  <c r="F41" i="84"/>
  <c r="D41" i="84"/>
  <c r="B41" i="84"/>
  <c r="D10" i="84"/>
  <c r="D8" i="84"/>
  <c r="D3" i="84"/>
  <c r="R72" i="81"/>
  <c r="R103" i="81" s="1"/>
  <c r="P72" i="81"/>
  <c r="P103" i="81" s="1"/>
  <c r="N72" i="81"/>
  <c r="N103" i="81" s="1"/>
  <c r="L72" i="81"/>
  <c r="L103" i="81" s="1"/>
  <c r="J72" i="81"/>
  <c r="J103" i="81" s="1"/>
  <c r="F72" i="81"/>
  <c r="F103" i="81" s="1"/>
  <c r="D72" i="81"/>
  <c r="D103" i="81" s="1"/>
  <c r="B72" i="81"/>
  <c r="R41" i="81"/>
  <c r="P41" i="81"/>
  <c r="N41" i="81"/>
  <c r="L41" i="81"/>
  <c r="J41" i="81"/>
  <c r="F41" i="81"/>
  <c r="D41" i="81"/>
  <c r="B41" i="81"/>
  <c r="D10" i="81"/>
  <c r="D8" i="81"/>
  <c r="D3" i="81"/>
  <c r="A101" i="84" l="1"/>
  <c r="A71" i="84"/>
  <c r="J72" i="84"/>
  <c r="A40" i="84"/>
  <c r="A70" i="84"/>
  <c r="A39" i="84"/>
  <c r="A101" i="81"/>
  <c r="A71" i="81"/>
  <c r="A40" i="81"/>
  <c r="A70" i="81"/>
  <c r="A39" i="81"/>
  <c r="A100" i="84"/>
  <c r="A69" i="84"/>
  <c r="J41" i="84"/>
  <c r="E41" i="84" s="1"/>
  <c r="A38" i="84"/>
  <c r="A100" i="81"/>
  <c r="A69" i="81"/>
  <c r="H102" i="81"/>
  <c r="A38" i="81"/>
  <c r="A99" i="84"/>
  <c r="A68" i="84"/>
  <c r="A32" i="84"/>
  <c r="J32" i="84" s="1"/>
  <c r="A37" i="84"/>
  <c r="A99" i="81"/>
  <c r="A68" i="81"/>
  <c r="A35" i="81"/>
  <c r="T35" i="81" s="1"/>
  <c r="A37" i="81"/>
  <c r="T41" i="81"/>
  <c r="I41" i="81" s="1"/>
  <c r="T72" i="81"/>
  <c r="I72" i="81" s="1"/>
  <c r="B103" i="81"/>
  <c r="A17" i="84"/>
  <c r="J17" i="84" s="1"/>
  <c r="A18" i="84"/>
  <c r="J18" i="84" s="1"/>
  <c r="A15" i="84"/>
  <c r="J15" i="84" s="1"/>
  <c r="A19" i="84"/>
  <c r="A16" i="84"/>
  <c r="J16" i="84" s="1"/>
  <c r="A20" i="84"/>
  <c r="J20" i="84" s="1"/>
  <c r="I41" i="84"/>
  <c r="A21" i="84"/>
  <c r="J21" i="84" s="1"/>
  <c r="A22" i="84"/>
  <c r="J22" i="84" s="1"/>
  <c r="A23" i="84"/>
  <c r="J23" i="84" s="1"/>
  <c r="A24" i="84"/>
  <c r="J24" i="84" s="1"/>
  <c r="A25" i="84"/>
  <c r="J25" i="84" s="1"/>
  <c r="A26" i="84"/>
  <c r="J26" i="84" s="1"/>
  <c r="A27" i="84"/>
  <c r="J27" i="84" s="1"/>
  <c r="A28" i="84"/>
  <c r="J28" i="84" s="1"/>
  <c r="A29" i="84"/>
  <c r="J29" i="84" s="1"/>
  <c r="A30" i="84"/>
  <c r="J30" i="84" s="1"/>
  <c r="A31" i="84"/>
  <c r="J31" i="84" s="1"/>
  <c r="A95" i="84"/>
  <c r="A91" i="84"/>
  <c r="A87" i="84"/>
  <c r="A83" i="84"/>
  <c r="A79" i="84"/>
  <c r="A96" i="84"/>
  <c r="A92" i="84"/>
  <c r="A88" i="84"/>
  <c r="A84" i="84"/>
  <c r="A80" i="84"/>
  <c r="A97" i="84"/>
  <c r="A93" i="84"/>
  <c r="A89" i="84"/>
  <c r="A85" i="84"/>
  <c r="A98" i="84"/>
  <c r="A94" i="84"/>
  <c r="A90" i="84"/>
  <c r="A86" i="84"/>
  <c r="A82" i="84"/>
  <c r="A78" i="84"/>
  <c r="A67" i="84"/>
  <c r="A64" i="84"/>
  <c r="J64" i="84" s="1"/>
  <c r="A63" i="84"/>
  <c r="J63" i="84" s="1"/>
  <c r="A62" i="84"/>
  <c r="J62" i="84" s="1"/>
  <c r="A61" i="84"/>
  <c r="J61" i="84" s="1"/>
  <c r="A60" i="84"/>
  <c r="J60" i="84" s="1"/>
  <c r="A59" i="84"/>
  <c r="J59" i="84" s="1"/>
  <c r="A58" i="84"/>
  <c r="J58" i="84" s="1"/>
  <c r="A57" i="84"/>
  <c r="J57" i="84" s="1"/>
  <c r="A56" i="84"/>
  <c r="J56" i="84" s="1"/>
  <c r="A55" i="84"/>
  <c r="J55" i="84" s="1"/>
  <c r="A54" i="84"/>
  <c r="J54" i="84" s="1"/>
  <c r="A53" i="84"/>
  <c r="J53" i="84" s="1"/>
  <c r="A52" i="84"/>
  <c r="J52" i="84" s="1"/>
  <c r="A51" i="84"/>
  <c r="J51" i="84" s="1"/>
  <c r="A50" i="84"/>
  <c r="J50" i="84" s="1"/>
  <c r="A49" i="84"/>
  <c r="J49" i="84" s="1"/>
  <c r="A48" i="84"/>
  <c r="J48" i="84" s="1"/>
  <c r="A47" i="84"/>
  <c r="J47" i="84" s="1"/>
  <c r="A46" i="84"/>
  <c r="J46" i="84" s="1"/>
  <c r="A36" i="84"/>
  <c r="A35" i="84"/>
  <c r="A34" i="84"/>
  <c r="A33" i="84"/>
  <c r="J33" i="84" s="1"/>
  <c r="A66" i="84"/>
  <c r="A77" i="84"/>
  <c r="A65" i="84"/>
  <c r="A81" i="84"/>
  <c r="B103" i="84"/>
  <c r="A46" i="81"/>
  <c r="A77" i="81"/>
  <c r="H77" i="81" s="1"/>
  <c r="A78" i="81"/>
  <c r="H78" i="81" s="1"/>
  <c r="A79" i="81"/>
  <c r="H79" i="81" s="1"/>
  <c r="A80" i="81"/>
  <c r="H80" i="81" s="1"/>
  <c r="A81" i="81"/>
  <c r="H81" i="81" s="1"/>
  <c r="A82" i="81"/>
  <c r="H82" i="81" s="1"/>
  <c r="A83" i="81"/>
  <c r="H83" i="81" s="1"/>
  <c r="A84" i="81"/>
  <c r="H84" i="81" s="1"/>
  <c r="A85" i="81"/>
  <c r="H85" i="81" s="1"/>
  <c r="A86" i="81"/>
  <c r="H86" i="81" s="1"/>
  <c r="A87" i="81"/>
  <c r="H87" i="81" s="1"/>
  <c r="A88" i="81"/>
  <c r="H88" i="81" s="1"/>
  <c r="A89" i="81"/>
  <c r="H89" i="81" s="1"/>
  <c r="A90" i="81"/>
  <c r="H90" i="81" s="1"/>
  <c r="A91" i="81"/>
  <c r="H91" i="81" s="1"/>
  <c r="A92" i="81"/>
  <c r="H92" i="81" s="1"/>
  <c r="A93" i="81"/>
  <c r="H93" i="81" s="1"/>
  <c r="A94" i="81"/>
  <c r="H94" i="81" s="1"/>
  <c r="A95" i="81"/>
  <c r="H95" i="81" s="1"/>
  <c r="A96" i="81"/>
  <c r="H96" i="81" s="1"/>
  <c r="A97" i="81"/>
  <c r="H97" i="81" s="1"/>
  <c r="A98" i="81"/>
  <c r="H98" i="81" s="1"/>
  <c r="A47" i="81"/>
  <c r="A48" i="81"/>
  <c r="O72" i="81"/>
  <c r="A49" i="81"/>
  <c r="A50" i="81"/>
  <c r="A51" i="81"/>
  <c r="A52" i="81"/>
  <c r="A53" i="81"/>
  <c r="A54" i="81"/>
  <c r="A55" i="81"/>
  <c r="A56" i="81"/>
  <c r="A57" i="81"/>
  <c r="A58" i="81"/>
  <c r="A59" i="81"/>
  <c r="A60" i="81"/>
  <c r="A61" i="81"/>
  <c r="A62" i="81"/>
  <c r="A63" i="81"/>
  <c r="A64" i="81"/>
  <c r="A65" i="81"/>
  <c r="A66" i="81"/>
  <c r="A67" i="81"/>
  <c r="O41" i="81"/>
  <c r="A18" i="81"/>
  <c r="A22" i="81"/>
  <c r="A26" i="81"/>
  <c r="A30" i="81"/>
  <c r="A34" i="81"/>
  <c r="A17" i="81"/>
  <c r="A21" i="81"/>
  <c r="A25" i="81"/>
  <c r="A29" i="81"/>
  <c r="A33" i="81"/>
  <c r="A16" i="81"/>
  <c r="A20" i="81"/>
  <c r="A24" i="81"/>
  <c r="A28" i="81"/>
  <c r="A32" i="81"/>
  <c r="A36" i="81"/>
  <c r="A15" i="81"/>
  <c r="A19" i="81"/>
  <c r="A23" i="81"/>
  <c r="A27" i="81"/>
  <c r="A31" i="81"/>
  <c r="J47" i="69"/>
  <c r="J46" i="69"/>
  <c r="H52" i="69"/>
  <c r="H51" i="69"/>
  <c r="H50" i="69"/>
  <c r="H49" i="69"/>
  <c r="H47" i="69"/>
  <c r="H46" i="69"/>
  <c r="H45" i="69"/>
  <c r="H44" i="69"/>
  <c r="F52" i="69"/>
  <c r="F51" i="69"/>
  <c r="F50" i="69"/>
  <c r="F49" i="69"/>
  <c r="F47" i="69"/>
  <c r="F46" i="69"/>
  <c r="F45" i="69"/>
  <c r="F44" i="69"/>
  <c r="D52" i="69"/>
  <c r="D51" i="69"/>
  <c r="D50" i="69"/>
  <c r="D49" i="69"/>
  <c r="D47" i="69"/>
  <c r="D46" i="69"/>
  <c r="D45" i="69"/>
  <c r="D44" i="69"/>
  <c r="B45" i="69"/>
  <c r="B46" i="69"/>
  <c r="B47" i="69"/>
  <c r="B49" i="69"/>
  <c r="B50" i="69"/>
  <c r="B51" i="69"/>
  <c r="B52" i="69"/>
  <c r="B44" i="69"/>
  <c r="H39" i="69"/>
  <c r="F39" i="69"/>
  <c r="G34" i="69" s="1"/>
  <c r="D39" i="69"/>
  <c r="B39" i="69"/>
  <c r="C34" i="69" s="1"/>
  <c r="J38" i="69"/>
  <c r="J52" i="69" s="1"/>
  <c r="J37" i="69"/>
  <c r="J51" i="69" s="1"/>
  <c r="J36" i="69"/>
  <c r="J50" i="69" s="1"/>
  <c r="J35" i="69"/>
  <c r="J49" i="69" s="1"/>
  <c r="J31" i="69"/>
  <c r="J45" i="69" s="1"/>
  <c r="J30" i="69"/>
  <c r="H25" i="69"/>
  <c r="F25" i="69"/>
  <c r="D25" i="69"/>
  <c r="G14" i="68"/>
  <c r="F14" i="68"/>
  <c r="J41" i="80"/>
  <c r="G41" i="80"/>
  <c r="D41" i="80"/>
  <c r="C10" i="80"/>
  <c r="C8" i="80"/>
  <c r="A40" i="80" s="1"/>
  <c r="C3" i="80"/>
  <c r="I41" i="79"/>
  <c r="J41" i="79" s="1"/>
  <c r="H41" i="79"/>
  <c r="F41" i="79"/>
  <c r="G41" i="79" s="1"/>
  <c r="E41" i="79"/>
  <c r="C41" i="79"/>
  <c r="D41" i="79" s="1"/>
  <c r="B41" i="79"/>
  <c r="C10" i="79"/>
  <c r="C8" i="79"/>
  <c r="A39" i="79" s="1"/>
  <c r="C3" i="79"/>
  <c r="H101" i="84" l="1"/>
  <c r="F101" i="84"/>
  <c r="D101" i="84"/>
  <c r="J101" i="84"/>
  <c r="B101" i="84"/>
  <c r="K70" i="84"/>
  <c r="E70" i="84"/>
  <c r="C70" i="84"/>
  <c r="J70" i="84"/>
  <c r="I70" i="84"/>
  <c r="G70" i="84"/>
  <c r="C41" i="84"/>
  <c r="K39" i="84"/>
  <c r="E39" i="84"/>
  <c r="J39" i="84"/>
  <c r="C39" i="84"/>
  <c r="I39" i="84"/>
  <c r="G39" i="84"/>
  <c r="T101" i="81"/>
  <c r="L101" i="81"/>
  <c r="D101" i="81"/>
  <c r="J101" i="81"/>
  <c r="B101" i="81"/>
  <c r="P101" i="81"/>
  <c r="H101" i="81"/>
  <c r="R101" i="81"/>
  <c r="N101" i="81"/>
  <c r="F101" i="81"/>
  <c r="U70" i="81"/>
  <c r="O70" i="81"/>
  <c r="G70" i="81"/>
  <c r="M70" i="81"/>
  <c r="S70" i="81"/>
  <c r="K70" i="81"/>
  <c r="C70" i="81"/>
  <c r="Q70" i="81"/>
  <c r="I70" i="81"/>
  <c r="T70" i="81"/>
  <c r="E70" i="81"/>
  <c r="K41" i="81"/>
  <c r="Q41" i="81"/>
  <c r="U39" i="81"/>
  <c r="T39" i="81"/>
  <c r="M39" i="81"/>
  <c r="E39" i="81"/>
  <c r="S39" i="81"/>
  <c r="K39" i="81"/>
  <c r="C39" i="81"/>
  <c r="Q39" i="81"/>
  <c r="I39" i="81"/>
  <c r="O39" i="81"/>
  <c r="G39" i="81"/>
  <c r="E41" i="81"/>
  <c r="A39" i="80"/>
  <c r="M39" i="79"/>
  <c r="G39" i="79"/>
  <c r="L39" i="79"/>
  <c r="D39" i="79"/>
  <c r="K39" i="79"/>
  <c r="J39" i="79"/>
  <c r="A38" i="79"/>
  <c r="B100" i="84"/>
  <c r="D100" i="84"/>
  <c r="H100" i="84"/>
  <c r="F100" i="84"/>
  <c r="G41" i="84"/>
  <c r="J69" i="84"/>
  <c r="I69" i="84" s="1"/>
  <c r="J38" i="84"/>
  <c r="C38" i="84" s="1"/>
  <c r="L100" i="81"/>
  <c r="D100" i="81"/>
  <c r="B100" i="81"/>
  <c r="R100" i="81"/>
  <c r="J100" i="81"/>
  <c r="P100" i="81"/>
  <c r="H100" i="81"/>
  <c r="N100" i="81"/>
  <c r="F100" i="81"/>
  <c r="G69" i="81"/>
  <c r="T69" i="81"/>
  <c r="O69" i="81" s="1"/>
  <c r="I69" i="81"/>
  <c r="T38" i="81"/>
  <c r="M38" i="81" s="1"/>
  <c r="G38" i="81"/>
  <c r="S38" i="81"/>
  <c r="A38" i="80"/>
  <c r="M38" i="79"/>
  <c r="G38" i="79"/>
  <c r="L38" i="79"/>
  <c r="D38" i="79"/>
  <c r="J38" i="79"/>
  <c r="K38" i="79"/>
  <c r="G32" i="84"/>
  <c r="I32" i="84"/>
  <c r="A37" i="79"/>
  <c r="L37" i="79" s="1"/>
  <c r="B99" i="84"/>
  <c r="H99" i="84"/>
  <c r="F99" i="84"/>
  <c r="D99" i="84"/>
  <c r="J68" i="84"/>
  <c r="I68" i="84" s="1"/>
  <c r="J37" i="84"/>
  <c r="I37" i="84" s="1"/>
  <c r="L99" i="81"/>
  <c r="D99" i="81"/>
  <c r="R99" i="81"/>
  <c r="J99" i="81"/>
  <c r="B99" i="81"/>
  <c r="P99" i="81"/>
  <c r="H99" i="81"/>
  <c r="N99" i="81"/>
  <c r="F99" i="81"/>
  <c r="T68" i="81"/>
  <c r="M68" i="81" s="1"/>
  <c r="M72" i="81"/>
  <c r="G35" i="81"/>
  <c r="S35" i="81"/>
  <c r="I35" i="81"/>
  <c r="O35" i="81"/>
  <c r="S41" i="81"/>
  <c r="G41" i="81"/>
  <c r="C35" i="81"/>
  <c r="K35" i="81"/>
  <c r="M41" i="81"/>
  <c r="C41" i="81"/>
  <c r="Q35" i="81"/>
  <c r="T37" i="81"/>
  <c r="M37" i="81" s="1"/>
  <c r="A35" i="80"/>
  <c r="G35" i="80" s="1"/>
  <c r="A37" i="80"/>
  <c r="G72" i="81"/>
  <c r="K72" i="81"/>
  <c r="G18" i="84"/>
  <c r="S72" i="81"/>
  <c r="Q72" i="81"/>
  <c r="K41" i="84"/>
  <c r="T103" i="81"/>
  <c r="C72" i="81"/>
  <c r="E72" i="81"/>
  <c r="D53" i="69"/>
  <c r="E34" i="69"/>
  <c r="H53" i="69"/>
  <c r="I34" i="69"/>
  <c r="G24" i="69"/>
  <c r="G20" i="69"/>
  <c r="I24" i="69"/>
  <c r="I20" i="69"/>
  <c r="E22" i="69"/>
  <c r="E20" i="69"/>
  <c r="T23" i="81"/>
  <c r="I23" i="81" s="1"/>
  <c r="T32" i="81"/>
  <c r="I32" i="81" s="1"/>
  <c r="T16" i="81"/>
  <c r="I16" i="81" s="1"/>
  <c r="T25" i="81"/>
  <c r="I25" i="81" s="1"/>
  <c r="T30" i="81"/>
  <c r="I30" i="81" s="1"/>
  <c r="T66" i="81"/>
  <c r="I66" i="81" s="1"/>
  <c r="T62" i="81"/>
  <c r="I62" i="81" s="1"/>
  <c r="T58" i="81"/>
  <c r="I58" i="81" s="1"/>
  <c r="T54" i="81"/>
  <c r="I54" i="81" s="1"/>
  <c r="T50" i="81"/>
  <c r="I50" i="81" s="1"/>
  <c r="T19" i="81"/>
  <c r="I19" i="81" s="1"/>
  <c r="T28" i="81"/>
  <c r="I28" i="81" s="1"/>
  <c r="T40" i="81"/>
  <c r="I40" i="81" s="1"/>
  <c r="T21" i="81"/>
  <c r="I21" i="81" s="1"/>
  <c r="T26" i="81"/>
  <c r="I26" i="81" s="1"/>
  <c r="T65" i="81"/>
  <c r="I65" i="81" s="1"/>
  <c r="T61" i="81"/>
  <c r="I61" i="81" s="1"/>
  <c r="T57" i="81"/>
  <c r="I57" i="81" s="1"/>
  <c r="T53" i="81"/>
  <c r="I53" i="81" s="1"/>
  <c r="T49" i="81"/>
  <c r="I49" i="81" s="1"/>
  <c r="T31" i="81"/>
  <c r="I31" i="81" s="1"/>
  <c r="T24" i="81"/>
  <c r="I24" i="81" s="1"/>
  <c r="T33" i="81"/>
  <c r="I33" i="81" s="1"/>
  <c r="T17" i="81"/>
  <c r="I17" i="81" s="1"/>
  <c r="T22" i="81"/>
  <c r="I22" i="81" s="1"/>
  <c r="T71" i="81"/>
  <c r="I71" i="81" s="1"/>
  <c r="T64" i="81"/>
  <c r="I64" i="81" s="1"/>
  <c r="T60" i="81"/>
  <c r="I60" i="81" s="1"/>
  <c r="T56" i="81"/>
  <c r="I56" i="81" s="1"/>
  <c r="T52" i="81"/>
  <c r="I52" i="81" s="1"/>
  <c r="T48" i="81"/>
  <c r="I48" i="81" s="1"/>
  <c r="T15" i="81"/>
  <c r="I15" i="81" s="1"/>
  <c r="T27" i="81"/>
  <c r="I27" i="81" s="1"/>
  <c r="T36" i="81"/>
  <c r="I36" i="81" s="1"/>
  <c r="T20" i="81"/>
  <c r="I20" i="81" s="1"/>
  <c r="T29" i="81"/>
  <c r="I29" i="81" s="1"/>
  <c r="T34" i="81"/>
  <c r="I34" i="81" s="1"/>
  <c r="T18" i="81"/>
  <c r="I18" i="81" s="1"/>
  <c r="T67" i="81"/>
  <c r="T98" i="81" s="1"/>
  <c r="T63" i="81"/>
  <c r="I63" i="81" s="1"/>
  <c r="T59" i="81"/>
  <c r="I59" i="81" s="1"/>
  <c r="T55" i="81"/>
  <c r="I55" i="81" s="1"/>
  <c r="T51" i="81"/>
  <c r="I51" i="81" s="1"/>
  <c r="T47" i="81"/>
  <c r="I47" i="81" s="1"/>
  <c r="T46" i="81"/>
  <c r="I46" i="81" s="1"/>
  <c r="I17" i="84"/>
  <c r="J39" i="69"/>
  <c r="K33" i="69" s="1"/>
  <c r="G35" i="69"/>
  <c r="G31" i="69"/>
  <c r="G38" i="69"/>
  <c r="G30" i="69"/>
  <c r="G32" i="69"/>
  <c r="G37" i="69"/>
  <c r="G33" i="69"/>
  <c r="G36" i="69"/>
  <c r="J44" i="69"/>
  <c r="I38" i="69"/>
  <c r="I30" i="69"/>
  <c r="I33" i="69"/>
  <c r="I35" i="69"/>
  <c r="I31" i="69"/>
  <c r="I37" i="69"/>
  <c r="I36" i="69"/>
  <c r="I32" i="69"/>
  <c r="C37" i="69"/>
  <c r="C33" i="69"/>
  <c r="C36" i="69"/>
  <c r="C32" i="69"/>
  <c r="C35" i="69"/>
  <c r="C38" i="69"/>
  <c r="C30" i="69"/>
  <c r="C31" i="69"/>
  <c r="E33" i="69"/>
  <c r="E36" i="69"/>
  <c r="E32" i="69"/>
  <c r="E35" i="69"/>
  <c r="E31" i="69"/>
  <c r="E38" i="69"/>
  <c r="E30" i="69"/>
  <c r="E37" i="69"/>
  <c r="B53" i="69"/>
  <c r="F53" i="69"/>
  <c r="I20" i="84"/>
  <c r="G16" i="84"/>
  <c r="C16" i="84"/>
  <c r="E16" i="84"/>
  <c r="M35" i="81"/>
  <c r="E35" i="81"/>
  <c r="A18" i="80"/>
  <c r="J18" i="80" s="1"/>
  <c r="A34" i="80"/>
  <c r="J34" i="80" s="1"/>
  <c r="J65" i="84"/>
  <c r="I65" i="84" s="1"/>
  <c r="J40" i="84"/>
  <c r="E40" i="84" s="1"/>
  <c r="J67" i="84"/>
  <c r="E67" i="84" s="1"/>
  <c r="J19" i="84"/>
  <c r="E19" i="84" s="1"/>
  <c r="A22" i="80"/>
  <c r="J22" i="80" s="1"/>
  <c r="J71" i="84"/>
  <c r="E71" i="84" s="1"/>
  <c r="J34" i="84"/>
  <c r="I34" i="84" s="1"/>
  <c r="J35" i="84"/>
  <c r="I35" i="84" s="1"/>
  <c r="A24" i="80"/>
  <c r="L24" i="80" s="1"/>
  <c r="A16" i="80"/>
  <c r="L16" i="80" s="1"/>
  <c r="A26" i="80"/>
  <c r="J26" i="80" s="1"/>
  <c r="J66" i="84"/>
  <c r="E66" i="84" s="1"/>
  <c r="J36" i="84"/>
  <c r="C36" i="84" s="1"/>
  <c r="I17" i="69"/>
  <c r="I15" i="84"/>
  <c r="G15" i="84"/>
  <c r="C32" i="84"/>
  <c r="G20" i="84"/>
  <c r="G17" i="84"/>
  <c r="J103" i="84"/>
  <c r="G72" i="84"/>
  <c r="C72" i="84"/>
  <c r="E72" i="84"/>
  <c r="I72" i="84"/>
  <c r="D77" i="84"/>
  <c r="B77" i="84"/>
  <c r="F77" i="84"/>
  <c r="H77" i="84"/>
  <c r="I47" i="84"/>
  <c r="G55" i="84"/>
  <c r="I55" i="84"/>
  <c r="E55" i="84"/>
  <c r="C55" i="84"/>
  <c r="I63" i="84"/>
  <c r="E63" i="84"/>
  <c r="C63" i="84"/>
  <c r="F82" i="84"/>
  <c r="J82" i="84"/>
  <c r="D82" i="84"/>
  <c r="H82" i="84"/>
  <c r="B82" i="84"/>
  <c r="F98" i="84"/>
  <c r="J98" i="84"/>
  <c r="D98" i="84"/>
  <c r="B98" i="84"/>
  <c r="H98" i="84"/>
  <c r="D97" i="84"/>
  <c r="B97" i="84"/>
  <c r="H97" i="84"/>
  <c r="F97" i="84"/>
  <c r="B92" i="84"/>
  <c r="H92" i="84"/>
  <c r="F92" i="84"/>
  <c r="D92" i="84"/>
  <c r="H87" i="84"/>
  <c r="F87" i="84"/>
  <c r="D87" i="84"/>
  <c r="B87" i="84"/>
  <c r="C31" i="84"/>
  <c r="G31" i="84"/>
  <c r="E27" i="84"/>
  <c r="G27" i="84"/>
  <c r="C23" i="84"/>
  <c r="G23" i="84"/>
  <c r="E18" i="84"/>
  <c r="E32" i="84"/>
  <c r="D81" i="84"/>
  <c r="B81" i="84"/>
  <c r="F81" i="84"/>
  <c r="H81" i="84"/>
  <c r="I48" i="84"/>
  <c r="G56" i="84"/>
  <c r="J87" i="84"/>
  <c r="E56" i="84"/>
  <c r="C56" i="84"/>
  <c r="E60" i="84"/>
  <c r="C64" i="84"/>
  <c r="F86" i="84"/>
  <c r="J86" i="84"/>
  <c r="D86" i="84"/>
  <c r="B86" i="84"/>
  <c r="H86" i="84"/>
  <c r="D85" i="84"/>
  <c r="B85" i="84"/>
  <c r="H85" i="84"/>
  <c r="F85" i="84"/>
  <c r="B80" i="84"/>
  <c r="H80" i="84"/>
  <c r="D80" i="84"/>
  <c r="F80" i="84"/>
  <c r="B96" i="84"/>
  <c r="H96" i="84"/>
  <c r="F96" i="84"/>
  <c r="D96" i="84"/>
  <c r="H91" i="84"/>
  <c r="F91" i="84"/>
  <c r="J91" i="84"/>
  <c r="D91" i="84"/>
  <c r="B91" i="84"/>
  <c r="C30" i="84"/>
  <c r="E30" i="84"/>
  <c r="I30" i="84"/>
  <c r="G30" i="84"/>
  <c r="E22" i="84"/>
  <c r="C22" i="84"/>
  <c r="I22" i="84"/>
  <c r="C18" i="84"/>
  <c r="C33" i="84"/>
  <c r="G40" i="84"/>
  <c r="I49" i="84"/>
  <c r="E53" i="84"/>
  <c r="G57" i="84"/>
  <c r="C57" i="84"/>
  <c r="E61" i="84"/>
  <c r="C67" i="84"/>
  <c r="G67" i="84"/>
  <c r="F90" i="84"/>
  <c r="J90" i="84"/>
  <c r="D90" i="84"/>
  <c r="B90" i="84"/>
  <c r="H90" i="84"/>
  <c r="D89" i="84"/>
  <c r="B89" i="84"/>
  <c r="H89" i="84"/>
  <c r="F89" i="84"/>
  <c r="B84" i="84"/>
  <c r="H84" i="84"/>
  <c r="F84" i="84"/>
  <c r="J84" i="84"/>
  <c r="D84" i="84"/>
  <c r="H79" i="84"/>
  <c r="F79" i="84"/>
  <c r="B79" i="84"/>
  <c r="D79" i="84"/>
  <c r="J79" i="84"/>
  <c r="H95" i="84"/>
  <c r="F95" i="84"/>
  <c r="J95" i="84"/>
  <c r="D95" i="84"/>
  <c r="B95" i="84"/>
  <c r="I29" i="84"/>
  <c r="E29" i="84"/>
  <c r="G29" i="84"/>
  <c r="E21" i="84"/>
  <c r="C21" i="84"/>
  <c r="I21" i="84"/>
  <c r="E20" i="84"/>
  <c r="E17" i="84"/>
  <c r="E15" i="84"/>
  <c r="I16" i="84"/>
  <c r="G34" i="84"/>
  <c r="C34" i="84"/>
  <c r="J77" i="84"/>
  <c r="I50" i="84"/>
  <c r="J85" i="84"/>
  <c r="J89" i="84"/>
  <c r="C58" i="84"/>
  <c r="C62" i="84"/>
  <c r="F78" i="84"/>
  <c r="J78" i="84"/>
  <c r="D78" i="84"/>
  <c r="H78" i="84"/>
  <c r="B78" i="84"/>
  <c r="F94" i="84"/>
  <c r="J94" i="84"/>
  <c r="D94" i="84"/>
  <c r="B94" i="84"/>
  <c r="H94" i="84"/>
  <c r="D93" i="84"/>
  <c r="B93" i="84"/>
  <c r="H93" i="84"/>
  <c r="F93" i="84"/>
  <c r="B88" i="84"/>
  <c r="H88" i="84"/>
  <c r="F88" i="84"/>
  <c r="J88" i="84"/>
  <c r="D88" i="84"/>
  <c r="H83" i="84"/>
  <c r="F83" i="84"/>
  <c r="J83" i="84"/>
  <c r="D83" i="84"/>
  <c r="B83" i="84"/>
  <c r="H102" i="84"/>
  <c r="F102" i="84"/>
  <c r="D102" i="84"/>
  <c r="B102" i="84"/>
  <c r="E24" i="84"/>
  <c r="C24" i="84"/>
  <c r="C20" i="84"/>
  <c r="I18" i="84"/>
  <c r="C17" i="84"/>
  <c r="C15" i="84"/>
  <c r="F97" i="81"/>
  <c r="D97" i="81"/>
  <c r="B97" i="81"/>
  <c r="P97" i="81"/>
  <c r="L97" i="81"/>
  <c r="J97" i="81"/>
  <c r="R97" i="81"/>
  <c r="N97" i="81"/>
  <c r="P93" i="81"/>
  <c r="L93" i="81"/>
  <c r="J93" i="81"/>
  <c r="F93" i="81"/>
  <c r="D93" i="81"/>
  <c r="B93" i="81"/>
  <c r="R93" i="81"/>
  <c r="N93" i="81"/>
  <c r="J89" i="81"/>
  <c r="F89" i="81"/>
  <c r="D89" i="81"/>
  <c r="B89" i="81"/>
  <c r="R89" i="81"/>
  <c r="N89" i="81"/>
  <c r="P89" i="81"/>
  <c r="L89" i="81"/>
  <c r="R85" i="81"/>
  <c r="N85" i="81"/>
  <c r="J85" i="81"/>
  <c r="F85" i="81"/>
  <c r="D85" i="81"/>
  <c r="B85" i="81"/>
  <c r="P85" i="81"/>
  <c r="L85" i="81"/>
  <c r="J81" i="81"/>
  <c r="F81" i="81"/>
  <c r="D81" i="81"/>
  <c r="B81" i="81"/>
  <c r="P81" i="81"/>
  <c r="L81" i="81"/>
  <c r="R81" i="81"/>
  <c r="N81" i="81"/>
  <c r="P77" i="81"/>
  <c r="L77" i="81"/>
  <c r="J77" i="81"/>
  <c r="F77" i="81"/>
  <c r="D77" i="81"/>
  <c r="B77" i="81"/>
  <c r="N77" i="81"/>
  <c r="R77" i="81"/>
  <c r="R96" i="81"/>
  <c r="N96" i="81"/>
  <c r="F96" i="81"/>
  <c r="D96" i="81"/>
  <c r="B96" i="81"/>
  <c r="P96" i="81"/>
  <c r="J96" i="81"/>
  <c r="L96" i="81"/>
  <c r="P92" i="81"/>
  <c r="L92" i="81"/>
  <c r="J92" i="81"/>
  <c r="F92" i="81"/>
  <c r="D92" i="81"/>
  <c r="B92" i="81"/>
  <c r="R92" i="81"/>
  <c r="N92" i="81"/>
  <c r="P88" i="81"/>
  <c r="L88" i="81"/>
  <c r="J88" i="81"/>
  <c r="F88" i="81"/>
  <c r="D88" i="81"/>
  <c r="B88" i="81"/>
  <c r="R88" i="81"/>
  <c r="N88" i="81"/>
  <c r="R84" i="81"/>
  <c r="N84" i="81"/>
  <c r="J84" i="81"/>
  <c r="F84" i="81"/>
  <c r="D84" i="81"/>
  <c r="B84" i="81"/>
  <c r="P84" i="81"/>
  <c r="L84" i="81"/>
  <c r="R80" i="81"/>
  <c r="N80" i="81"/>
  <c r="J80" i="81"/>
  <c r="F80" i="81"/>
  <c r="D80" i="81"/>
  <c r="B80" i="81"/>
  <c r="L80" i="81"/>
  <c r="P80" i="81"/>
  <c r="R102" i="81"/>
  <c r="P102" i="81"/>
  <c r="N102" i="81"/>
  <c r="L102" i="81"/>
  <c r="J102" i="81"/>
  <c r="F102" i="81"/>
  <c r="D102" i="81"/>
  <c r="B102" i="81"/>
  <c r="R95" i="81"/>
  <c r="P95" i="81"/>
  <c r="N95" i="81"/>
  <c r="L95" i="81"/>
  <c r="J95" i="81"/>
  <c r="D95" i="81"/>
  <c r="B95" i="81"/>
  <c r="F95" i="81"/>
  <c r="R91" i="81"/>
  <c r="P91" i="81"/>
  <c r="N91" i="81"/>
  <c r="L91" i="81"/>
  <c r="F91" i="81"/>
  <c r="J91" i="81"/>
  <c r="D91" i="81"/>
  <c r="B91" i="81"/>
  <c r="R87" i="81"/>
  <c r="P87" i="81"/>
  <c r="N87" i="81"/>
  <c r="L87" i="81"/>
  <c r="J87" i="81"/>
  <c r="D87" i="81"/>
  <c r="B87" i="81"/>
  <c r="F87" i="81"/>
  <c r="R83" i="81"/>
  <c r="P83" i="81"/>
  <c r="N83" i="81"/>
  <c r="L83" i="81"/>
  <c r="J83" i="81"/>
  <c r="F83" i="81"/>
  <c r="D83" i="81"/>
  <c r="B83" i="81"/>
  <c r="R79" i="81"/>
  <c r="P79" i="81"/>
  <c r="N79" i="81"/>
  <c r="L79" i="81"/>
  <c r="J79" i="81"/>
  <c r="F79" i="81"/>
  <c r="D79" i="81"/>
  <c r="B79" i="81"/>
  <c r="P98" i="81"/>
  <c r="L98" i="81"/>
  <c r="J98" i="81"/>
  <c r="R98" i="81"/>
  <c r="N98" i="81"/>
  <c r="F98" i="81"/>
  <c r="D98" i="81"/>
  <c r="B98" i="81"/>
  <c r="R94" i="81"/>
  <c r="N94" i="81"/>
  <c r="P94" i="81"/>
  <c r="L94" i="81"/>
  <c r="J94" i="81"/>
  <c r="F94" i="81"/>
  <c r="D94" i="81"/>
  <c r="B94" i="81"/>
  <c r="R90" i="81"/>
  <c r="N90" i="81"/>
  <c r="L90" i="81"/>
  <c r="J90" i="81"/>
  <c r="F90" i="81"/>
  <c r="D90" i="81"/>
  <c r="B90" i="81"/>
  <c r="P90" i="81"/>
  <c r="P86" i="81"/>
  <c r="L86" i="81"/>
  <c r="R86" i="81"/>
  <c r="N86" i="81"/>
  <c r="J86" i="81"/>
  <c r="F86" i="81"/>
  <c r="D86" i="81"/>
  <c r="B86" i="81"/>
  <c r="P82" i="81"/>
  <c r="L82" i="81"/>
  <c r="R82" i="81"/>
  <c r="J82" i="81"/>
  <c r="F82" i="81"/>
  <c r="D82" i="81"/>
  <c r="B82" i="81"/>
  <c r="N82" i="81"/>
  <c r="R78" i="81"/>
  <c r="N78" i="81"/>
  <c r="P78" i="81"/>
  <c r="L78" i="81"/>
  <c r="J78" i="81"/>
  <c r="F78" i="81"/>
  <c r="D78" i="81"/>
  <c r="B78" i="81"/>
  <c r="M47" i="81"/>
  <c r="Q47" i="81"/>
  <c r="T86" i="81"/>
  <c r="T96" i="81"/>
  <c r="O57" i="81"/>
  <c r="K47" i="81"/>
  <c r="M18" i="81"/>
  <c r="A20" i="80"/>
  <c r="L20" i="80" s="1"/>
  <c r="A30" i="80"/>
  <c r="J30" i="80" s="1"/>
  <c r="G16" i="80"/>
  <c r="I16" i="69"/>
  <c r="I18" i="69"/>
  <c r="G18" i="69"/>
  <c r="E17" i="69"/>
  <c r="I21" i="69"/>
  <c r="I22" i="69"/>
  <c r="G16" i="69"/>
  <c r="G21" i="69"/>
  <c r="G17" i="69"/>
  <c r="G22" i="69"/>
  <c r="E18" i="69"/>
  <c r="E16" i="69"/>
  <c r="E21" i="69"/>
  <c r="I19" i="69"/>
  <c r="I23" i="69"/>
  <c r="G19" i="69"/>
  <c r="G23" i="69"/>
  <c r="E19" i="69"/>
  <c r="E23" i="69"/>
  <c r="E24" i="69"/>
  <c r="A17" i="80"/>
  <c r="A21" i="80"/>
  <c r="A25" i="80"/>
  <c r="A29" i="80"/>
  <c r="A33" i="80"/>
  <c r="A28" i="80"/>
  <c r="A32" i="80"/>
  <c r="A36" i="80"/>
  <c r="A15" i="80"/>
  <c r="A19" i="80"/>
  <c r="A23" i="80"/>
  <c r="A27" i="80"/>
  <c r="A31" i="80"/>
  <c r="A35" i="79"/>
  <c r="A31" i="79"/>
  <c r="A27" i="79"/>
  <c r="A23" i="79"/>
  <c r="A19" i="79"/>
  <c r="A15" i="79"/>
  <c r="A25" i="79"/>
  <c r="A36" i="79"/>
  <c r="A32" i="79"/>
  <c r="A28" i="79"/>
  <c r="A24" i="79"/>
  <c r="A20" i="79"/>
  <c r="A16" i="79"/>
  <c r="A33" i="79"/>
  <c r="A29" i="79"/>
  <c r="A21" i="79"/>
  <c r="A34" i="79"/>
  <c r="A30" i="79"/>
  <c r="A26" i="79"/>
  <c r="A22" i="79"/>
  <c r="A18" i="79"/>
  <c r="A17" i="79"/>
  <c r="U41" i="78"/>
  <c r="V41" i="78" s="1"/>
  <c r="T41" i="78"/>
  <c r="R41" i="78"/>
  <c r="S41" i="78" s="1"/>
  <c r="Q41" i="78"/>
  <c r="O41" i="78"/>
  <c r="P41" i="78" s="1"/>
  <c r="N41" i="78"/>
  <c r="L41" i="78"/>
  <c r="M41" i="78" s="1"/>
  <c r="K41" i="78"/>
  <c r="J41" i="78"/>
  <c r="I41" i="78"/>
  <c r="H41" i="78"/>
  <c r="F41" i="78"/>
  <c r="G41" i="78" s="1"/>
  <c r="E41" i="78"/>
  <c r="C41" i="78"/>
  <c r="D41" i="78" s="1"/>
  <c r="B41" i="78"/>
  <c r="C10" i="78"/>
  <c r="C8" i="78"/>
  <c r="C3" i="78"/>
  <c r="L40" i="80" l="1"/>
  <c r="D40" i="80"/>
  <c r="K40" i="80"/>
  <c r="J40" i="80"/>
  <c r="M40" i="80"/>
  <c r="G40" i="80"/>
  <c r="A39" i="78"/>
  <c r="G38" i="84"/>
  <c r="J100" i="84"/>
  <c r="C69" i="84"/>
  <c r="C65" i="84"/>
  <c r="E37" i="84"/>
  <c r="E38" i="84"/>
  <c r="K38" i="84" s="1"/>
  <c r="G69" i="84"/>
  <c r="E69" i="84"/>
  <c r="I38" i="84"/>
  <c r="C37" i="84"/>
  <c r="G71" i="84"/>
  <c r="Q22" i="81"/>
  <c r="G46" i="81"/>
  <c r="O38" i="81"/>
  <c r="C69" i="81"/>
  <c r="E38" i="81"/>
  <c r="E69" i="81"/>
  <c r="T100" i="81"/>
  <c r="M51" i="81"/>
  <c r="K48" i="81"/>
  <c r="S69" i="81"/>
  <c r="K69" i="81"/>
  <c r="U69" i="81" s="1"/>
  <c r="E16" i="81"/>
  <c r="K62" i="81"/>
  <c r="O48" i="81"/>
  <c r="T79" i="81"/>
  <c r="E48" i="81"/>
  <c r="K38" i="81"/>
  <c r="Q38" i="81"/>
  <c r="Q69" i="81"/>
  <c r="M69" i="81"/>
  <c r="S40" i="81"/>
  <c r="K46" i="81"/>
  <c r="M46" i="81"/>
  <c r="C23" i="81"/>
  <c r="Q34" i="81"/>
  <c r="C40" i="81"/>
  <c r="T77" i="81"/>
  <c r="K68" i="81"/>
  <c r="C38" i="81"/>
  <c r="C31" i="81"/>
  <c r="M56" i="81"/>
  <c r="O46" i="81"/>
  <c r="Q46" i="81"/>
  <c r="E46" i="81"/>
  <c r="I38" i="81"/>
  <c r="C46" i="81"/>
  <c r="G38" i="80"/>
  <c r="D38" i="80"/>
  <c r="J38" i="80"/>
  <c r="L38" i="80"/>
  <c r="M38" i="80" s="1"/>
  <c r="K38" i="80"/>
  <c r="A38" i="78"/>
  <c r="M28" i="81"/>
  <c r="S49" i="81"/>
  <c r="E65" i="81"/>
  <c r="K65" i="81"/>
  <c r="O65" i="81"/>
  <c r="O37" i="81"/>
  <c r="C29" i="81"/>
  <c r="S65" i="81"/>
  <c r="G36" i="84"/>
  <c r="K37" i="81"/>
  <c r="J35" i="80"/>
  <c r="K35" i="80"/>
  <c r="D35" i="80"/>
  <c r="J37" i="79"/>
  <c r="K18" i="80"/>
  <c r="M37" i="79"/>
  <c r="L35" i="80"/>
  <c r="M35" i="80" s="1"/>
  <c r="D37" i="79"/>
  <c r="K37" i="79"/>
  <c r="G37" i="79"/>
  <c r="E65" i="84"/>
  <c r="I36" i="84"/>
  <c r="E34" i="84"/>
  <c r="I67" i="84"/>
  <c r="G65" i="84"/>
  <c r="J96" i="84"/>
  <c r="E36" i="84"/>
  <c r="J99" i="84"/>
  <c r="I71" i="84"/>
  <c r="C68" i="84"/>
  <c r="C71" i="84"/>
  <c r="G68" i="84"/>
  <c r="E68" i="84"/>
  <c r="J102" i="84"/>
  <c r="C40" i="84"/>
  <c r="G37" i="84"/>
  <c r="K37" i="84" s="1"/>
  <c r="K20" i="84"/>
  <c r="I40" i="84"/>
  <c r="G66" i="84"/>
  <c r="C35" i="84"/>
  <c r="J97" i="84"/>
  <c r="M64" i="81"/>
  <c r="M62" i="81"/>
  <c r="G67" i="81"/>
  <c r="O30" i="81"/>
  <c r="Q27" i="81"/>
  <c r="M26" i="81"/>
  <c r="S19" i="81"/>
  <c r="O61" i="81"/>
  <c r="O54" i="81"/>
  <c r="G62" i="81"/>
  <c r="S48" i="81"/>
  <c r="G48" i="81"/>
  <c r="Q37" i="81"/>
  <c r="Q68" i="81"/>
  <c r="O68" i="81"/>
  <c r="C33" i="81"/>
  <c r="M53" i="81"/>
  <c r="S62" i="81"/>
  <c r="C67" i="81"/>
  <c r="C48" i="81"/>
  <c r="M48" i="81"/>
  <c r="Q48" i="81"/>
  <c r="E37" i="81"/>
  <c r="E68" i="81"/>
  <c r="T99" i="81"/>
  <c r="M71" i="81"/>
  <c r="E34" i="81"/>
  <c r="Q36" i="81"/>
  <c r="M34" i="81"/>
  <c r="C65" i="81"/>
  <c r="G65" i="81"/>
  <c r="E67" i="81"/>
  <c r="I37" i="81"/>
  <c r="S37" i="81"/>
  <c r="I68" i="81"/>
  <c r="S68" i="81"/>
  <c r="G68" i="81"/>
  <c r="S34" i="81"/>
  <c r="S47" i="81"/>
  <c r="K67" i="81"/>
  <c r="G37" i="81"/>
  <c r="C37" i="81"/>
  <c r="U41" i="81"/>
  <c r="C68" i="81"/>
  <c r="E32" i="81"/>
  <c r="M52" i="81"/>
  <c r="O50" i="81"/>
  <c r="O59" i="81"/>
  <c r="S67" i="81"/>
  <c r="O67" i="81"/>
  <c r="O47" i="81"/>
  <c r="I67" i="81"/>
  <c r="U35" i="81"/>
  <c r="C25" i="81"/>
  <c r="M20" i="81"/>
  <c r="E47" i="81"/>
  <c r="Q65" i="81"/>
  <c r="M65" i="81"/>
  <c r="S66" i="81"/>
  <c r="Q67" i="81"/>
  <c r="M67" i="81"/>
  <c r="G47" i="81"/>
  <c r="C47" i="81"/>
  <c r="T78" i="81"/>
  <c r="J37" i="80"/>
  <c r="G37" i="80"/>
  <c r="L37" i="80"/>
  <c r="M37" i="80" s="1"/>
  <c r="D37" i="80"/>
  <c r="K37" i="80"/>
  <c r="A35" i="78"/>
  <c r="M35" i="78" s="1"/>
  <c r="A37" i="78"/>
  <c r="M36" i="81"/>
  <c r="M17" i="81"/>
  <c r="O60" i="81"/>
  <c r="E71" i="81"/>
  <c r="K66" i="81"/>
  <c r="C19" i="84"/>
  <c r="C66" i="84"/>
  <c r="G35" i="84"/>
  <c r="I19" i="84"/>
  <c r="S36" i="81"/>
  <c r="Q24" i="81"/>
  <c r="Q21" i="81"/>
  <c r="Q71" i="81"/>
  <c r="G71" i="81"/>
  <c r="Q58" i="81"/>
  <c r="M66" i="81"/>
  <c r="M63" i="81"/>
  <c r="K17" i="84"/>
  <c r="K34" i="84"/>
  <c r="I66" i="84"/>
  <c r="E35" i="84"/>
  <c r="G34" i="80"/>
  <c r="E36" i="81"/>
  <c r="M15" i="81"/>
  <c r="C71" i="81"/>
  <c r="O71" i="81"/>
  <c r="M58" i="81"/>
  <c r="G66" i="81"/>
  <c r="K16" i="84"/>
  <c r="K67" i="84"/>
  <c r="K16" i="80"/>
  <c r="D16" i="80"/>
  <c r="J16" i="80"/>
  <c r="M16" i="80"/>
  <c r="L34" i="80"/>
  <c r="M34" i="80" s="1"/>
  <c r="D34" i="80"/>
  <c r="K34" i="80"/>
  <c r="K24" i="80"/>
  <c r="L18" i="80"/>
  <c r="M18" i="80" s="1"/>
  <c r="L26" i="80"/>
  <c r="M26" i="80" s="1"/>
  <c r="K38" i="69"/>
  <c r="U72" i="81"/>
  <c r="L22" i="80"/>
  <c r="M22" i="80" s="1"/>
  <c r="K35" i="69"/>
  <c r="J53" i="69"/>
  <c r="K34" i="69"/>
  <c r="K30" i="69"/>
  <c r="K37" i="69"/>
  <c r="K36" i="69"/>
  <c r="K15" i="84"/>
  <c r="S46" i="81"/>
  <c r="G18" i="80"/>
  <c r="D18" i="80"/>
  <c r="K31" i="69"/>
  <c r="K32" i="69"/>
  <c r="G22" i="80"/>
  <c r="D22" i="80"/>
  <c r="G24" i="80"/>
  <c r="D24" i="80"/>
  <c r="J24" i="80"/>
  <c r="K22" i="80"/>
  <c r="M24" i="80"/>
  <c r="K40" i="81"/>
  <c r="Q40" i="81"/>
  <c r="K55" i="81"/>
  <c r="T102" i="81"/>
  <c r="T97" i="81"/>
  <c r="G34" i="81"/>
  <c r="O34" i="81"/>
  <c r="G36" i="81"/>
  <c r="O36" i="81"/>
  <c r="C36" i="81"/>
  <c r="E40" i="81"/>
  <c r="M40" i="81"/>
  <c r="C54" i="81"/>
  <c r="Q66" i="81"/>
  <c r="E66" i="81"/>
  <c r="O66" i="81"/>
  <c r="K30" i="84"/>
  <c r="G19" i="84"/>
  <c r="C34" i="81"/>
  <c r="K34" i="81"/>
  <c r="K36" i="81"/>
  <c r="G27" i="81"/>
  <c r="G40" i="81"/>
  <c r="O40" i="81"/>
  <c r="K71" i="81"/>
  <c r="S71" i="81"/>
  <c r="C66" i="81"/>
  <c r="K55" i="84"/>
  <c r="D26" i="80"/>
  <c r="G26" i="80"/>
  <c r="K26" i="80"/>
  <c r="G30" i="80"/>
  <c r="L30" i="80"/>
  <c r="K20" i="80"/>
  <c r="I39" i="69"/>
  <c r="G39" i="69"/>
  <c r="E39" i="69"/>
  <c r="K72" i="84"/>
  <c r="K18" i="84"/>
  <c r="K32" i="84"/>
  <c r="J93" i="84"/>
  <c r="E62" i="84"/>
  <c r="G58" i="84"/>
  <c r="E50" i="84"/>
  <c r="G46" i="84"/>
  <c r="C29" i="84"/>
  <c r="K29" i="84" s="1"/>
  <c r="E49" i="84"/>
  <c r="E48" i="84"/>
  <c r="E23" i="84"/>
  <c r="E31" i="84"/>
  <c r="G63" i="84"/>
  <c r="K63" i="84" s="1"/>
  <c r="E47" i="84"/>
  <c r="I54" i="84"/>
  <c r="G50" i="84"/>
  <c r="G49" i="84"/>
  <c r="G48" i="84"/>
  <c r="I23" i="84"/>
  <c r="I31" i="84"/>
  <c r="G47" i="84"/>
  <c r="C50" i="84"/>
  <c r="C49" i="84"/>
  <c r="C48" i="84"/>
  <c r="C47" i="84"/>
  <c r="I53" i="84"/>
  <c r="J80" i="84"/>
  <c r="I52" i="84"/>
  <c r="J81" i="84"/>
  <c r="I59" i="84"/>
  <c r="E49" i="81"/>
  <c r="G49" i="81"/>
  <c r="G55" i="81"/>
  <c r="I28" i="84"/>
  <c r="I58" i="84"/>
  <c r="E54" i="84"/>
  <c r="G54" i="84"/>
  <c r="I25" i="84"/>
  <c r="C61" i="84"/>
  <c r="I57" i="84"/>
  <c r="C53" i="84"/>
  <c r="G53" i="84"/>
  <c r="G33" i="84"/>
  <c r="I33" i="84"/>
  <c r="I26" i="84"/>
  <c r="E64" i="84"/>
  <c r="I64" i="84"/>
  <c r="C60" i="84"/>
  <c r="I56" i="84"/>
  <c r="K56" i="84" s="1"/>
  <c r="E52" i="84"/>
  <c r="G52" i="84"/>
  <c r="C27" i="84"/>
  <c r="G59" i="84"/>
  <c r="E51" i="84"/>
  <c r="D30" i="80"/>
  <c r="Q49" i="81"/>
  <c r="C59" i="81"/>
  <c r="I24" i="84"/>
  <c r="G28" i="84"/>
  <c r="E28" i="84"/>
  <c r="I62" i="84"/>
  <c r="E46" i="84"/>
  <c r="I46" i="84"/>
  <c r="G25" i="84"/>
  <c r="E25" i="84"/>
  <c r="I61" i="84"/>
  <c r="G26" i="84"/>
  <c r="E26" i="84"/>
  <c r="I60" i="84"/>
  <c r="J92" i="84"/>
  <c r="E59" i="84"/>
  <c r="I51" i="84"/>
  <c r="G20" i="80"/>
  <c r="C30" i="81"/>
  <c r="D20" i="80"/>
  <c r="M30" i="80"/>
  <c r="K30" i="80"/>
  <c r="Q30" i="81"/>
  <c r="C49" i="81"/>
  <c r="M54" i="81"/>
  <c r="G58" i="81"/>
  <c r="K51" i="81"/>
  <c r="S55" i="81"/>
  <c r="G24" i="84"/>
  <c r="C28" i="84"/>
  <c r="G62" i="84"/>
  <c r="E58" i="84"/>
  <c r="C54" i="84"/>
  <c r="C46" i="84"/>
  <c r="G21" i="84"/>
  <c r="K21" i="84" s="1"/>
  <c r="C25" i="84"/>
  <c r="G61" i="84"/>
  <c r="E57" i="84"/>
  <c r="E33" i="84"/>
  <c r="G22" i="84"/>
  <c r="K22" i="84" s="1"/>
  <c r="C26" i="84"/>
  <c r="G64" i="84"/>
  <c r="G60" i="84"/>
  <c r="C52" i="84"/>
  <c r="I27" i="84"/>
  <c r="C59" i="84"/>
  <c r="C51" i="84"/>
  <c r="G51" i="84"/>
  <c r="S56" i="81"/>
  <c r="K64" i="81"/>
  <c r="T94" i="81"/>
  <c r="T84" i="81"/>
  <c r="T89" i="81"/>
  <c r="T82" i="81"/>
  <c r="T90" i="81"/>
  <c r="T83" i="81"/>
  <c r="T91" i="81"/>
  <c r="T80" i="81"/>
  <c r="T88" i="81"/>
  <c r="T93" i="81"/>
  <c r="M20" i="80"/>
  <c r="S26" i="81"/>
  <c r="K56" i="81"/>
  <c r="G56" i="81"/>
  <c r="G64" i="81"/>
  <c r="Q62" i="81"/>
  <c r="E62" i="81"/>
  <c r="O62" i="81"/>
  <c r="Q51" i="81"/>
  <c r="Q55" i="81"/>
  <c r="E55" i="81"/>
  <c r="O55" i="81"/>
  <c r="E59" i="81"/>
  <c r="T85" i="81"/>
  <c r="J20" i="80"/>
  <c r="G26" i="81"/>
  <c r="Q54" i="81"/>
  <c r="E54" i="81"/>
  <c r="C62" i="81"/>
  <c r="S51" i="81"/>
  <c r="C55" i="81"/>
  <c r="M55" i="81"/>
  <c r="Q59" i="81"/>
  <c r="M59" i="81"/>
  <c r="T87" i="81"/>
  <c r="T95" i="81"/>
  <c r="T92" i="81"/>
  <c r="T81" i="81"/>
  <c r="G22" i="81"/>
  <c r="Q53" i="81"/>
  <c r="C57" i="81"/>
  <c r="M57" i="81"/>
  <c r="S30" i="81"/>
  <c r="K23" i="81"/>
  <c r="S29" i="81"/>
  <c r="O26" i="81"/>
  <c r="Q56" i="81"/>
  <c r="E56" i="81"/>
  <c r="O56" i="81"/>
  <c r="K57" i="81"/>
  <c r="S57" i="81"/>
  <c r="G57" i="81"/>
  <c r="K54" i="81"/>
  <c r="S54" i="81"/>
  <c r="G54" i="81"/>
  <c r="S58" i="81"/>
  <c r="O58" i="81"/>
  <c r="S22" i="81"/>
  <c r="Q52" i="81"/>
  <c r="C56" i="81"/>
  <c r="S64" i="81"/>
  <c r="Q57" i="81"/>
  <c r="E57" i="81"/>
  <c r="C50" i="81"/>
  <c r="K58" i="81"/>
  <c r="E58" i="81"/>
  <c r="C63" i="81"/>
  <c r="E23" i="81"/>
  <c r="Q23" i="81"/>
  <c r="E27" i="81"/>
  <c r="O27" i="81"/>
  <c r="O28" i="81"/>
  <c r="K52" i="81"/>
  <c r="S52" i="81"/>
  <c r="G52" i="81"/>
  <c r="C60" i="81"/>
  <c r="M60" i="81"/>
  <c r="K53" i="81"/>
  <c r="S53" i="81"/>
  <c r="G53" i="81"/>
  <c r="C61" i="81"/>
  <c r="M61" i="81"/>
  <c r="E50" i="81"/>
  <c r="G51" i="81"/>
  <c r="O52" i="81"/>
  <c r="O53" i="81"/>
  <c r="O51" i="81"/>
  <c r="K63" i="81"/>
  <c r="S63" i="81"/>
  <c r="G63" i="81"/>
  <c r="S23" i="81"/>
  <c r="C27" i="81"/>
  <c r="K33" i="81"/>
  <c r="C52" i="81"/>
  <c r="E52" i="81"/>
  <c r="K60" i="81"/>
  <c r="S60" i="81"/>
  <c r="G60" i="81"/>
  <c r="Q64" i="81"/>
  <c r="E64" i="81"/>
  <c r="O64" i="81"/>
  <c r="M49" i="81"/>
  <c r="O49" i="81"/>
  <c r="C53" i="81"/>
  <c r="E53" i="81"/>
  <c r="K61" i="81"/>
  <c r="S61" i="81"/>
  <c r="G61" i="81"/>
  <c r="K50" i="81"/>
  <c r="S50" i="81"/>
  <c r="G50" i="81"/>
  <c r="C58" i="81"/>
  <c r="C51" i="81"/>
  <c r="E51" i="81"/>
  <c r="K59" i="81"/>
  <c r="S59" i="81"/>
  <c r="G59" i="81"/>
  <c r="Q63" i="81"/>
  <c r="E63" i="81"/>
  <c r="O63" i="81"/>
  <c r="K30" i="81"/>
  <c r="K25" i="81"/>
  <c r="M23" i="81"/>
  <c r="M27" i="81"/>
  <c r="S27" i="81"/>
  <c r="O22" i="81"/>
  <c r="K31" i="81"/>
  <c r="S28" i="81"/>
  <c r="Q60" i="81"/>
  <c r="E60" i="81"/>
  <c r="C64" i="81"/>
  <c r="K49" i="81"/>
  <c r="Q61" i="81"/>
  <c r="E61" i="81"/>
  <c r="Q50" i="81"/>
  <c r="M50" i="81"/>
  <c r="E30" i="81"/>
  <c r="M30" i="81"/>
  <c r="S25" i="81"/>
  <c r="M25" i="81"/>
  <c r="S18" i="81"/>
  <c r="G29" i="81"/>
  <c r="O29" i="81"/>
  <c r="S20" i="81"/>
  <c r="K27" i="81"/>
  <c r="S33" i="81"/>
  <c r="M33" i="81"/>
  <c r="M31" i="81"/>
  <c r="G28" i="81"/>
  <c r="C28" i="81"/>
  <c r="G30" i="81"/>
  <c r="E25" i="81"/>
  <c r="Q25" i="81"/>
  <c r="K29" i="81"/>
  <c r="Q29" i="81"/>
  <c r="S17" i="81"/>
  <c r="E33" i="81"/>
  <c r="Q33" i="81"/>
  <c r="E31" i="81"/>
  <c r="Q31" i="81"/>
  <c r="S21" i="81"/>
  <c r="E29" i="81"/>
  <c r="M29" i="81"/>
  <c r="S31" i="81"/>
  <c r="S24" i="81"/>
  <c r="M24" i="81"/>
  <c r="C24" i="81"/>
  <c r="G24" i="81"/>
  <c r="O24" i="81"/>
  <c r="E24" i="81"/>
  <c r="K24" i="81"/>
  <c r="G16" i="81"/>
  <c r="G18" i="81"/>
  <c r="O18" i="81"/>
  <c r="G20" i="81"/>
  <c r="O20" i="81"/>
  <c r="C20" i="81"/>
  <c r="G17" i="81"/>
  <c r="O17" i="81"/>
  <c r="C17" i="81"/>
  <c r="G15" i="81"/>
  <c r="O15" i="81"/>
  <c r="C15" i="81"/>
  <c r="G25" i="81"/>
  <c r="O25" i="81"/>
  <c r="M16" i="81"/>
  <c r="S32" i="81"/>
  <c r="M32" i="81"/>
  <c r="G23" i="81"/>
  <c r="O23" i="81"/>
  <c r="C18" i="81"/>
  <c r="K18" i="81"/>
  <c r="Q18" i="81"/>
  <c r="K20" i="81"/>
  <c r="Q20" i="81"/>
  <c r="E22" i="81"/>
  <c r="M22" i="81"/>
  <c r="K17" i="81"/>
  <c r="Q17" i="81"/>
  <c r="K15" i="81"/>
  <c r="Q15" i="81"/>
  <c r="S15" i="81"/>
  <c r="C26" i="81"/>
  <c r="K26" i="81"/>
  <c r="Q26" i="81"/>
  <c r="E21" i="81"/>
  <c r="M21" i="81"/>
  <c r="K28" i="81"/>
  <c r="Q28" i="81"/>
  <c r="E19" i="81"/>
  <c r="M19" i="81"/>
  <c r="S16" i="81"/>
  <c r="O16" i="81"/>
  <c r="C16" i="81"/>
  <c r="G32" i="81"/>
  <c r="O32" i="81"/>
  <c r="C32" i="81"/>
  <c r="G21" i="81"/>
  <c r="O21" i="81"/>
  <c r="C21" i="81"/>
  <c r="G19" i="81"/>
  <c r="O19" i="81"/>
  <c r="C19" i="81"/>
  <c r="K16" i="81"/>
  <c r="Q16" i="81"/>
  <c r="K32" i="81"/>
  <c r="Q32" i="81"/>
  <c r="E18" i="81"/>
  <c r="E20" i="81"/>
  <c r="C22" i="81"/>
  <c r="K22" i="81"/>
  <c r="E17" i="81"/>
  <c r="G33" i="81"/>
  <c r="O33" i="81"/>
  <c r="E15" i="81"/>
  <c r="G31" i="81"/>
  <c r="O31" i="81"/>
  <c r="E26" i="81"/>
  <c r="K21" i="81"/>
  <c r="E28" i="81"/>
  <c r="K19" i="81"/>
  <c r="Q19" i="81"/>
  <c r="I25" i="69"/>
  <c r="G25" i="69"/>
  <c r="E25" i="69"/>
  <c r="K27" i="80"/>
  <c r="J27" i="80"/>
  <c r="G27" i="80"/>
  <c r="L27" i="80"/>
  <c r="M27" i="80" s="1"/>
  <c r="D27" i="80"/>
  <c r="K19" i="80"/>
  <c r="J19" i="80"/>
  <c r="G19" i="80"/>
  <c r="L19" i="80"/>
  <c r="M19" i="80" s="1"/>
  <c r="D19" i="80"/>
  <c r="G25" i="80"/>
  <c r="L25" i="80"/>
  <c r="M25" i="80" s="1"/>
  <c r="D25" i="80"/>
  <c r="K25" i="80"/>
  <c r="J25" i="80"/>
  <c r="G21" i="80"/>
  <c r="J21" i="80"/>
  <c r="L21" i="80"/>
  <c r="M21" i="80" s="1"/>
  <c r="D21" i="80"/>
  <c r="K21" i="80"/>
  <c r="G17" i="80"/>
  <c r="L17" i="80"/>
  <c r="M17" i="80" s="1"/>
  <c r="D17" i="80"/>
  <c r="K17" i="80"/>
  <c r="J17" i="80"/>
  <c r="L28" i="80"/>
  <c r="M28" i="80" s="1"/>
  <c r="D28" i="80"/>
  <c r="K28" i="80"/>
  <c r="J28" i="80"/>
  <c r="G28" i="80"/>
  <c r="G29" i="80"/>
  <c r="L29" i="80"/>
  <c r="M29" i="80" s="1"/>
  <c r="D29" i="80"/>
  <c r="K29" i="80"/>
  <c r="J29" i="80"/>
  <c r="K23" i="80"/>
  <c r="J23" i="80"/>
  <c r="G23" i="80"/>
  <c r="L23" i="80"/>
  <c r="M23" i="80" s="1"/>
  <c r="D23" i="80"/>
  <c r="K15" i="80"/>
  <c r="J15" i="80"/>
  <c r="G15" i="80"/>
  <c r="L15" i="80"/>
  <c r="M15" i="80" s="1"/>
  <c r="D15" i="80"/>
  <c r="L32" i="80"/>
  <c r="D32" i="80"/>
  <c r="K32" i="80"/>
  <c r="J32" i="80"/>
  <c r="M32" i="80"/>
  <c r="G32" i="80"/>
  <c r="G33" i="80"/>
  <c r="L33" i="80"/>
  <c r="M33" i="80" s="1"/>
  <c r="D33" i="80"/>
  <c r="K33" i="80"/>
  <c r="J33" i="80"/>
  <c r="K31" i="80"/>
  <c r="J31" i="80"/>
  <c r="G31" i="80"/>
  <c r="L31" i="80"/>
  <c r="M31" i="80" s="1"/>
  <c r="D31" i="80"/>
  <c r="L36" i="80"/>
  <c r="D36" i="80"/>
  <c r="K36" i="80"/>
  <c r="J36" i="80"/>
  <c r="M36" i="80"/>
  <c r="G36" i="80"/>
  <c r="G39" i="80"/>
  <c r="L39" i="80"/>
  <c r="M39" i="80" s="1"/>
  <c r="D39" i="80"/>
  <c r="K39" i="80"/>
  <c r="J39" i="80"/>
  <c r="L26" i="79"/>
  <c r="M26" i="79" s="1"/>
  <c r="K26" i="79"/>
  <c r="L29" i="79"/>
  <c r="M29" i="79" s="1"/>
  <c r="K29" i="79"/>
  <c r="L20" i="79"/>
  <c r="M20" i="79" s="1"/>
  <c r="K20" i="79"/>
  <c r="K36" i="79"/>
  <c r="L36" i="79"/>
  <c r="M36" i="79" s="1"/>
  <c r="L23" i="79"/>
  <c r="M23" i="79" s="1"/>
  <c r="K23" i="79"/>
  <c r="L30" i="79"/>
  <c r="M30" i="79" s="1"/>
  <c r="K30" i="79"/>
  <c r="L33" i="79"/>
  <c r="M33" i="79" s="1"/>
  <c r="K33" i="79"/>
  <c r="L24" i="79"/>
  <c r="M24" i="79" s="1"/>
  <c r="K24" i="79"/>
  <c r="L25" i="79"/>
  <c r="M25" i="79" s="1"/>
  <c r="K25" i="79"/>
  <c r="L27" i="79"/>
  <c r="M27" i="79" s="1"/>
  <c r="K27" i="79"/>
  <c r="L18" i="79"/>
  <c r="M18" i="79" s="1"/>
  <c r="K18" i="79"/>
  <c r="L34" i="79"/>
  <c r="M34" i="79" s="1"/>
  <c r="K34" i="79"/>
  <c r="L40" i="79"/>
  <c r="M40" i="79" s="1"/>
  <c r="K40" i="79"/>
  <c r="K28" i="79"/>
  <c r="L28" i="79"/>
  <c r="M28" i="79" s="1"/>
  <c r="L15" i="79"/>
  <c r="M15" i="79" s="1"/>
  <c r="K15" i="79"/>
  <c r="L31" i="79"/>
  <c r="M31" i="79" s="1"/>
  <c r="K31" i="79"/>
  <c r="L17" i="79"/>
  <c r="M17" i="79" s="1"/>
  <c r="K17" i="79"/>
  <c r="L22" i="79"/>
  <c r="M22" i="79" s="1"/>
  <c r="K22" i="79"/>
  <c r="L21" i="79"/>
  <c r="M21" i="79" s="1"/>
  <c r="K21" i="79"/>
  <c r="L16" i="79"/>
  <c r="M16" i="79" s="1"/>
  <c r="K16" i="79"/>
  <c r="K32" i="79"/>
  <c r="L32" i="79"/>
  <c r="M32" i="79" s="1"/>
  <c r="L19" i="79"/>
  <c r="M19" i="79" s="1"/>
  <c r="K19" i="79"/>
  <c r="L35" i="79"/>
  <c r="M35" i="79" s="1"/>
  <c r="K35" i="79"/>
  <c r="J26" i="79"/>
  <c r="G26" i="79"/>
  <c r="D26" i="79"/>
  <c r="G29" i="79"/>
  <c r="D29" i="79"/>
  <c r="J29" i="79"/>
  <c r="D20" i="79"/>
  <c r="J20" i="79"/>
  <c r="G20" i="79"/>
  <c r="D36" i="79"/>
  <c r="J36" i="79"/>
  <c r="G36" i="79"/>
  <c r="J23" i="79"/>
  <c r="G23" i="79"/>
  <c r="D23" i="79"/>
  <c r="J30" i="79"/>
  <c r="G30" i="79"/>
  <c r="D30" i="79"/>
  <c r="G33" i="79"/>
  <c r="D33" i="79"/>
  <c r="J33" i="79"/>
  <c r="D24" i="79"/>
  <c r="J24" i="79"/>
  <c r="G24" i="79"/>
  <c r="G25" i="79"/>
  <c r="D25" i="79"/>
  <c r="J25" i="79"/>
  <c r="J27" i="79"/>
  <c r="G27" i="79"/>
  <c r="D27" i="79"/>
  <c r="J18" i="79"/>
  <c r="G18" i="79"/>
  <c r="D18" i="79"/>
  <c r="J34" i="79"/>
  <c r="G34" i="79"/>
  <c r="D34" i="79"/>
  <c r="G40" i="79"/>
  <c r="D40" i="79"/>
  <c r="J40" i="79"/>
  <c r="D28" i="79"/>
  <c r="J28" i="79"/>
  <c r="G28" i="79"/>
  <c r="J15" i="79"/>
  <c r="D15" i="79"/>
  <c r="G15" i="79"/>
  <c r="J31" i="79"/>
  <c r="G31" i="79"/>
  <c r="D31" i="79"/>
  <c r="G17" i="79"/>
  <c r="D17" i="79"/>
  <c r="J17" i="79"/>
  <c r="J22" i="79"/>
  <c r="G22" i="79"/>
  <c r="D22" i="79"/>
  <c r="G21" i="79"/>
  <c r="D21" i="79"/>
  <c r="J21" i="79"/>
  <c r="D16" i="79"/>
  <c r="G16" i="79"/>
  <c r="J16" i="79"/>
  <c r="D32" i="79"/>
  <c r="J32" i="79"/>
  <c r="G32" i="79"/>
  <c r="J19" i="79"/>
  <c r="D19" i="79"/>
  <c r="G19" i="79"/>
  <c r="J35" i="79"/>
  <c r="G35" i="79"/>
  <c r="D35" i="79"/>
  <c r="A18" i="78"/>
  <c r="A22" i="78"/>
  <c r="A26" i="78"/>
  <c r="A30" i="78"/>
  <c r="A34" i="78"/>
  <c r="A17" i="78"/>
  <c r="A21" i="78"/>
  <c r="A25" i="78"/>
  <c r="A29" i="78"/>
  <c r="A33" i="78"/>
  <c r="A20" i="78"/>
  <c r="A24" i="78"/>
  <c r="A28" i="78"/>
  <c r="A32" i="78"/>
  <c r="A36" i="78"/>
  <c r="A16" i="78"/>
  <c r="A15" i="78"/>
  <c r="A19" i="78"/>
  <c r="A23" i="78"/>
  <c r="A27" i="78"/>
  <c r="A31" i="78"/>
  <c r="U41" i="63"/>
  <c r="V41" i="63" s="1"/>
  <c r="T41" i="63"/>
  <c r="R41" i="63"/>
  <c r="S41" i="63" s="1"/>
  <c r="Q41" i="63"/>
  <c r="O41" i="63"/>
  <c r="P41" i="63" s="1"/>
  <c r="N41" i="63"/>
  <c r="L41" i="63"/>
  <c r="M41" i="63" s="1"/>
  <c r="K41" i="63"/>
  <c r="I41" i="63"/>
  <c r="J41" i="63" s="1"/>
  <c r="H41" i="63"/>
  <c r="F41" i="63"/>
  <c r="G41" i="63" s="1"/>
  <c r="E41" i="63"/>
  <c r="C41" i="63"/>
  <c r="D41" i="63" s="1"/>
  <c r="B41" i="63"/>
  <c r="Y39" i="78" l="1"/>
  <c r="S39" i="78"/>
  <c r="G39" i="78"/>
  <c r="D39" i="78"/>
  <c r="W39" i="78"/>
  <c r="M39" i="78"/>
  <c r="V39" i="78"/>
  <c r="J39" i="78"/>
  <c r="X39" i="78"/>
  <c r="P39" i="78"/>
  <c r="W35" i="78"/>
  <c r="K71" i="84"/>
  <c r="K65" i="84"/>
  <c r="K69" i="84"/>
  <c r="K36" i="84"/>
  <c r="U46" i="81"/>
  <c r="U38" i="81"/>
  <c r="X38" i="78"/>
  <c r="Y38" i="78" s="1"/>
  <c r="P38" i="78"/>
  <c r="D38" i="78"/>
  <c r="V38" i="78"/>
  <c r="S38" i="78"/>
  <c r="W38" i="78"/>
  <c r="M38" i="78"/>
  <c r="J38" i="78"/>
  <c r="G38" i="78"/>
  <c r="U68" i="81"/>
  <c r="D35" i="78"/>
  <c r="S35" i="78"/>
  <c r="J35" i="78"/>
  <c r="P35" i="78"/>
  <c r="X35" i="78"/>
  <c r="Y35" i="78" s="1"/>
  <c r="V35" i="78"/>
  <c r="G35" i="78"/>
  <c r="U47" i="81"/>
  <c r="U48" i="81"/>
  <c r="K40" i="84"/>
  <c r="K58" i="84"/>
  <c r="K68" i="84"/>
  <c r="K19" i="84"/>
  <c r="K33" i="84"/>
  <c r="K54" i="84"/>
  <c r="K35" i="84"/>
  <c r="U65" i="81"/>
  <c r="U37" i="81"/>
  <c r="U67" i="81"/>
  <c r="U40" i="81"/>
  <c r="U31" i="81"/>
  <c r="U32" i="81"/>
  <c r="U33" i="81"/>
  <c r="U62" i="81"/>
  <c r="U71" i="81"/>
  <c r="X37" i="78"/>
  <c r="P37" i="78"/>
  <c r="D37" i="78"/>
  <c r="W37" i="78"/>
  <c r="M37" i="78"/>
  <c r="V37" i="78"/>
  <c r="J37" i="78"/>
  <c r="Y37" i="78"/>
  <c r="S37" i="78"/>
  <c r="G37" i="78"/>
  <c r="U58" i="81"/>
  <c r="K59" i="84"/>
  <c r="K46" i="84"/>
  <c r="U66" i="81"/>
  <c r="U34" i="81"/>
  <c r="K66" i="84"/>
  <c r="U64" i="81"/>
  <c r="U63" i="81"/>
  <c r="U36" i="81"/>
  <c r="U29" i="81"/>
  <c r="U21" i="81"/>
  <c r="U56" i="81"/>
  <c r="K57" i="84"/>
  <c r="K28" i="84"/>
  <c r="U25" i="81"/>
  <c r="U53" i="81"/>
  <c r="U23" i="81"/>
  <c r="U20" i="81"/>
  <c r="U51" i="81"/>
  <c r="U61" i="81"/>
  <c r="U57" i="81"/>
  <c r="U30" i="81"/>
  <c r="U17" i="81"/>
  <c r="U27" i="81"/>
  <c r="U60" i="81"/>
  <c r="U50" i="81"/>
  <c r="U59" i="81"/>
  <c r="K53" i="84"/>
  <c r="K47" i="84"/>
  <c r="U19" i="81"/>
  <c r="U26" i="81"/>
  <c r="U18" i="81"/>
  <c r="U15" i="81"/>
  <c r="U24" i="81"/>
  <c r="U55" i="81"/>
  <c r="K24" i="84"/>
  <c r="K48" i="84"/>
  <c r="U22" i="81"/>
  <c r="U16" i="81"/>
  <c r="U28" i="81"/>
  <c r="U52" i="81"/>
  <c r="K52" i="84"/>
  <c r="K25" i="84"/>
  <c r="U49" i="81"/>
  <c r="U54" i="81"/>
  <c r="K49" i="84"/>
  <c r="K31" i="84"/>
  <c r="K62" i="84"/>
  <c r="K23" i="84"/>
  <c r="K64" i="84"/>
  <c r="K51" i="84"/>
  <c r="K60" i="84"/>
  <c r="K61" i="84"/>
  <c r="K50" i="84"/>
  <c r="K27" i="84"/>
  <c r="K26" i="84"/>
  <c r="M41" i="80"/>
  <c r="L41" i="79"/>
  <c r="M41" i="79" s="1"/>
  <c r="K41" i="79"/>
  <c r="W31" i="78"/>
  <c r="M31" i="78"/>
  <c r="V31" i="78"/>
  <c r="J31" i="78"/>
  <c r="S31" i="78"/>
  <c r="G31" i="78"/>
  <c r="X31" i="78"/>
  <c r="Y31" i="78" s="1"/>
  <c r="P31" i="78"/>
  <c r="D31" i="78"/>
  <c r="W15" i="78"/>
  <c r="M15" i="78"/>
  <c r="J15" i="78"/>
  <c r="P15" i="78"/>
  <c r="V15" i="78"/>
  <c r="S15" i="78"/>
  <c r="G15" i="78"/>
  <c r="X15" i="78"/>
  <c r="Y15" i="78" s="1"/>
  <c r="D15" i="78"/>
  <c r="X28" i="78"/>
  <c r="Y28" i="78" s="1"/>
  <c r="P28" i="78"/>
  <c r="D28" i="78"/>
  <c r="W28" i="78"/>
  <c r="M28" i="78"/>
  <c r="V28" i="78"/>
  <c r="J28" i="78"/>
  <c r="S28" i="78"/>
  <c r="G28" i="78"/>
  <c r="S33" i="78"/>
  <c r="G33" i="78"/>
  <c r="X33" i="78"/>
  <c r="Y33" i="78" s="1"/>
  <c r="P33" i="78"/>
  <c r="D33" i="78"/>
  <c r="W33" i="78"/>
  <c r="M33" i="78"/>
  <c r="V33" i="78"/>
  <c r="J33" i="78"/>
  <c r="S17" i="78"/>
  <c r="G17" i="78"/>
  <c r="X17" i="78"/>
  <c r="Y17" i="78" s="1"/>
  <c r="P17" i="78"/>
  <c r="V17" i="78"/>
  <c r="J17" i="78"/>
  <c r="D17" i="78"/>
  <c r="W17" i="78"/>
  <c r="M17" i="78"/>
  <c r="V22" i="78"/>
  <c r="J22" i="78"/>
  <c r="S22" i="78"/>
  <c r="G22" i="78"/>
  <c r="X22" i="78"/>
  <c r="Y22" i="78" s="1"/>
  <c r="P22" i="78"/>
  <c r="D22" i="78"/>
  <c r="W22" i="78"/>
  <c r="M22" i="78"/>
  <c r="X16" i="78"/>
  <c r="Y16" i="78" s="1"/>
  <c r="P16" i="78"/>
  <c r="D16" i="78"/>
  <c r="W16" i="78"/>
  <c r="S16" i="78"/>
  <c r="G16" i="78"/>
  <c r="M16" i="78"/>
  <c r="V16" i="78"/>
  <c r="J16" i="78"/>
  <c r="S29" i="78"/>
  <c r="G29" i="78"/>
  <c r="X29" i="78"/>
  <c r="Y29" i="78" s="1"/>
  <c r="P29" i="78"/>
  <c r="D29" i="78"/>
  <c r="W29" i="78"/>
  <c r="M29" i="78"/>
  <c r="V29" i="78"/>
  <c r="J29" i="78"/>
  <c r="V34" i="78"/>
  <c r="J34" i="78"/>
  <c r="S34" i="78"/>
  <c r="G34" i="78"/>
  <c r="X34" i="78"/>
  <c r="Y34" i="78" s="1"/>
  <c r="P34" i="78"/>
  <c r="D34" i="78"/>
  <c r="W34" i="78"/>
  <c r="M34" i="78"/>
  <c r="V18" i="78"/>
  <c r="J18" i="78"/>
  <c r="S18" i="78"/>
  <c r="W18" i="78"/>
  <c r="M18" i="78"/>
  <c r="G18" i="78"/>
  <c r="X18" i="78"/>
  <c r="Y18" i="78" s="1"/>
  <c r="P18" i="78"/>
  <c r="D18" i="78"/>
  <c r="W27" i="78"/>
  <c r="M27" i="78"/>
  <c r="V27" i="78"/>
  <c r="J27" i="78"/>
  <c r="S27" i="78"/>
  <c r="G27" i="78"/>
  <c r="X27" i="78"/>
  <c r="Y27" i="78" s="1"/>
  <c r="P27" i="78"/>
  <c r="D27" i="78"/>
  <c r="X24" i="78"/>
  <c r="Y24" i="78" s="1"/>
  <c r="P24" i="78"/>
  <c r="D24" i="78"/>
  <c r="W24" i="78"/>
  <c r="M24" i="78"/>
  <c r="V24" i="78"/>
  <c r="J24" i="78"/>
  <c r="S24" i="78"/>
  <c r="G24" i="78"/>
  <c r="W23" i="78"/>
  <c r="M23" i="78"/>
  <c r="V23" i="78"/>
  <c r="J23" i="78"/>
  <c r="S23" i="78"/>
  <c r="G23" i="78"/>
  <c r="X23" i="78"/>
  <c r="Y23" i="78" s="1"/>
  <c r="P23" i="78"/>
  <c r="D23" i="78"/>
  <c r="X36" i="78"/>
  <c r="Y36" i="78" s="1"/>
  <c r="P36" i="78"/>
  <c r="D36" i="78"/>
  <c r="W36" i="78"/>
  <c r="M36" i="78"/>
  <c r="V36" i="78"/>
  <c r="J36" i="78"/>
  <c r="S36" i="78"/>
  <c r="G36" i="78"/>
  <c r="X20" i="78"/>
  <c r="Y20" i="78" s="1"/>
  <c r="P20" i="78"/>
  <c r="D20" i="78"/>
  <c r="M20" i="78"/>
  <c r="G20" i="78"/>
  <c r="W20" i="78"/>
  <c r="V20" i="78"/>
  <c r="J20" i="78"/>
  <c r="S20" i="78"/>
  <c r="S25" i="78"/>
  <c r="G25" i="78"/>
  <c r="X25" i="78"/>
  <c r="Y25" i="78" s="1"/>
  <c r="P25" i="78"/>
  <c r="D25" i="78"/>
  <c r="W25" i="78"/>
  <c r="M25" i="78"/>
  <c r="V25" i="78"/>
  <c r="J25" i="78"/>
  <c r="V30" i="78"/>
  <c r="J30" i="78"/>
  <c r="S30" i="78"/>
  <c r="G30" i="78"/>
  <c r="X30" i="78"/>
  <c r="Y30" i="78" s="1"/>
  <c r="P30" i="78"/>
  <c r="D30" i="78"/>
  <c r="W30" i="78"/>
  <c r="M30" i="78"/>
  <c r="W19" i="78"/>
  <c r="M19" i="78"/>
  <c r="V19" i="78"/>
  <c r="P19" i="78"/>
  <c r="J19" i="78"/>
  <c r="S19" i="78"/>
  <c r="G19" i="78"/>
  <c r="X19" i="78"/>
  <c r="Y19" i="78" s="1"/>
  <c r="D19" i="78"/>
  <c r="X32" i="78"/>
  <c r="Y32" i="78" s="1"/>
  <c r="P32" i="78"/>
  <c r="D32" i="78"/>
  <c r="W32" i="78"/>
  <c r="M32" i="78"/>
  <c r="V32" i="78"/>
  <c r="J32" i="78"/>
  <c r="S32" i="78"/>
  <c r="G32" i="78"/>
  <c r="S40" i="78"/>
  <c r="G40" i="78"/>
  <c r="X40" i="78"/>
  <c r="Y40" i="78" s="1"/>
  <c r="P40" i="78"/>
  <c r="D40" i="78"/>
  <c r="W40" i="78"/>
  <c r="M40" i="78"/>
  <c r="V40" i="78"/>
  <c r="J40" i="78"/>
  <c r="S21" i="78"/>
  <c r="G21" i="78"/>
  <c r="X21" i="78"/>
  <c r="Y21" i="78" s="1"/>
  <c r="P21" i="78"/>
  <c r="D21" i="78"/>
  <c r="W21" i="78"/>
  <c r="M21" i="78"/>
  <c r="V21" i="78"/>
  <c r="J21" i="78"/>
  <c r="V26" i="78"/>
  <c r="J26" i="78"/>
  <c r="S26" i="78"/>
  <c r="G26" i="78"/>
  <c r="X26" i="78"/>
  <c r="Y26" i="78" s="1"/>
  <c r="P26" i="78"/>
  <c r="D26" i="78"/>
  <c r="W26" i="78"/>
  <c r="M26" i="78"/>
  <c r="I48" i="77"/>
  <c r="G48" i="77"/>
  <c r="E48" i="77"/>
  <c r="C48" i="77"/>
  <c r="I47" i="77"/>
  <c r="I49" i="77" s="1"/>
  <c r="G47" i="77"/>
  <c r="G49" i="77" s="1"/>
  <c r="E47" i="77"/>
  <c r="E49" i="77" s="1"/>
  <c r="C47" i="77"/>
  <c r="C49" i="77" s="1"/>
  <c r="I46" i="77"/>
  <c r="G46" i="77"/>
  <c r="E46" i="77"/>
  <c r="C46" i="77"/>
  <c r="J45" i="77"/>
  <c r="F45" i="77"/>
  <c r="D45" i="77"/>
  <c r="J44" i="77"/>
  <c r="F44" i="77"/>
  <c r="D44" i="77"/>
  <c r="I43" i="77"/>
  <c r="G43" i="77"/>
  <c r="E43" i="77"/>
  <c r="C43" i="77"/>
  <c r="J42" i="77"/>
  <c r="H42" i="77"/>
  <c r="F42" i="77"/>
  <c r="D42" i="77"/>
  <c r="J41" i="77"/>
  <c r="H41" i="77"/>
  <c r="F41" i="77"/>
  <c r="D41" i="77"/>
  <c r="I40" i="77"/>
  <c r="G40" i="77"/>
  <c r="E40" i="77"/>
  <c r="C40" i="77"/>
  <c r="J39" i="77"/>
  <c r="H39" i="77"/>
  <c r="F39" i="77"/>
  <c r="D39" i="77"/>
  <c r="J38" i="77"/>
  <c r="H38" i="77"/>
  <c r="F38" i="77"/>
  <c r="D38" i="77"/>
  <c r="I37" i="77"/>
  <c r="G37" i="77"/>
  <c r="E37" i="77"/>
  <c r="C37" i="77"/>
  <c r="J36" i="77"/>
  <c r="H36" i="77"/>
  <c r="F36" i="77"/>
  <c r="D36" i="77"/>
  <c r="J35" i="77"/>
  <c r="H35" i="77"/>
  <c r="F35" i="77"/>
  <c r="D35" i="77"/>
  <c r="I34" i="77"/>
  <c r="G34" i="77"/>
  <c r="E34" i="77"/>
  <c r="C34" i="77"/>
  <c r="J33" i="77"/>
  <c r="H33" i="77"/>
  <c r="F33" i="77"/>
  <c r="D33" i="77"/>
  <c r="J32" i="77"/>
  <c r="H32" i="77"/>
  <c r="F32" i="77"/>
  <c r="D32" i="77"/>
  <c r="I31" i="77"/>
  <c r="G31" i="77"/>
  <c r="E31" i="77"/>
  <c r="C31" i="77"/>
  <c r="J30" i="77"/>
  <c r="H30" i="77"/>
  <c r="F30" i="77"/>
  <c r="D30" i="77"/>
  <c r="J29" i="77"/>
  <c r="H29" i="77"/>
  <c r="F29" i="77"/>
  <c r="D29" i="77"/>
  <c r="I28" i="77"/>
  <c r="G28" i="77"/>
  <c r="E28" i="77"/>
  <c r="C28" i="77"/>
  <c r="J27" i="77"/>
  <c r="H27" i="77"/>
  <c r="F27" i="77"/>
  <c r="D27" i="77"/>
  <c r="J26" i="77"/>
  <c r="H26" i="77"/>
  <c r="F26" i="77"/>
  <c r="D26" i="77"/>
  <c r="L22" i="77"/>
  <c r="J48" i="77" s="1"/>
  <c r="K22" i="77"/>
  <c r="J47" i="77" s="1"/>
  <c r="I22" i="77"/>
  <c r="H48" i="77" s="1"/>
  <c r="H22" i="77"/>
  <c r="H47" i="77" s="1"/>
  <c r="F22" i="77"/>
  <c r="F48" i="77" s="1"/>
  <c r="E22" i="77"/>
  <c r="F47" i="77" s="1"/>
  <c r="C22" i="77"/>
  <c r="D48" i="77" s="1"/>
  <c r="B22" i="77"/>
  <c r="D47" i="77" s="1"/>
  <c r="M21" i="77"/>
  <c r="J46" i="77" s="1"/>
  <c r="J21" i="77"/>
  <c r="G21" i="77"/>
  <c r="F46" i="77" s="1"/>
  <c r="D21" i="77"/>
  <c r="D46" i="77" s="1"/>
  <c r="M20" i="77"/>
  <c r="J43" i="77" s="1"/>
  <c r="J20" i="77"/>
  <c r="G20" i="77"/>
  <c r="F43" i="77" s="1"/>
  <c r="D20" i="77"/>
  <c r="D43" i="77" s="1"/>
  <c r="M19" i="77"/>
  <c r="J40" i="77" s="1"/>
  <c r="J19" i="77"/>
  <c r="H40" i="77" s="1"/>
  <c r="G19" i="77"/>
  <c r="F40" i="77" s="1"/>
  <c r="D19" i="77"/>
  <c r="D40" i="77" s="1"/>
  <c r="M18" i="77"/>
  <c r="J37" i="77" s="1"/>
  <c r="J18" i="77"/>
  <c r="H37" i="77" s="1"/>
  <c r="G18" i="77"/>
  <c r="F37" i="77" s="1"/>
  <c r="D18" i="77"/>
  <c r="D37" i="77" s="1"/>
  <c r="M17" i="77"/>
  <c r="J34" i="77" s="1"/>
  <c r="J17" i="77"/>
  <c r="H34" i="77" s="1"/>
  <c r="G17" i="77"/>
  <c r="F34" i="77" s="1"/>
  <c r="D17" i="77"/>
  <c r="D34" i="77" s="1"/>
  <c r="M16" i="77"/>
  <c r="J31" i="77" s="1"/>
  <c r="J16" i="77"/>
  <c r="H31" i="77" s="1"/>
  <c r="G16" i="77"/>
  <c r="F31" i="77" s="1"/>
  <c r="D16" i="77"/>
  <c r="D31" i="77" s="1"/>
  <c r="M15" i="77"/>
  <c r="J28" i="77" s="1"/>
  <c r="J15" i="77"/>
  <c r="J22" i="77" s="1"/>
  <c r="H49" i="77" s="1"/>
  <c r="G15" i="77"/>
  <c r="F28" i="77" s="1"/>
  <c r="D15" i="77"/>
  <c r="D28" i="77" s="1"/>
  <c r="A11" i="77"/>
  <c r="C10" i="77"/>
  <c r="C8" i="77"/>
  <c r="C3" i="77"/>
  <c r="J45" i="61"/>
  <c r="J44" i="61"/>
  <c r="J42" i="61"/>
  <c r="J41" i="61"/>
  <c r="J39" i="61"/>
  <c r="J38" i="61"/>
  <c r="J36" i="61"/>
  <c r="J35" i="61"/>
  <c r="J33" i="61"/>
  <c r="J32" i="61"/>
  <c r="J30" i="61"/>
  <c r="J29" i="61"/>
  <c r="J27" i="61"/>
  <c r="J26" i="61"/>
  <c r="H42" i="61"/>
  <c r="H41" i="61"/>
  <c r="H39" i="61"/>
  <c r="H38" i="61"/>
  <c r="H36" i="61"/>
  <c r="H35" i="61"/>
  <c r="H33" i="61"/>
  <c r="H32" i="61"/>
  <c r="H30" i="61"/>
  <c r="H29" i="61"/>
  <c r="H27" i="61"/>
  <c r="H26" i="61"/>
  <c r="F45" i="61"/>
  <c r="F44" i="61"/>
  <c r="F42" i="61"/>
  <c r="F41" i="61"/>
  <c r="F39" i="61"/>
  <c r="F38" i="61"/>
  <c r="F36" i="61"/>
  <c r="F35" i="61"/>
  <c r="F33" i="61"/>
  <c r="F32" i="61"/>
  <c r="F30" i="61"/>
  <c r="F29" i="61"/>
  <c r="F27" i="61"/>
  <c r="F26" i="61"/>
  <c r="D45" i="61"/>
  <c r="D44" i="61"/>
  <c r="D42" i="61"/>
  <c r="D41" i="61"/>
  <c r="D39" i="61"/>
  <c r="D38" i="61"/>
  <c r="D36" i="61"/>
  <c r="D35" i="61"/>
  <c r="D33" i="61"/>
  <c r="D32" i="61"/>
  <c r="D30" i="61"/>
  <c r="D29" i="61"/>
  <c r="D27" i="61"/>
  <c r="D26" i="61"/>
  <c r="A11" i="61"/>
  <c r="D14" i="76"/>
  <c r="D14" i="74"/>
  <c r="D14" i="55"/>
  <c r="G18" i="33"/>
  <c r="F18" i="33"/>
  <c r="G17" i="33"/>
  <c r="F17" i="33"/>
  <c r="G16" i="33"/>
  <c r="F16" i="33"/>
  <c r="G15" i="33"/>
  <c r="F15" i="33"/>
  <c r="G14" i="33"/>
  <c r="F14" i="33"/>
  <c r="I16" i="73"/>
  <c r="H16" i="73"/>
  <c r="I15" i="73"/>
  <c r="H15" i="73"/>
  <c r="G15" i="73"/>
  <c r="I14" i="73"/>
  <c r="H14" i="73"/>
  <c r="I17" i="72"/>
  <c r="H17" i="72"/>
  <c r="I16" i="72"/>
  <c r="H16" i="72"/>
  <c r="I14" i="72"/>
  <c r="H14" i="72"/>
  <c r="E14" i="52"/>
  <c r="E19" i="53"/>
  <c r="E14" i="53"/>
  <c r="K26" i="77" l="1"/>
  <c r="X41" i="78"/>
  <c r="Y41" i="78" s="1"/>
  <c r="W41" i="78"/>
  <c r="G22" i="77"/>
  <c r="F49" i="77" s="1"/>
  <c r="D22" i="77"/>
  <c r="D49" i="77" s="1"/>
  <c r="H28" i="77"/>
  <c r="H43" i="77"/>
  <c r="M22" i="77"/>
  <c r="J49" i="77" s="1"/>
  <c r="F43" i="62"/>
  <c r="F42" i="62"/>
  <c r="D44" i="62"/>
  <c r="D43" i="62"/>
  <c r="D42" i="62"/>
  <c r="F40" i="62"/>
  <c r="F39" i="62"/>
  <c r="D40" i="62"/>
  <c r="D39" i="62"/>
  <c r="F37" i="62"/>
  <c r="F36" i="62"/>
  <c r="D37" i="62"/>
  <c r="D36" i="62"/>
  <c r="F34" i="62"/>
  <c r="F33" i="62"/>
  <c r="D34" i="62"/>
  <c r="D33" i="62"/>
  <c r="F31" i="62"/>
  <c r="F30" i="62"/>
  <c r="D31" i="62"/>
  <c r="D30" i="62"/>
  <c r="F28" i="62"/>
  <c r="F27" i="62"/>
  <c r="D28" i="62"/>
  <c r="D27" i="62"/>
  <c r="G43" i="62"/>
  <c r="G42" i="62"/>
  <c r="G40" i="62"/>
  <c r="G39" i="62"/>
  <c r="G37" i="62"/>
  <c r="G36" i="62"/>
  <c r="G34" i="62"/>
  <c r="G33" i="62"/>
  <c r="G31" i="62"/>
  <c r="G30" i="62"/>
  <c r="G28" i="62"/>
  <c r="G27" i="62"/>
  <c r="G25" i="62"/>
  <c r="G24" i="62"/>
  <c r="F25" i="62"/>
  <c r="F24" i="62"/>
  <c r="D25" i="62"/>
  <c r="D24" i="62"/>
  <c r="E46" i="62"/>
  <c r="E45" i="62"/>
  <c r="E44" i="62"/>
  <c r="C46" i="62"/>
  <c r="C45" i="62"/>
  <c r="C44" i="62"/>
  <c r="G44" i="62" s="1"/>
  <c r="E41" i="62"/>
  <c r="C41" i="62"/>
  <c r="E38" i="62"/>
  <c r="C38" i="62"/>
  <c r="G38" i="62" s="1"/>
  <c r="E35" i="62"/>
  <c r="C35" i="62"/>
  <c r="E32" i="62"/>
  <c r="C32" i="62"/>
  <c r="E29" i="62"/>
  <c r="C29" i="62"/>
  <c r="E26" i="62"/>
  <c r="C26" i="62"/>
  <c r="D20" i="62"/>
  <c r="F44" i="62" s="1"/>
  <c r="D19" i="62"/>
  <c r="D18" i="62"/>
  <c r="D17" i="62"/>
  <c r="D16" i="62"/>
  <c r="D15" i="62"/>
  <c r="D29" i="62" s="1"/>
  <c r="D14" i="62"/>
  <c r="C21" i="62"/>
  <c r="E14" i="62" l="1"/>
  <c r="F41" i="62"/>
  <c r="G41" i="62"/>
  <c r="G35" i="62"/>
  <c r="F35" i="62"/>
  <c r="G32" i="62"/>
  <c r="G29" i="62"/>
  <c r="G46" i="62"/>
  <c r="F46" i="62"/>
  <c r="F26" i="62"/>
  <c r="G45" i="62"/>
  <c r="D38" i="62"/>
  <c r="D32" i="62"/>
  <c r="F38" i="62"/>
  <c r="D35" i="62"/>
  <c r="F29" i="62"/>
  <c r="D26" i="62"/>
  <c r="F32" i="62"/>
  <c r="G26" i="62"/>
  <c r="D41" i="62"/>
  <c r="D46" i="62"/>
  <c r="E47" i="62"/>
  <c r="C47" i="62"/>
  <c r="D21" i="62"/>
  <c r="E61" i="49"/>
  <c r="E62" i="49"/>
  <c r="E63" i="49"/>
  <c r="E64" i="49"/>
  <c r="E67" i="49"/>
  <c r="D67" i="49"/>
  <c r="C67" i="49"/>
  <c r="E54" i="49"/>
  <c r="E46" i="49"/>
  <c r="E38" i="49"/>
  <c r="E29" i="49"/>
  <c r="D22" i="49"/>
  <c r="C22" i="49"/>
  <c r="D66" i="49"/>
  <c r="C66" i="49"/>
  <c r="D59" i="49"/>
  <c r="C59" i="49"/>
  <c r="D58" i="49"/>
  <c r="C58" i="49"/>
  <c r="E55" i="49"/>
  <c r="E53" i="49"/>
  <c r="E52" i="49"/>
  <c r="E51" i="49"/>
  <c r="E50" i="49"/>
  <c r="E47" i="49"/>
  <c r="E45" i="49"/>
  <c r="E44" i="49"/>
  <c r="E43" i="49"/>
  <c r="E42" i="49"/>
  <c r="E39" i="49"/>
  <c r="E37" i="49"/>
  <c r="E36" i="49"/>
  <c r="E35" i="49"/>
  <c r="E34" i="49"/>
  <c r="E33" i="49"/>
  <c r="E30" i="49"/>
  <c r="E28" i="49"/>
  <c r="E27" i="49"/>
  <c r="E26" i="49"/>
  <c r="E25" i="49"/>
  <c r="E19" i="49"/>
  <c r="E18" i="49"/>
  <c r="E17" i="49"/>
  <c r="E16" i="49"/>
  <c r="E13" i="49"/>
  <c r="E22" i="49" s="1"/>
  <c r="D20" i="49"/>
  <c r="C20" i="49"/>
  <c r="G47" i="62" l="1"/>
  <c r="D47" i="62"/>
  <c r="F47" i="62"/>
  <c r="C68" i="49"/>
  <c r="D68" i="49"/>
  <c r="E20" i="49"/>
  <c r="E59" i="49"/>
  <c r="E58" i="49"/>
  <c r="B17" i="76"/>
  <c r="B16" i="76"/>
  <c r="C10" i="76"/>
  <c r="C8" i="76"/>
  <c r="C3" i="76"/>
  <c r="C10" i="75"/>
  <c r="C8" i="75"/>
  <c r="C3" i="75"/>
  <c r="B17" i="74"/>
  <c r="B16" i="74"/>
  <c r="C10" i="74"/>
  <c r="C8" i="74"/>
  <c r="C3" i="74"/>
  <c r="B17" i="55"/>
  <c r="B16" i="55"/>
  <c r="B22" i="33"/>
  <c r="B21" i="33"/>
  <c r="D19" i="33"/>
  <c r="E19" i="33"/>
  <c r="G19" i="33" s="1"/>
  <c r="C19" i="73"/>
  <c r="C18" i="73"/>
  <c r="C10" i="73"/>
  <c r="C8" i="73"/>
  <c r="C3" i="73"/>
  <c r="C20" i="72"/>
  <c r="C19" i="72"/>
  <c r="E68" i="49" l="1"/>
  <c r="E66" i="49"/>
  <c r="C10" i="72"/>
  <c r="C8" i="72"/>
  <c r="C3" i="72"/>
  <c r="C10" i="33" l="1"/>
  <c r="C8" i="33"/>
  <c r="C3" i="33"/>
  <c r="C10" i="55"/>
  <c r="C8" i="55"/>
  <c r="C3" i="55"/>
  <c r="C10" i="57"/>
  <c r="C8" i="57"/>
  <c r="C3" i="57"/>
  <c r="C10" i="60"/>
  <c r="C8" i="60"/>
  <c r="C3" i="60"/>
  <c r="C10" i="59"/>
  <c r="C8" i="59"/>
  <c r="C3" i="59"/>
  <c r="C10" i="49"/>
  <c r="C8" i="49"/>
  <c r="C3" i="49"/>
  <c r="C10" i="58"/>
  <c r="C8" i="58"/>
  <c r="C3" i="58"/>
  <c r="C10" i="62"/>
  <c r="C8" i="62"/>
  <c r="C3" i="62"/>
  <c r="C10" i="61"/>
  <c r="C8" i="61"/>
  <c r="C3" i="61"/>
  <c r="C10" i="63"/>
  <c r="C8" i="63"/>
  <c r="A39" i="63" s="1"/>
  <c r="C3" i="63"/>
  <c r="C10" i="68"/>
  <c r="C8" i="68"/>
  <c r="C3" i="68"/>
  <c r="C10" i="69"/>
  <c r="C8" i="69"/>
  <c r="C3" i="69"/>
  <c r="C10" i="70"/>
  <c r="C8" i="70"/>
  <c r="C3" i="70"/>
  <c r="C10" i="52"/>
  <c r="C8" i="52"/>
  <c r="C3" i="52"/>
  <c r="C3" i="53"/>
  <c r="C10" i="53"/>
  <c r="C8" i="53"/>
  <c r="J12" i="29"/>
  <c r="J11" i="29"/>
  <c r="J10" i="29"/>
  <c r="J9" i="29"/>
  <c r="Y39" i="63" l="1"/>
  <c r="S39" i="63"/>
  <c r="X39" i="63"/>
  <c r="P39" i="63"/>
  <c r="D39" i="63"/>
  <c r="W39" i="63"/>
  <c r="M39" i="63"/>
  <c r="V39" i="63"/>
  <c r="J39" i="63"/>
  <c r="G39" i="63"/>
  <c r="A38" i="63"/>
  <c r="W38" i="63" s="1"/>
  <c r="A37" i="63"/>
  <c r="P37" i="63" s="1"/>
  <c r="A36" i="63"/>
  <c r="A32" i="63"/>
  <c r="A28" i="63"/>
  <c r="A24" i="63"/>
  <c r="A16" i="63"/>
  <c r="A35" i="63"/>
  <c r="A31" i="63"/>
  <c r="A27" i="63"/>
  <c r="A23" i="63"/>
  <c r="A19" i="63"/>
  <c r="A34" i="63"/>
  <c r="A30" i="63"/>
  <c r="A26" i="63"/>
  <c r="A22" i="63"/>
  <c r="A18" i="63"/>
  <c r="A33" i="63"/>
  <c r="A29" i="63"/>
  <c r="A25" i="63"/>
  <c r="A21" i="63"/>
  <c r="A17" i="63"/>
  <c r="A20" i="63"/>
  <c r="A15" i="63"/>
  <c r="S38" i="63" l="1"/>
  <c r="V38" i="63"/>
  <c r="M38" i="63"/>
  <c r="D38" i="63"/>
  <c r="J38" i="63"/>
  <c r="P38" i="63"/>
  <c r="X38" i="63"/>
  <c r="Y38" i="63" s="1"/>
  <c r="G38" i="63"/>
  <c r="X37" i="63"/>
  <c r="Y37" i="63" s="1"/>
  <c r="S37" i="63"/>
  <c r="J37" i="63"/>
  <c r="M37" i="63"/>
  <c r="G37" i="63"/>
  <c r="W37" i="63"/>
  <c r="D37" i="63"/>
  <c r="V37" i="63"/>
  <c r="X21" i="63"/>
  <c r="Y21" i="63" s="1"/>
  <c r="S21" i="63"/>
  <c r="G21" i="63"/>
  <c r="V21" i="63"/>
  <c r="J21" i="63"/>
  <c r="M21" i="63"/>
  <c r="W21" i="63"/>
  <c r="P21" i="63"/>
  <c r="D21" i="63"/>
  <c r="X40" i="63"/>
  <c r="Y40" i="63" s="1"/>
  <c r="S40" i="63"/>
  <c r="G40" i="63"/>
  <c r="V40" i="63"/>
  <c r="J40" i="63"/>
  <c r="M40" i="63"/>
  <c r="W40" i="63"/>
  <c r="P40" i="63"/>
  <c r="D40" i="63"/>
  <c r="V30" i="63"/>
  <c r="J30" i="63"/>
  <c r="M30" i="63"/>
  <c r="W30" i="63"/>
  <c r="P30" i="63"/>
  <c r="D30" i="63"/>
  <c r="X30" i="63"/>
  <c r="Y30" i="63" s="1"/>
  <c r="S30" i="63"/>
  <c r="G30" i="63"/>
  <c r="M27" i="63"/>
  <c r="W27" i="63"/>
  <c r="P27" i="63"/>
  <c r="D27" i="63"/>
  <c r="X27" i="63"/>
  <c r="Y27" i="63" s="1"/>
  <c r="S27" i="63"/>
  <c r="G27" i="63"/>
  <c r="V27" i="63"/>
  <c r="J27" i="63"/>
  <c r="W24" i="63"/>
  <c r="P24" i="63"/>
  <c r="D24" i="63"/>
  <c r="J24" i="63"/>
  <c r="X24" i="63"/>
  <c r="S24" i="63"/>
  <c r="G24" i="63"/>
  <c r="V24" i="63"/>
  <c r="Y24" i="63"/>
  <c r="M24" i="63"/>
  <c r="M15" i="63"/>
  <c r="D15" i="63"/>
  <c r="G15" i="63"/>
  <c r="W15" i="63"/>
  <c r="P15" i="63"/>
  <c r="X15" i="63"/>
  <c r="Y15" i="63" s="1"/>
  <c r="S15" i="63"/>
  <c r="V15" i="63"/>
  <c r="J15" i="63"/>
  <c r="X25" i="63"/>
  <c r="Y25" i="63" s="1"/>
  <c r="S25" i="63"/>
  <c r="G25" i="63"/>
  <c r="V25" i="63"/>
  <c r="J25" i="63"/>
  <c r="M25" i="63"/>
  <c r="W25" i="63"/>
  <c r="P25" i="63"/>
  <c r="D25" i="63"/>
  <c r="V18" i="63"/>
  <c r="J18" i="63"/>
  <c r="M18" i="63"/>
  <c r="W18" i="63"/>
  <c r="P18" i="63"/>
  <c r="X18" i="63"/>
  <c r="Y18" i="63" s="1"/>
  <c r="S18" i="63"/>
  <c r="G18" i="63"/>
  <c r="D18" i="63"/>
  <c r="V34" i="63"/>
  <c r="J34" i="63"/>
  <c r="M34" i="63"/>
  <c r="W34" i="63"/>
  <c r="P34" i="63"/>
  <c r="X34" i="63"/>
  <c r="Y34" i="63" s="1"/>
  <c r="S34" i="63"/>
  <c r="G34" i="63"/>
  <c r="D34" i="63"/>
  <c r="M31" i="63"/>
  <c r="D31" i="63"/>
  <c r="W31" i="63"/>
  <c r="P31" i="63"/>
  <c r="G31" i="63"/>
  <c r="X31" i="63"/>
  <c r="Y31" i="63" s="1"/>
  <c r="S31" i="63"/>
  <c r="V31" i="63"/>
  <c r="J31" i="63"/>
  <c r="W28" i="63"/>
  <c r="P28" i="63"/>
  <c r="D28" i="63"/>
  <c r="X28" i="63"/>
  <c r="Y28" i="63" s="1"/>
  <c r="S28" i="63"/>
  <c r="G28" i="63"/>
  <c r="V28" i="63"/>
  <c r="J28" i="63"/>
  <c r="M28" i="63"/>
  <c r="W20" i="63"/>
  <c r="P20" i="63"/>
  <c r="D20" i="63"/>
  <c r="X20" i="63"/>
  <c r="Y20" i="63" s="1"/>
  <c r="S20" i="63"/>
  <c r="G20" i="63"/>
  <c r="V20" i="63"/>
  <c r="J20" i="63"/>
  <c r="M20" i="63"/>
  <c r="X29" i="63"/>
  <c r="Y29" i="63" s="1"/>
  <c r="S29" i="63"/>
  <c r="G29" i="63"/>
  <c r="V29" i="63"/>
  <c r="J29" i="63"/>
  <c r="M29" i="63"/>
  <c r="W29" i="63"/>
  <c r="P29" i="63"/>
  <c r="D29" i="63"/>
  <c r="V22" i="63"/>
  <c r="J22" i="63"/>
  <c r="D22" i="63"/>
  <c r="M22" i="63"/>
  <c r="W22" i="63"/>
  <c r="P22" i="63"/>
  <c r="X22" i="63"/>
  <c r="Y22" i="63" s="1"/>
  <c r="S22" i="63"/>
  <c r="G22" i="63"/>
  <c r="M19" i="63"/>
  <c r="W19" i="63"/>
  <c r="P19" i="63"/>
  <c r="D19" i="63"/>
  <c r="G19" i="63"/>
  <c r="X19" i="63"/>
  <c r="Y19" i="63" s="1"/>
  <c r="S19" i="63"/>
  <c r="V19" i="63"/>
  <c r="J19" i="63"/>
  <c r="M35" i="63"/>
  <c r="G35" i="63"/>
  <c r="W35" i="63"/>
  <c r="P35" i="63"/>
  <c r="D35" i="63"/>
  <c r="X35" i="63"/>
  <c r="Y35" i="63" s="1"/>
  <c r="S35" i="63"/>
  <c r="V35" i="63"/>
  <c r="J35" i="63"/>
  <c r="W32" i="63"/>
  <c r="P32" i="63"/>
  <c r="D32" i="63"/>
  <c r="X32" i="63"/>
  <c r="Y32" i="63" s="1"/>
  <c r="S32" i="63"/>
  <c r="G32" i="63"/>
  <c r="V32" i="63"/>
  <c r="J32" i="63"/>
  <c r="M32" i="63"/>
  <c r="X17" i="63"/>
  <c r="Y17" i="63" s="1"/>
  <c r="S17" i="63"/>
  <c r="G17" i="63"/>
  <c r="V17" i="63"/>
  <c r="J17" i="63"/>
  <c r="M17" i="63"/>
  <c r="W17" i="63"/>
  <c r="P17" i="63"/>
  <c r="D17" i="63"/>
  <c r="X33" i="63"/>
  <c r="Y33" i="63" s="1"/>
  <c r="S33" i="63"/>
  <c r="G33" i="63"/>
  <c r="V33" i="63"/>
  <c r="J33" i="63"/>
  <c r="M33" i="63"/>
  <c r="W33" i="63"/>
  <c r="P33" i="63"/>
  <c r="D33" i="63"/>
  <c r="V26" i="63"/>
  <c r="J26" i="63"/>
  <c r="M26" i="63"/>
  <c r="D26" i="63"/>
  <c r="W26" i="63"/>
  <c r="P26" i="63"/>
  <c r="X26" i="63"/>
  <c r="Y26" i="63" s="1"/>
  <c r="S26" i="63"/>
  <c r="G26" i="63"/>
  <c r="M23" i="63"/>
  <c r="D23" i="63"/>
  <c r="G23" i="63"/>
  <c r="W23" i="63"/>
  <c r="P23" i="63"/>
  <c r="X23" i="63"/>
  <c r="Y23" i="63" s="1"/>
  <c r="S23" i="63"/>
  <c r="V23" i="63"/>
  <c r="J23" i="63"/>
  <c r="W16" i="63"/>
  <c r="P16" i="63"/>
  <c r="D16" i="63"/>
  <c r="X16" i="63"/>
  <c r="Y16" i="63" s="1"/>
  <c r="S16" i="63"/>
  <c r="G16" i="63"/>
  <c r="V16" i="63"/>
  <c r="J16" i="63"/>
  <c r="M16" i="63"/>
  <c r="W36" i="63"/>
  <c r="P36" i="63"/>
  <c r="D36" i="63"/>
  <c r="X36" i="63"/>
  <c r="Y36" i="63" s="1"/>
  <c r="S36" i="63"/>
  <c r="G36" i="63"/>
  <c r="V36" i="63"/>
  <c r="J36" i="63"/>
  <c r="M36" i="63"/>
  <c r="J16" i="69"/>
  <c r="J17" i="69"/>
  <c r="J21" i="69"/>
  <c r="J22" i="69"/>
  <c r="J23" i="69"/>
  <c r="J24" i="69"/>
  <c r="B25" i="69"/>
  <c r="C20" i="69" s="1"/>
  <c r="C16" i="68"/>
  <c r="C35" i="68"/>
  <c r="C36" i="68"/>
  <c r="C19" i="68"/>
  <c r="C22" i="68"/>
  <c r="C25" i="68"/>
  <c r="C28" i="68"/>
  <c r="C31" i="68"/>
  <c r="C34" i="68"/>
  <c r="B21" i="62"/>
  <c r="I47" i="61"/>
  <c r="I48" i="61"/>
  <c r="M15" i="61"/>
  <c r="J28" i="61" s="1"/>
  <c r="M16" i="61"/>
  <c r="J31" i="61" s="1"/>
  <c r="M17" i="61"/>
  <c r="J34" i="61" s="1"/>
  <c r="M18" i="61"/>
  <c r="J37" i="61" s="1"/>
  <c r="M19" i="61"/>
  <c r="J40" i="61" s="1"/>
  <c r="M20" i="61"/>
  <c r="J43" i="61" s="1"/>
  <c r="M21" i="61"/>
  <c r="J46" i="61" s="1"/>
  <c r="G47" i="61"/>
  <c r="G48" i="61"/>
  <c r="J15" i="61"/>
  <c r="H28" i="61" s="1"/>
  <c r="J16" i="61"/>
  <c r="H31" i="61" s="1"/>
  <c r="J17" i="61"/>
  <c r="H34" i="61" s="1"/>
  <c r="J18" i="61"/>
  <c r="H37" i="61" s="1"/>
  <c r="J19" i="61"/>
  <c r="H40" i="61" s="1"/>
  <c r="J20" i="61"/>
  <c r="J21" i="61"/>
  <c r="E47" i="61"/>
  <c r="E48" i="61"/>
  <c r="G15" i="61"/>
  <c r="F28" i="61" s="1"/>
  <c r="G16" i="61"/>
  <c r="F31" i="61" s="1"/>
  <c r="G17" i="61"/>
  <c r="F34" i="61" s="1"/>
  <c r="G18" i="61"/>
  <c r="F37" i="61" s="1"/>
  <c r="G19" i="61"/>
  <c r="F40" i="61" s="1"/>
  <c r="G20" i="61"/>
  <c r="F43" i="61" s="1"/>
  <c r="G21" i="61"/>
  <c r="F46" i="61" s="1"/>
  <c r="C47" i="61"/>
  <c r="C48" i="61"/>
  <c r="D15" i="61"/>
  <c r="D28" i="61" s="1"/>
  <c r="D16" i="61"/>
  <c r="D31" i="61" s="1"/>
  <c r="D17" i="61"/>
  <c r="D34" i="61" s="1"/>
  <c r="D18" i="61"/>
  <c r="D37" i="61" s="1"/>
  <c r="D19" i="61"/>
  <c r="D40" i="61" s="1"/>
  <c r="D20" i="61"/>
  <c r="D43" i="61" s="1"/>
  <c r="D21" i="61"/>
  <c r="D46" i="61" s="1"/>
  <c r="L22" i="61"/>
  <c r="J48" i="61" s="1"/>
  <c r="I22" i="61"/>
  <c r="H48" i="61" s="1"/>
  <c r="F22" i="61"/>
  <c r="F48" i="61" s="1"/>
  <c r="C22" i="61"/>
  <c r="D48" i="61" s="1"/>
  <c r="K22" i="61"/>
  <c r="J47" i="61" s="1"/>
  <c r="H22" i="61"/>
  <c r="H47" i="61" s="1"/>
  <c r="E22" i="61"/>
  <c r="F47" i="61" s="1"/>
  <c r="B22" i="61"/>
  <c r="D47" i="61" s="1"/>
  <c r="I46" i="61"/>
  <c r="G46" i="61"/>
  <c r="E46" i="61"/>
  <c r="C46" i="61"/>
  <c r="I43" i="61"/>
  <c r="G43" i="61"/>
  <c r="E43" i="61"/>
  <c r="C43" i="61"/>
  <c r="I40" i="61"/>
  <c r="G40" i="61"/>
  <c r="E40" i="61"/>
  <c r="C40" i="61"/>
  <c r="I37" i="61"/>
  <c r="G37" i="61"/>
  <c r="E37" i="61"/>
  <c r="C37" i="61"/>
  <c r="I34" i="61"/>
  <c r="G34" i="61"/>
  <c r="E34" i="61"/>
  <c r="C34" i="61"/>
  <c r="I31" i="61"/>
  <c r="G31" i="61"/>
  <c r="E31" i="61"/>
  <c r="C31" i="61"/>
  <c r="I28" i="61"/>
  <c r="G28" i="61"/>
  <c r="E28" i="61"/>
  <c r="C28" i="61"/>
  <c r="B19" i="33"/>
  <c r="F19" i="33" s="1"/>
  <c r="C19" i="33"/>
  <c r="K26" i="61" l="1"/>
  <c r="H43" i="61"/>
  <c r="C17" i="69"/>
  <c r="C21" i="69"/>
  <c r="C22" i="69"/>
  <c r="C19" i="69"/>
  <c r="C23" i="69"/>
  <c r="C24" i="69"/>
  <c r="C16" i="69"/>
  <c r="C18" i="69"/>
  <c r="D27" i="68"/>
  <c r="D26" i="68"/>
  <c r="D33" i="68"/>
  <c r="D32" i="68"/>
  <c r="D30" i="68"/>
  <c r="D29" i="68"/>
  <c r="D18" i="68"/>
  <c r="D17" i="68"/>
  <c r="D24" i="68"/>
  <c r="D23" i="68"/>
  <c r="D21" i="68"/>
  <c r="D20" i="68"/>
  <c r="D14" i="68"/>
  <c r="D15" i="68"/>
  <c r="W41" i="63"/>
  <c r="X41" i="63"/>
  <c r="F45" i="62"/>
  <c r="D45" i="62"/>
  <c r="G22" i="61"/>
  <c r="F49" i="61" s="1"/>
  <c r="I49" i="61"/>
  <c r="J25" i="69"/>
  <c r="K20" i="69" s="1"/>
  <c r="J22" i="61"/>
  <c r="H49" i="61" s="1"/>
  <c r="D22" i="61"/>
  <c r="D49" i="61" s="1"/>
  <c r="G49" i="61"/>
  <c r="C49" i="61"/>
  <c r="E49" i="61"/>
  <c r="M22" i="61"/>
  <c r="J49" i="61" s="1"/>
  <c r="C37" i="68"/>
  <c r="C25" i="69" l="1"/>
  <c r="M16" i="69" s="1"/>
  <c r="C39" i="69"/>
  <c r="L16" i="69"/>
  <c r="K24" i="69"/>
  <c r="K16" i="69"/>
  <c r="K23" i="69"/>
  <c r="K19" i="69"/>
  <c r="K22" i="69"/>
  <c r="K18" i="69"/>
  <c r="K21" i="69"/>
  <c r="K17" i="69"/>
  <c r="D36" i="68"/>
  <c r="D35" i="68"/>
  <c r="E26" i="68"/>
  <c r="E14" i="68"/>
  <c r="E23" i="68"/>
  <c r="E32" i="68"/>
  <c r="E20" i="68"/>
  <c r="E29" i="68"/>
  <c r="E17" i="68"/>
  <c r="Y41" i="63"/>
  <c r="M30" i="69" l="1"/>
  <c r="L30" i="69"/>
  <c r="K39" i="69"/>
  <c r="K25" i="69"/>
  <c r="E35" i="68"/>
</calcChain>
</file>

<file path=xl/comments1.xml><?xml version="1.0" encoding="utf-8"?>
<comments xmlns="http://schemas.openxmlformats.org/spreadsheetml/2006/main">
  <authors>
    <author>Michael Schwartz</author>
  </authors>
  <commentList>
    <comment ref="A24" authorId="0" shapeId="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2.xml><?xml version="1.0" encoding="utf-8"?>
<comments xmlns="http://schemas.openxmlformats.org/spreadsheetml/2006/main">
  <authors>
    <author>Michael Schwartz</author>
  </authors>
  <commentList>
    <comment ref="A24" authorId="0" shapeId="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3.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4.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5.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6.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7.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 ref="A45" authorId="0" shapeId="0">
      <text>
        <r>
          <rPr>
            <sz val="8"/>
            <color indexed="81"/>
            <rFont val="Tahoma"/>
            <family val="2"/>
          </rPr>
          <t xml:space="preserve">County names will automatically populate when LME-MCO name is entered in the Set-Up worksheet.
</t>
        </r>
      </text>
    </comment>
    <comment ref="A76" authorId="0" shapeId="0">
      <text>
        <r>
          <rPr>
            <sz val="8"/>
            <color indexed="81"/>
            <rFont val="Tahoma"/>
            <family val="2"/>
          </rPr>
          <t xml:space="preserve">County names will automatically populate when LME-MCO name is entered in the Set-Up worksheet.
</t>
        </r>
      </text>
    </comment>
  </commentList>
</comments>
</file>

<file path=xl/comments8.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 ref="A45" authorId="0" shapeId="0">
      <text>
        <r>
          <rPr>
            <sz val="8"/>
            <color indexed="81"/>
            <rFont val="Tahoma"/>
            <family val="2"/>
          </rPr>
          <t xml:space="preserve">County names will automatically populate when LME-MCO name is entered in the Set-Up worksheet.
</t>
        </r>
      </text>
    </comment>
    <comment ref="A76" authorId="0" shapeId="0">
      <text>
        <r>
          <rPr>
            <sz val="8"/>
            <color indexed="81"/>
            <rFont val="Tahoma"/>
            <family val="2"/>
          </rPr>
          <t xml:space="preserve">County names will automatically populate when LME-MCO name is entered in the Set-Up worksheet.
</t>
        </r>
      </text>
    </comment>
  </commentList>
</comments>
</file>

<file path=xl/sharedStrings.xml><?xml version="1.0" encoding="utf-8"?>
<sst xmlns="http://schemas.openxmlformats.org/spreadsheetml/2006/main" count="1194" uniqueCount="346">
  <si>
    <t>65+</t>
  </si>
  <si>
    <t>Unknown</t>
  </si>
  <si>
    <t>Total</t>
  </si>
  <si>
    <t>Male</t>
  </si>
  <si>
    <t>Female</t>
  </si>
  <si>
    <t xml:space="preserve">Number </t>
  </si>
  <si>
    <t>Percent</t>
  </si>
  <si>
    <t>Number</t>
  </si>
  <si>
    <t>Race</t>
  </si>
  <si>
    <t>White</t>
  </si>
  <si>
    <t>Black or African-American</t>
  </si>
  <si>
    <t>American-Indian and Alaskan Native</t>
  </si>
  <si>
    <t>Two or more races</t>
  </si>
  <si>
    <t>Declined</t>
  </si>
  <si>
    <t>Hispanic or Latino</t>
  </si>
  <si>
    <t>Not Hispanic or Latino</t>
  </si>
  <si>
    <t>Unknown Ethnicity</t>
  </si>
  <si>
    <t>Declined Ethnicity</t>
  </si>
  <si>
    <t>Prepaid Inpatient Health Plan</t>
  </si>
  <si>
    <t>Name of Plan:</t>
  </si>
  <si>
    <t>Numerator</t>
  </si>
  <si>
    <t>Denominator</t>
  </si>
  <si>
    <t xml:space="preserve">Rate </t>
  </si>
  <si>
    <t>Age</t>
  </si>
  <si>
    <t>13-17</t>
  </si>
  <si>
    <t>18-20</t>
  </si>
  <si>
    <t>Sex</t>
  </si>
  <si>
    <t>Time Period:</t>
  </si>
  <si>
    <t>13 - 17</t>
  </si>
  <si>
    <t>35 - 64</t>
  </si>
  <si>
    <t>3-12</t>
  </si>
  <si>
    <t>21-34</t>
  </si>
  <si>
    <t>3 - 12</t>
  </si>
  <si>
    <t>18 - 20</t>
  </si>
  <si>
    <t>21 - 34</t>
  </si>
  <si>
    <t>Rate</t>
  </si>
  <si>
    <t>35-64</t>
  </si>
  <si>
    <t xml:space="preserve">A.3.  Follow-up after Hospitalization for Mental Illness </t>
  </si>
  <si>
    <t>A.4.  Follow-up after Hospitalization for Substance Abuse</t>
  </si>
  <si>
    <t xml:space="preserve">EFFECTIVENESS OF CARE </t>
  </si>
  <si>
    <t>EFFECTIVENESS OF CARE</t>
  </si>
  <si>
    <t>ACCESS AND AVAILABILITY</t>
  </si>
  <si>
    <t>B.1. Initiation and Engagement of Alcohol and Other Drug Dependence Treatment</t>
  </si>
  <si>
    <t xml:space="preserve">B.2.  Call Answer Timeliness </t>
  </si>
  <si>
    <t>B.4. Gap Analysis/Service Need Assessment</t>
  </si>
  <si>
    <t>PATIENT AND PROVIDER SATISFACTION</t>
  </si>
  <si>
    <t>C.2. Complaint and Grievance Reporting</t>
  </si>
  <si>
    <t>C.2. Medicaid Appeals Reporting</t>
  </si>
  <si>
    <t xml:space="preserve">C.1. Consumer Satisfaction Survey </t>
  </si>
  <si>
    <t>C.1. Provider Satisfaction Survey</t>
  </si>
  <si>
    <t>Product Type:</t>
  </si>
  <si>
    <t>Behavioral Health</t>
  </si>
  <si>
    <t>USE OF SERVICES</t>
  </si>
  <si>
    <t>D.2. Mental Health Utilization (HEDIS)</t>
  </si>
  <si>
    <t>D.3. Identification of Alcohol and other Drug Services (HEDIS)</t>
  </si>
  <si>
    <t>D.1. Mental Health Utilization - Inpatient Discharges and Average Length of Stay</t>
  </si>
  <si>
    <t>D.4.Substance Abuse Penetration Rate</t>
  </si>
  <si>
    <t>D.5. Mental Health Penetration Rate</t>
  </si>
  <si>
    <t>Member Months</t>
  </si>
  <si>
    <t>Average LOS</t>
  </si>
  <si>
    <t>D.7. Integrated Care-Child</t>
  </si>
  <si>
    <t>PLAN DESCRIPTIVE INFORMATION</t>
  </si>
  <si>
    <t>HEALTH AND SAFETY</t>
  </si>
  <si>
    <t>G.1. Critical Incident Reports</t>
  </si>
  <si>
    <t>North Carolina LME-MCO Performance Measurement and Reporting</t>
  </si>
  <si>
    <t>Part I.  DMA 1915-B Waiver Measures  Report Template</t>
  </si>
  <si>
    <t>Alliance Behavioral Healthcare</t>
  </si>
  <si>
    <t>Eastpointe</t>
  </si>
  <si>
    <t>Partners Behavioral Health Management</t>
  </si>
  <si>
    <t>Sandhills Center</t>
  </si>
  <si>
    <t>LME_MCO</t>
  </si>
  <si>
    <t>Person Responsible for Completing report:</t>
  </si>
  <si>
    <t>LME-MCO Chief Executive Officer:</t>
  </si>
  <si>
    <t>LME-MCO Contract Manager:</t>
  </si>
  <si>
    <t>-</t>
  </si>
  <si>
    <t>Date Report Completed:</t>
  </si>
  <si>
    <t>A1.  Readmission Rates for Mental Health</t>
  </si>
  <si>
    <t>North Carolina LME-MCO Performance Measurement Reporting</t>
  </si>
  <si>
    <t>Part I.  DMA 1915-B Waiver Measures</t>
  </si>
  <si>
    <t>Plan Name (LME-MCO):</t>
  </si>
  <si>
    <t>Total Number of Discharges</t>
  </si>
  <si>
    <t>Total Number of Readmissions within 30 days</t>
  </si>
  <si>
    <t>Percent Readmitted Within 30 Days</t>
  </si>
  <si>
    <t>Ages</t>
  </si>
  <si>
    <t>6+</t>
  </si>
  <si>
    <t>A2.  Readmission Rates for Substance Abuse</t>
  </si>
  <si>
    <t>Service</t>
  </si>
  <si>
    <t>Inpatient (Hospital)</t>
  </si>
  <si>
    <t>Facility Based Crisis</t>
  </si>
  <si>
    <t>PRTF</t>
  </si>
  <si>
    <t>Combined (includes cross-overs between services)</t>
  </si>
  <si>
    <t>Detox/Facility Based Crisis</t>
  </si>
  <si>
    <t>Total Number Received Outpatient Visit within 30 days</t>
  </si>
  <si>
    <t>Percent Received Outpatient Visit  Within 30 Days</t>
  </si>
  <si>
    <t>Total Number Received Outpatient Visit within 3 days</t>
  </si>
  <si>
    <t>Total Number Received Outpatient Visit within 7 days</t>
  </si>
  <si>
    <t>Percent Received Outpatient Visit  Within 3 Days</t>
  </si>
  <si>
    <t>Percent Received Outpatient Visit  Within 7 Days</t>
  </si>
  <si>
    <t>Detox and Facility Based Crisis</t>
  </si>
  <si>
    <t>Total (13+)</t>
  </si>
  <si>
    <t>Total Number with an Initial Visit (New Episode of Care)</t>
  </si>
  <si>
    <t>Number With 2nd Service Or Visit Within 14 Days (Initiation)</t>
  </si>
  <si>
    <t>Number With No 2nd Visit</t>
  </si>
  <si>
    <t>Number With 2 Or More Services/ Visits Within 30 Days After Initiation (Engagement)</t>
  </si>
  <si>
    <t>Age Groups</t>
  </si>
  <si>
    <t>Percent With 2nd Service Or Visit Within 14 Days (Initiation)</t>
  </si>
  <si>
    <t>Number of Calls Received</t>
  </si>
  <si>
    <t>Number of Calls Answered Within 30 Seconds</t>
  </si>
  <si>
    <t>Percent of Calls Answered Within 30 Seconds</t>
  </si>
  <si>
    <t>Number of Calls Abandoned</t>
  </si>
  <si>
    <t>Percent of Calls Abandoned</t>
  </si>
  <si>
    <t>Recent Gap Analysis/Service Needs Assessment were submitted to NC DHHS prior to implementation of the Medicaid Waiver</t>
  </si>
  <si>
    <t>by each LME-MCO.  DMA and DMH/DD/SAS will develop and provide guidance and tools for reporting on an annual basis in</t>
  </si>
  <si>
    <t>April of each year.</t>
  </si>
  <si>
    <t>B.5. Payment Denials</t>
  </si>
  <si>
    <t>Refer to the Financial Reporting Template managed by the DMA Finance section.</t>
  </si>
  <si>
    <t xml:space="preserve">B.3.  Call Abandonment </t>
  </si>
  <si>
    <t>B.6.  Out of Network Services</t>
  </si>
  <si>
    <t>Number of Adjudicated Claims Paid To All Providers</t>
  </si>
  <si>
    <t>Number of Adjudicated Claims Paid to Out-Of-Network Providers</t>
  </si>
  <si>
    <t>Percent of Adjudicated Claims Paid to Out-Of-Network Providers</t>
  </si>
  <si>
    <t>The provider satisfaction survey will be conducted during the month of August by NC DHHS via SurveyMax, a NC DHHS survey application.</t>
  </si>
  <si>
    <t>NC DHHS will provide each LME-MCO a raw data file of results during the month of September and shall aggregate and analyze results</t>
  </si>
  <si>
    <t>for all LME-MCOs as well.</t>
  </si>
  <si>
    <t>LME-MCOs shall submit quarterly summary reports on complaints and grievances using a form developed by NC DHHS.</t>
  </si>
  <si>
    <t>Both the form and instructions for completing the reports can be found on the DMH/DD/SAS website at:</t>
  </si>
  <si>
    <t>http://www.ncdhhs.gov/mhddsas/services/advocacyandcustomerservice/customerserviceandcommunityrights.htm</t>
  </si>
  <si>
    <t>Medicaid</t>
  </si>
  <si>
    <t>All Payers Combined</t>
  </si>
  <si>
    <t>Denial of Service</t>
  </si>
  <si>
    <t>Reduction of Service</t>
  </si>
  <si>
    <t>Suspension of Service</t>
  </si>
  <si>
    <t>Termination of Service</t>
  </si>
  <si>
    <t>Total (All Reasons)</t>
  </si>
  <si>
    <t>Number Of Persons Served</t>
  </si>
  <si>
    <t>Number Of Appeals Received (By Reason)</t>
  </si>
  <si>
    <t>Non-Medicaid</t>
  </si>
  <si>
    <t>Number of Reconsiderations Requested</t>
  </si>
  <si>
    <t>Number Upheld Initial Decision</t>
  </si>
  <si>
    <t>Number Overturned Initial Decision</t>
  </si>
  <si>
    <t>Number Pending</t>
  </si>
  <si>
    <t>Number Referred To Mediation</t>
  </si>
  <si>
    <t>Number Declined Mediation (Direct to Hearing)</t>
  </si>
  <si>
    <t>Number Referred for Hearing</t>
  </si>
  <si>
    <t>Number Withdrawn</t>
  </si>
  <si>
    <t>Total Appeals Withdrawn</t>
  </si>
  <si>
    <t>Total Appeals Pending</t>
  </si>
  <si>
    <t>Percent of Resolved Appeals Overturned Initial Decision</t>
  </si>
  <si>
    <t>Percent of Resolved Appeals Upheld Initial Decision</t>
  </si>
  <si>
    <t>Summary Statistics</t>
  </si>
  <si>
    <t>Number Of Appeals Received Per 1,000 Persons Served</t>
  </si>
  <si>
    <t>Number Handled At LME-MCO Reconsideration Level</t>
  </si>
  <si>
    <t>Number Modified Initial Decision</t>
  </si>
  <si>
    <t>Percent of Resolved Appeals Modified Initial Decision</t>
  </si>
  <si>
    <t>Number Handled At Optional Mediation Level (Medicaid Only)</t>
  </si>
  <si>
    <t>Number Referred to Court or LME-MCO Director</t>
  </si>
  <si>
    <t>Number Handled At OAH (Medicaid) or DMH/DD/SAS (Non-Medicaid) Level</t>
  </si>
  <si>
    <t>Number Handled At Superior Court (Medicaid) or LME-MCO Director (Non-Medicaid) Level</t>
  </si>
  <si>
    <t>Total Appeals Resolved*</t>
  </si>
  <si>
    <t>* Total Appeals Resolved is the sum of Overturned + Upheld + Modified at the highest (final) level of resolution.  Only include the final</t>
  </si>
  <si>
    <t xml:space="preserve">   results for appeals that were resolved (not appealed further).  Do not include lower level results if the decision was further appealed.</t>
  </si>
  <si>
    <t>Total Overturned Initial Decision*</t>
  </si>
  <si>
    <t>Total Upheld Initial Decision*</t>
  </si>
  <si>
    <t>Total Modified Initial Decision*</t>
  </si>
  <si>
    <t>Enter data in applicable yellow shaded cells.</t>
  </si>
  <si>
    <t>The Consumer Satisfaction Survey will be conducted by the NC DHHS using the MH/SA Consumer Perception of Care Survey.  The surveys</t>
  </si>
  <si>
    <t>will be made available during June to a sample of consumers who have received MH/ SA services managed by the LME-MCO.  NC DHHS will</t>
  </si>
  <si>
    <t>collect, analyze and report survey results by payer, disability group and total combined and will make the data available to the LME-MCO in September.</t>
  </si>
  <si>
    <t>Discharges per 1,000 Member Months</t>
  </si>
  <si>
    <t>Total Number
of Discharges</t>
  </si>
  <si>
    <t>Total Number
of Days</t>
  </si>
  <si>
    <t>Days per 1,000 Member Months</t>
  </si>
  <si>
    <t>NC DHHS will run summary reports of Level II and Level III incidents reported by MH/IDD/SA service providers to the NC Incident Response Improvement System (NC-IRIS).</t>
  </si>
  <si>
    <t>Any Service</t>
  </si>
  <si>
    <t>Inpatient</t>
  </si>
  <si>
    <t>Outpatient/ED</t>
  </si>
  <si>
    <t>Intensive Outpatient/
Partial Hospitalization</t>
  </si>
  <si>
    <t>Intensive Outpatient/ Partial Hospitalization Mental Health Service</t>
  </si>
  <si>
    <t>Inpatient
Mental Health Service</t>
  </si>
  <si>
    <t>Percent With 2 Or More Services Or Visits Within 30 Days After Initiation (Engagement)</t>
  </si>
  <si>
    <t>Any
Mental Health Service</t>
  </si>
  <si>
    <t>Outpatient/ED
Mental Health Service</t>
  </si>
  <si>
    <t>Enter Number Of Months In The Measurement Period:</t>
  </si>
  <si>
    <t>This number is used to calculate the percent of members (in the second table below) that received a service during the measurement period.</t>
  </si>
  <si>
    <t>The number of members in the denominator of the percent formulas is the number of member months during the measurement period</t>
  </si>
  <si>
    <t>(reported in the first table) divided by the number of months in the measurement period (in cell L5 above).</t>
  </si>
  <si>
    <t>Number And Percent Of Members That Received At Least 1 Mental Health Service In The Category Indicated During The Measurement Period</t>
  </si>
  <si>
    <t>Number And Percent Of Members That Received At Least 1 Substance Abuse Service In The Category Indicated During The Measurement Period</t>
  </si>
  <si>
    <t>Any
Substance Abuse Service</t>
  </si>
  <si>
    <t>Inpatient
Substance Abuse Service</t>
  </si>
  <si>
    <t>Intensive Outpatient/ Partial Hospitalization Substance Abuse Service</t>
  </si>
  <si>
    <t>Outpatient/ED
Substance Abuse Service</t>
  </si>
  <si>
    <t>Number Of Medicaid Enrollees</t>
  </si>
  <si>
    <t>Number That Received At Least One SA Service</t>
  </si>
  <si>
    <t>Percent That Received At Least One SA Service</t>
  </si>
  <si>
    <t>County</t>
  </si>
  <si>
    <t>Ages 3-12</t>
  </si>
  <si>
    <t>County_Lookup</t>
  </si>
  <si>
    <t>Column:</t>
  </si>
  <si>
    <t>LME-MCO</t>
  </si>
  <si>
    <t>Cumberland</t>
  </si>
  <si>
    <t>Durham</t>
  </si>
  <si>
    <t>Johnston</t>
  </si>
  <si>
    <t>Wake</t>
  </si>
  <si>
    <t>Alamance</t>
  </si>
  <si>
    <t>Cabarrus</t>
  </si>
  <si>
    <t>Caswell</t>
  </si>
  <si>
    <t>Chatham</t>
  </si>
  <si>
    <t>Davidson</t>
  </si>
  <si>
    <t>Franklin</t>
  </si>
  <si>
    <t>Granville</t>
  </si>
  <si>
    <t>Halifax</t>
  </si>
  <si>
    <t>Orange</t>
  </si>
  <si>
    <t>Person</t>
  </si>
  <si>
    <t>Rowan</t>
  </si>
  <si>
    <t>Stanly</t>
  </si>
  <si>
    <t>Union</t>
  </si>
  <si>
    <t>Vance</t>
  </si>
  <si>
    <t>Warren</t>
  </si>
  <si>
    <t>Davie</t>
  </si>
  <si>
    <t>Forsyth</t>
  </si>
  <si>
    <t>Rockingham</t>
  </si>
  <si>
    <t>Stokes</t>
  </si>
  <si>
    <t>Brunswick</t>
  </si>
  <si>
    <t>Carteret</t>
  </si>
  <si>
    <t>New Hanover</t>
  </si>
  <si>
    <t>Onslow</t>
  </si>
  <si>
    <t>Pender</t>
  </si>
  <si>
    <t>Beaufort</t>
  </si>
  <si>
    <t>Bertie</t>
  </si>
  <si>
    <t>Camden</t>
  </si>
  <si>
    <t>Chowan</t>
  </si>
  <si>
    <t>Craven</t>
  </si>
  <si>
    <t>Currituck</t>
  </si>
  <si>
    <t>Dare</t>
  </si>
  <si>
    <t>Gates</t>
  </si>
  <si>
    <t>Hertford</t>
  </si>
  <si>
    <t>Hyde</t>
  </si>
  <si>
    <t>Jones</t>
  </si>
  <si>
    <t>Martin</t>
  </si>
  <si>
    <t>Northampton</t>
  </si>
  <si>
    <t>Pamlico</t>
  </si>
  <si>
    <t>Pasquotank</t>
  </si>
  <si>
    <t>Perquimans</t>
  </si>
  <si>
    <t>Pitt</t>
  </si>
  <si>
    <t>Tyrrell</t>
  </si>
  <si>
    <t>Washington</t>
  </si>
  <si>
    <t>Bladen</t>
  </si>
  <si>
    <t>Columbus</t>
  </si>
  <si>
    <t>Duplin</t>
  </si>
  <si>
    <t>Edgecombe</t>
  </si>
  <si>
    <t>Greene</t>
  </si>
  <si>
    <t>Lenoir</t>
  </si>
  <si>
    <t>Nash</t>
  </si>
  <si>
    <t>Robeson</t>
  </si>
  <si>
    <t>Sampson</t>
  </si>
  <si>
    <t>Scotland</t>
  </si>
  <si>
    <t>Wayne</t>
  </si>
  <si>
    <t>Wilson</t>
  </si>
  <si>
    <t>Mecklenburg</t>
  </si>
  <si>
    <t>Burke</t>
  </si>
  <si>
    <t>Catawba</t>
  </si>
  <si>
    <t>Cleveland</t>
  </si>
  <si>
    <t>Gaston</t>
  </si>
  <si>
    <t>Iredell</t>
  </si>
  <si>
    <t>Lincoln</t>
  </si>
  <si>
    <t>Surry</t>
  </si>
  <si>
    <t>Yadkin</t>
  </si>
  <si>
    <t>Anson</t>
  </si>
  <si>
    <t>Guilford</t>
  </si>
  <si>
    <t>Harnett</t>
  </si>
  <si>
    <t>Hoke</t>
  </si>
  <si>
    <t>Lee</t>
  </si>
  <si>
    <t>Montgomery</t>
  </si>
  <si>
    <t>Moore</t>
  </si>
  <si>
    <t>Randolph</t>
  </si>
  <si>
    <t>Richmond</t>
  </si>
  <si>
    <t>Alexander</t>
  </si>
  <si>
    <t>Alleghany</t>
  </si>
  <si>
    <t>Ashe</t>
  </si>
  <si>
    <t>Avery</t>
  </si>
  <si>
    <t>Buncombe</t>
  </si>
  <si>
    <t>Caldwell</t>
  </si>
  <si>
    <t>Cherokee</t>
  </si>
  <si>
    <t>Clay</t>
  </si>
  <si>
    <t>Graham</t>
  </si>
  <si>
    <t>Haywood</t>
  </si>
  <si>
    <t>Henderson</t>
  </si>
  <si>
    <t>Jackson</t>
  </si>
  <si>
    <t>Macon</t>
  </si>
  <si>
    <t>Madison</t>
  </si>
  <si>
    <t>McDowell</t>
  </si>
  <si>
    <t>Mitchell</t>
  </si>
  <si>
    <t>Polk</t>
  </si>
  <si>
    <t>Rutherford</t>
  </si>
  <si>
    <t>Swain</t>
  </si>
  <si>
    <t>Transylvania</t>
  </si>
  <si>
    <t>Watauga</t>
  </si>
  <si>
    <t>Wilkes</t>
  </si>
  <si>
    <t>Yancey</t>
  </si>
  <si>
    <t>Ages 13-17</t>
  </si>
  <si>
    <t>Ages 18-20</t>
  </si>
  <si>
    <t>Ages 21-34</t>
  </si>
  <si>
    <t>Ages 35-64</t>
  </si>
  <si>
    <t>Ages 65+</t>
  </si>
  <si>
    <t>Unknown Age</t>
  </si>
  <si>
    <t>Total (Ages 3+)</t>
  </si>
  <si>
    <t>Number That Received At Least One MH Service</t>
  </si>
  <si>
    <t>Percent That Received At Least One MH Service</t>
  </si>
  <si>
    <t>Percent Of Members Receiving MH/IDD/SA Services That Received An Ambulatory Or Preventive Care Visit</t>
  </si>
  <si>
    <t>Number In The Denominator With ≥1 Ambulatory Or Preventive Care Visits</t>
  </si>
  <si>
    <t>Number Continuously Enrolled Persons That Received ≥1 MH/IDD/SA Service During The Measurement Period</t>
  </si>
  <si>
    <t>Ages 3-6</t>
  </si>
  <si>
    <t>Age Group</t>
  </si>
  <si>
    <t>Percent Males and Females Within Age Group</t>
  </si>
  <si>
    <t>Total (3+)</t>
  </si>
  <si>
    <t>Percent of Total Age Groups</t>
  </si>
  <si>
    <t>Race/Ethnicity Categories Reported For Medicaid Enrollees That Received A MH/IDD/SA Service</t>
  </si>
  <si>
    <t>This worksheet contains data validation and look-up lists used in the LME-MCO drop-down box in the Set-Up Worksheet and in worksheets with measures that auto-complete County names.</t>
  </si>
  <si>
    <t>Other Race</t>
  </si>
  <si>
    <t>Race Categories Reported For Medicaid Enrollees That Received A MH/IDD/SA Service</t>
  </si>
  <si>
    <t>F.2. Diversity of Medicaid Membership (By Race/Ethnicity Categories - Overall)</t>
  </si>
  <si>
    <t>Ethnic Categories Reported For Medicaid Enrollees That Received A MH/IDD/SA Service</t>
  </si>
  <si>
    <t>F.2. Diversity of Medicaid Membership (By County By Ethnic Categories)</t>
  </si>
  <si>
    <t>F.2. Diversity of Medicaid Membership (By County By Race Categories)</t>
  </si>
  <si>
    <t>Ethnic Categories Reported For All Medicaid Enrollees In Catchment Area</t>
  </si>
  <si>
    <t>Percent Of All Medicaid Enrollees In Catchment Area That Received A MH/IDD/SA Service By Reported Ethnic Categories</t>
  </si>
  <si>
    <t>Inpatient
(Community Hospital Only)</t>
  </si>
  <si>
    <t>Inpatient 
(State Hospital Only)</t>
  </si>
  <si>
    <t>Inpatient
(Community and State Hospital Combined)</t>
  </si>
  <si>
    <t>Ages 7-17</t>
  </si>
  <si>
    <t>Total (Ages 3-20)</t>
  </si>
  <si>
    <t>Total (Ages 21+)</t>
  </si>
  <si>
    <t>Asian</t>
  </si>
  <si>
    <t>Native Hawaiian and Other Pacific Islander</t>
  </si>
  <si>
    <t>F.1. Unduplicated Count of Medicaid Members Under the 1915 b/c Waiver</t>
  </si>
  <si>
    <t>Race/Ethnicity Categories Reported For All Medicaid Enrollees Under The 1915 b/c Waiver In Catchment Area</t>
  </si>
  <si>
    <t>Percent Of All Medicaid Enrollees Under The 1915 b/c Waiver In Catchment Area That Received A MH/IDD/SA Service By Reported Race/Ethnicity Categories</t>
  </si>
  <si>
    <t>Race Categories Reported For All Medicaid Enrollees Under The 1915 b/c Waiver In Catchment Area</t>
  </si>
  <si>
    <t>Percent Of All Medicaid Enrollees Under The 1915 b/c Waiver In Catchment Area That Received A MH/IDD/SA Service By Reported Race Categories</t>
  </si>
  <si>
    <t>Cardinal Innovations Healthcare Solutions</t>
  </si>
  <si>
    <t>Trillium Health Resources</t>
  </si>
  <si>
    <t>State Fiscal Year:</t>
  </si>
  <si>
    <t>&lt;--- Time Period is automatically entered when SFY is entered in row 3 above</t>
  </si>
  <si>
    <t>Vaya Health</t>
  </si>
  <si>
    <t>D.6. Integrated Care-Adult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</si>
</sst>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mmmm\ d\,\ yyyy;@"/>
    <numFmt numFmtId="165" formatCode="0.0%"/>
    <numFmt numFmtId="166" formatCode="#,##0.0"/>
  </numFmts>
  <fonts count="38">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2"/>
      <name val="Arial"/>
      <family val="2"/>
    </font>
    <font>
      <sz val="10"/>
      <name val="Arial"/>
      <family val="2"/>
    </font>
    <font>
      <b/>
      <sz val="10"/>
      <name val="Arial"/>
      <family val="2"/>
    </font>
    <font>
      <b/>
      <sz val="9"/>
      <name val="Arial"/>
      <family val="2"/>
    </font>
    <font>
      <sz val="9"/>
      <name val="Arial"/>
      <family val="2"/>
    </font>
    <font>
      <sz val="10"/>
      <color indexed="8"/>
      <name val="Arial"/>
      <family val="2"/>
    </font>
    <font>
      <b/>
      <sz val="10"/>
      <color indexed="8"/>
      <name val="Arial"/>
      <family val="2"/>
    </font>
    <font>
      <sz val="11"/>
      <color indexed="8"/>
      <name val="Arial"/>
      <family val="2"/>
    </font>
    <font>
      <b/>
      <u/>
      <sz val="11"/>
      <color indexed="8"/>
      <name val="Arial"/>
      <family val="2"/>
    </font>
    <font>
      <sz val="10"/>
      <color indexed="9"/>
      <name val="Arial"/>
      <family val="2"/>
    </font>
    <font>
      <b/>
      <sz val="10"/>
      <name val="SWISS"/>
      <family val="2"/>
    </font>
    <font>
      <b/>
      <sz val="12"/>
      <name val="Arial"/>
      <family val="2"/>
      <scheme val="minor"/>
    </font>
    <font>
      <sz val="12"/>
      <name val="Arial"/>
      <family val="2"/>
      <scheme val="minor"/>
    </font>
    <font>
      <b/>
      <sz val="24"/>
      <name val="Arial"/>
      <family val="2"/>
      <scheme val="minor"/>
    </font>
    <font>
      <b/>
      <i/>
      <sz val="12"/>
      <name val="Arial"/>
      <family val="2"/>
      <scheme val="minor"/>
    </font>
    <font>
      <sz val="10"/>
      <name val="Arial"/>
      <family val="2"/>
      <scheme val="minor"/>
    </font>
    <font>
      <vertAlign val="superscript"/>
      <sz val="10"/>
      <name val="Arial"/>
      <family val="2"/>
      <scheme val="minor"/>
    </font>
    <font>
      <sz val="14"/>
      <name val="Arial"/>
      <family val="2"/>
      <scheme val="minor"/>
    </font>
    <font>
      <b/>
      <sz val="16"/>
      <name val="Arial"/>
      <family val="2"/>
      <scheme val="minor"/>
    </font>
    <font>
      <sz val="10"/>
      <color theme="3" tint="-0.249977111117893"/>
      <name val="Arial"/>
      <family val="2"/>
      <scheme val="minor"/>
    </font>
    <font>
      <sz val="11"/>
      <color theme="3" tint="-0.249977111117893"/>
      <name val="Arial"/>
      <family val="2"/>
      <scheme val="minor"/>
    </font>
    <font>
      <sz val="10"/>
      <color theme="3" tint="-0.249977111117893"/>
      <name val="Arial"/>
      <family val="2"/>
    </font>
    <font>
      <b/>
      <sz val="10"/>
      <name val="Arial"/>
      <family val="2"/>
      <scheme val="minor"/>
    </font>
    <font>
      <sz val="10"/>
      <name val="Wingdings 3"/>
      <family val="1"/>
      <charset val="2"/>
    </font>
    <font>
      <sz val="10"/>
      <color theme="3" tint="-0.249977111117893"/>
      <name val="Wingdings 3"/>
      <family val="1"/>
      <charset val="2"/>
    </font>
    <font>
      <sz val="11"/>
      <name val="Arial"/>
      <family val="2"/>
    </font>
    <font>
      <u/>
      <sz val="11"/>
      <color theme="3" tint="-0.249977111117893"/>
      <name val="Arial"/>
      <family val="2"/>
    </font>
    <font>
      <sz val="11"/>
      <name val="Arial"/>
      <family val="2"/>
      <scheme val="major"/>
    </font>
    <font>
      <sz val="8"/>
      <color indexed="81"/>
      <name val="Tahoma"/>
      <family val="2"/>
    </font>
    <font>
      <b/>
      <sz val="12"/>
      <name val="Arial"/>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theme="0" tint="-0.24994659260841701"/>
      </bottom>
      <diagonal/>
    </border>
  </borders>
  <cellStyleXfs count="4">
    <xf numFmtId="0" fontId="0" fillId="0" borderId="0"/>
    <xf numFmtId="0" fontId="9" fillId="0" borderId="0"/>
    <xf numFmtId="9" fontId="6" fillId="0" borderId="0" applyFont="0" applyFill="0" applyBorder="0" applyAlignment="0" applyProtection="0"/>
    <xf numFmtId="0" fontId="5" fillId="0" borderId="0"/>
  </cellStyleXfs>
  <cellXfs count="281">
    <xf numFmtId="0" fontId="0" fillId="0" borderId="0" xfId="0"/>
    <xf numFmtId="0" fontId="0" fillId="0" borderId="0" xfId="0" applyFill="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5" fillId="0" borderId="0" xfId="3" applyAlignment="1">
      <alignment vertical="center"/>
    </xf>
    <xf numFmtId="49" fontId="19" fillId="2" borderId="0" xfId="0" applyNumberFormat="1" applyFont="1" applyFill="1" applyBorder="1" applyAlignment="1">
      <alignment vertical="center"/>
    </xf>
    <xf numFmtId="49" fontId="19" fillId="2" borderId="0" xfId="0" applyNumberFormat="1" applyFont="1" applyFill="1" applyBorder="1" applyAlignment="1">
      <alignment vertical="center" wrapText="1"/>
    </xf>
    <xf numFmtId="49" fontId="19" fillId="2" borderId="0" xfId="0" applyNumberFormat="1" applyFont="1" applyFill="1" applyBorder="1" applyAlignment="1">
      <alignment horizontal="left" vertical="center" wrapText="1"/>
    </xf>
    <xf numFmtId="49" fontId="19" fillId="2" borderId="0" xfId="0" applyNumberFormat="1" applyFont="1" applyFill="1" applyBorder="1" applyAlignment="1">
      <alignment horizontal="left" vertical="center"/>
    </xf>
    <xf numFmtId="49" fontId="20" fillId="0" borderId="0" xfId="0" applyNumberFormat="1" applyFont="1" applyAlignment="1">
      <alignment vertical="center"/>
    </xf>
    <xf numFmtId="49" fontId="19" fillId="2" borderId="0" xfId="0" applyNumberFormat="1" applyFont="1" applyFill="1" applyBorder="1" applyAlignment="1">
      <alignment horizontal="center" vertical="center"/>
    </xf>
    <xf numFmtId="49" fontId="22" fillId="2" borderId="0" xfId="0" applyNumberFormat="1" applyFont="1" applyFill="1" applyBorder="1" applyAlignment="1">
      <alignment horizontal="center" vertical="center" wrapText="1"/>
    </xf>
    <xf numFmtId="49" fontId="20"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23" fillId="0" borderId="0" xfId="0" applyNumberFormat="1" applyFont="1" applyAlignment="1">
      <alignment vertical="center"/>
    </xf>
    <xf numFmtId="49" fontId="24" fillId="2" borderId="0" xfId="0" applyNumberFormat="1" applyFont="1" applyFill="1" applyAlignment="1">
      <alignment vertical="center"/>
    </xf>
    <xf numFmtId="49" fontId="23" fillId="2" borderId="0" xfId="0" applyNumberFormat="1" applyFont="1" applyFill="1" applyAlignment="1">
      <alignment vertical="center"/>
    </xf>
    <xf numFmtId="49" fontId="25" fillId="0" borderId="0" xfId="0" applyNumberFormat="1" applyFont="1" applyAlignment="1">
      <alignment vertical="center"/>
    </xf>
    <xf numFmtId="49" fontId="21" fillId="2" borderId="0" xfId="0" applyNumberFormat="1" applyFont="1" applyFill="1" applyBorder="1" applyAlignment="1">
      <alignment horizontal="center" vertical="center"/>
    </xf>
    <xf numFmtId="49" fontId="19" fillId="2" borderId="0" xfId="0" applyNumberFormat="1" applyFont="1" applyFill="1" applyBorder="1" applyAlignment="1">
      <alignment horizontal="centerContinuous" vertical="center"/>
    </xf>
    <xf numFmtId="49" fontId="20" fillId="0" borderId="0" xfId="0" applyNumberFormat="1" applyFont="1" applyBorder="1" applyAlignment="1">
      <alignment horizontal="centerContinuous" vertical="center"/>
    </xf>
    <xf numFmtId="49" fontId="20" fillId="0" borderId="0" xfId="0" applyNumberFormat="1" applyFont="1" applyAlignment="1">
      <alignment horizontal="centerContinuous" vertical="center"/>
    </xf>
    <xf numFmtId="49" fontId="26" fillId="2" borderId="0" xfId="0" applyNumberFormat="1" applyFont="1" applyFill="1" applyBorder="1" applyAlignment="1">
      <alignment horizontal="centerContinuous" vertical="top"/>
    </xf>
    <xf numFmtId="49" fontId="26" fillId="0" borderId="0" xfId="0" applyNumberFormat="1" applyFont="1" applyAlignment="1">
      <alignment horizontal="right" vertical="center"/>
    </xf>
    <xf numFmtId="0" fontId="27" fillId="0" borderId="0" xfId="0" applyNumberFormat="1" applyFont="1" applyAlignment="1">
      <alignment horizontal="right" vertical="center"/>
    </xf>
    <xf numFmtId="0" fontId="28" fillId="2" borderId="0" xfId="0" applyNumberFormat="1" applyFont="1" applyFill="1" applyBorder="1" applyAlignment="1">
      <alignment horizontal="left" vertical="center" indent="1"/>
    </xf>
    <xf numFmtId="0" fontId="0" fillId="0" borderId="0" xfId="0" applyAlignment="1">
      <alignment vertical="center"/>
    </xf>
    <xf numFmtId="0" fontId="29" fillId="0" borderId="0" xfId="3" applyFont="1" applyAlignment="1">
      <alignment vertical="center"/>
    </xf>
    <xf numFmtId="49" fontId="19" fillId="2" borderId="0" xfId="0" applyNumberFormat="1" applyFont="1" applyFill="1" applyBorder="1" applyAlignment="1">
      <alignment horizontal="right" vertical="center"/>
    </xf>
    <xf numFmtId="49" fontId="22" fillId="2" borderId="0" xfId="0" applyNumberFormat="1" applyFont="1" applyFill="1" applyBorder="1" applyAlignment="1">
      <alignment horizontal="centerContinuous" vertical="center"/>
    </xf>
    <xf numFmtId="49" fontId="22" fillId="2" borderId="0" xfId="0" applyNumberFormat="1" applyFont="1" applyFill="1" applyBorder="1" applyAlignment="1">
      <alignment horizontal="centerContinuous" vertical="center" wrapText="1"/>
    </xf>
    <xf numFmtId="49" fontId="20" fillId="2" borderId="0" xfId="0" applyNumberFormat="1" applyFont="1" applyFill="1" applyBorder="1" applyAlignment="1">
      <alignment horizontal="centerContinuous" vertical="center"/>
    </xf>
    <xf numFmtId="49" fontId="26" fillId="2" borderId="0" xfId="0" applyNumberFormat="1" applyFont="1" applyFill="1" applyBorder="1" applyAlignment="1">
      <alignment horizontal="centerContinuous"/>
    </xf>
    <xf numFmtId="49" fontId="20" fillId="0" borderId="0" xfId="0" applyNumberFormat="1" applyFont="1" applyFill="1" applyBorder="1" applyAlignment="1">
      <alignment horizontal="centerContinuous" vertical="center"/>
    </xf>
    <xf numFmtId="0" fontId="20" fillId="0" borderId="0" xfId="0" quotePrefix="1" applyFont="1" applyFill="1" applyBorder="1" applyAlignment="1">
      <alignment horizontal="center" vertical="center"/>
    </xf>
    <xf numFmtId="0" fontId="10" fillId="0" borderId="0" xfId="0" applyFont="1" applyAlignment="1">
      <alignment vertical="center"/>
    </xf>
    <xf numFmtId="0" fontId="10" fillId="0" borderId="0" xfId="0" applyFont="1" applyFill="1" applyAlignment="1">
      <alignment vertical="center"/>
    </xf>
    <xf numFmtId="0" fontId="0" fillId="0" borderId="0" xfId="0" applyFill="1" applyAlignment="1">
      <alignment vertical="center"/>
    </xf>
    <xf numFmtId="0" fontId="9" fillId="0" borderId="0" xfId="0" applyFont="1" applyBorder="1" applyAlignment="1">
      <alignment vertical="center" wrapText="1"/>
    </xf>
    <xf numFmtId="0" fontId="10" fillId="0" borderId="0" xfId="0" applyFont="1" applyAlignment="1" applyProtection="1">
      <alignment vertical="center"/>
      <protection locked="0"/>
    </xf>
    <xf numFmtId="0" fontId="9" fillId="0" borderId="0" xfId="0" applyFont="1" applyBorder="1" applyAlignment="1">
      <alignment vertical="center"/>
    </xf>
    <xf numFmtId="14" fontId="0" fillId="0" borderId="0" xfId="0" applyNumberFormat="1" applyAlignment="1">
      <alignment vertical="center"/>
    </xf>
    <xf numFmtId="0" fontId="9" fillId="0" borderId="0" xfId="0" applyFont="1" applyAlignment="1">
      <alignment vertical="center"/>
    </xf>
    <xf numFmtId="0" fontId="9" fillId="0" borderId="0" xfId="0" applyFont="1" applyAlignment="1" applyProtection="1">
      <alignment vertical="center"/>
      <protection locked="0"/>
    </xf>
    <xf numFmtId="3" fontId="9" fillId="0" borderId="0" xfId="0" applyNumberFormat="1" applyFont="1" applyBorder="1" applyAlignment="1" applyProtection="1">
      <alignment vertical="center"/>
    </xf>
    <xf numFmtId="10" fontId="9" fillId="0" borderId="0" xfId="0" applyNumberFormat="1" applyFont="1" applyAlignment="1">
      <alignment vertical="center"/>
    </xf>
    <xf numFmtId="4" fontId="9" fillId="0" borderId="0" xfId="0" applyNumberFormat="1" applyFont="1" applyBorder="1" applyAlignment="1" applyProtection="1">
      <alignment vertical="center"/>
    </xf>
    <xf numFmtId="0" fontId="12" fillId="0" borderId="0" xfId="0" applyFont="1" applyAlignment="1">
      <alignment vertical="center" wrapText="1"/>
    </xf>
    <xf numFmtId="14" fontId="9" fillId="0" borderId="0" xfId="0" applyNumberFormat="1" applyFont="1" applyAlignment="1" applyProtection="1">
      <alignment vertical="center"/>
      <protection locked="0"/>
    </xf>
    <xf numFmtId="0" fontId="6" fillId="0" borderId="0" xfId="0" applyFont="1" applyBorder="1" applyAlignment="1">
      <alignment vertical="center"/>
    </xf>
    <xf numFmtId="0" fontId="10" fillId="0" borderId="0" xfId="0" applyFont="1" applyBorder="1" applyAlignment="1">
      <alignment vertical="center"/>
    </xf>
    <xf numFmtId="3" fontId="6" fillId="0" borderId="0" xfId="0" applyNumberFormat="1" applyFont="1" applyBorder="1" applyAlignment="1">
      <alignment vertical="center"/>
    </xf>
    <xf numFmtId="0" fontId="8" fillId="0" borderId="0" xfId="0" applyFont="1" applyAlignment="1">
      <alignment vertical="center"/>
    </xf>
    <xf numFmtId="49" fontId="30" fillId="2" borderId="0" xfId="0" applyNumberFormat="1" applyFont="1" applyFill="1" applyBorder="1" applyAlignment="1">
      <alignment horizontal="left" vertical="center"/>
    </xf>
    <xf numFmtId="0" fontId="10" fillId="0" borderId="0" xfId="0" applyFont="1" applyBorder="1" applyAlignment="1">
      <alignment vertical="center" wrapText="1"/>
    </xf>
    <xf numFmtId="0" fontId="9" fillId="0" borderId="0" xfId="0" applyFont="1" applyAlignment="1">
      <alignment horizontal="center" vertical="center"/>
    </xf>
    <xf numFmtId="16" fontId="9" fillId="0" borderId="7" xfId="0" applyNumberFormat="1" applyFont="1" applyBorder="1" applyAlignment="1">
      <alignment horizontal="center" vertical="center"/>
    </xf>
    <xf numFmtId="1" fontId="0" fillId="0" borderId="0" xfId="0" applyNumberFormat="1" applyFill="1" applyAlignment="1">
      <alignment horizontal="center" vertical="center"/>
    </xf>
    <xf numFmtId="1" fontId="0" fillId="0" borderId="0" xfId="0" applyNumberFormat="1" applyFill="1" applyAlignment="1">
      <alignment vertical="center"/>
    </xf>
    <xf numFmtId="164" fontId="0" fillId="0" borderId="0" xfId="0" applyNumberFormat="1" applyFill="1" applyAlignment="1">
      <alignment horizontal="left" vertical="center"/>
    </xf>
    <xf numFmtId="0" fontId="31" fillId="0" borderId="0" xfId="0" applyFont="1" applyAlignment="1">
      <alignment vertical="center"/>
    </xf>
    <xf numFmtId="3" fontId="8" fillId="0" borderId="1" xfId="0" applyNumberFormat="1" applyFont="1" applyBorder="1" applyAlignment="1" applyProtection="1">
      <alignment horizontal="center" vertical="center"/>
      <protection locked="0"/>
    </xf>
    <xf numFmtId="165" fontId="8" fillId="0" borderId="1" xfId="0" applyNumberFormat="1" applyFont="1" applyBorder="1" applyAlignment="1" applyProtection="1">
      <alignment horizontal="center" vertical="center"/>
    </xf>
    <xf numFmtId="0" fontId="29" fillId="0" borderId="0" xfId="0" applyFont="1" applyAlignment="1">
      <alignment horizontal="centerContinuous" vertical="center"/>
    </xf>
    <xf numFmtId="0" fontId="0" fillId="0" borderId="0" xfId="0" applyAlignment="1">
      <alignment horizontal="centerContinuous" vertical="center"/>
    </xf>
    <xf numFmtId="0" fontId="32" fillId="0" borderId="0" xfId="0" applyFont="1" applyAlignment="1">
      <alignment horizontal="centerContinuous" vertical="center"/>
    </xf>
    <xf numFmtId="1" fontId="0" fillId="0" borderId="0" xfId="0" applyNumberFormat="1" applyFill="1" applyBorder="1" applyAlignment="1">
      <alignment horizontal="center" vertical="center"/>
    </xf>
    <xf numFmtId="1" fontId="0" fillId="0" borderId="0" xfId="0" applyNumberFormat="1" applyFill="1" applyBorder="1" applyAlignment="1">
      <alignment vertical="center"/>
    </xf>
    <xf numFmtId="164" fontId="0" fillId="0" borderId="0" xfId="0" applyNumberFormat="1" applyFill="1" applyBorder="1" applyAlignment="1">
      <alignment horizontal="left" vertical="center"/>
    </xf>
    <xf numFmtId="0" fontId="17" fillId="2" borderId="0"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xf>
    <xf numFmtId="3" fontId="8" fillId="0" borderId="1" xfId="0" applyNumberFormat="1" applyFont="1" applyBorder="1" applyAlignment="1" applyProtection="1">
      <alignment horizontal="center" vertical="center"/>
    </xf>
    <xf numFmtId="16" fontId="9" fillId="0" borderId="1" xfId="0" applyNumberFormat="1" applyFont="1" applyBorder="1" applyAlignment="1">
      <alignment horizontal="center" vertical="center"/>
    </xf>
    <xf numFmtId="16" fontId="9" fillId="0" borderId="1" xfId="0" applyNumberFormat="1" applyFont="1" applyBorder="1" applyAlignment="1">
      <alignment horizontal="center" vertical="center" wrapText="1"/>
    </xf>
    <xf numFmtId="165" fontId="8" fillId="0" borderId="22" xfId="0" applyNumberFormat="1" applyFont="1" applyBorder="1" applyAlignment="1" applyProtection="1">
      <alignment horizontal="center" vertical="center"/>
    </xf>
    <xf numFmtId="0" fontId="34" fillId="0" borderId="0" xfId="0" applyFont="1" applyAlignment="1">
      <alignment vertical="center"/>
    </xf>
    <xf numFmtId="0" fontId="33" fillId="0" borderId="0" xfId="0" applyFont="1" applyAlignment="1">
      <alignment vertical="center"/>
    </xf>
    <xf numFmtId="0" fontId="0" fillId="0" borderId="0" xfId="0" applyAlignment="1">
      <alignment vertical="center" wrapText="1"/>
    </xf>
    <xf numFmtId="0" fontId="9" fillId="0" borderId="0" xfId="0" applyFont="1" applyAlignment="1">
      <alignment horizontal="left" vertical="center" indent="1"/>
    </xf>
    <xf numFmtId="0" fontId="9" fillId="0" borderId="12" xfId="0" applyFont="1" applyBorder="1" applyAlignment="1">
      <alignment horizontal="left" vertical="center" indent="1"/>
    </xf>
    <xf numFmtId="0" fontId="10" fillId="3" borderId="1" xfId="0" applyFont="1" applyFill="1" applyBorder="1" applyAlignment="1">
      <alignment horizontal="center" vertical="center"/>
    </xf>
    <xf numFmtId="0" fontId="9" fillId="0" borderId="0" xfId="0" applyFont="1" applyAlignment="1">
      <alignment horizontal="left" vertical="center" indent="2"/>
    </xf>
    <xf numFmtId="0" fontId="10" fillId="0" borderId="0" xfId="0" applyFont="1" applyAlignment="1">
      <alignment vertical="top"/>
    </xf>
    <xf numFmtId="0" fontId="29" fillId="0" borderId="0" xfId="0" applyFont="1" applyFill="1" applyAlignment="1">
      <alignment vertical="center"/>
    </xf>
    <xf numFmtId="0" fontId="35" fillId="0" borderId="0" xfId="0" applyFont="1"/>
    <xf numFmtId="49" fontId="6" fillId="0" borderId="1" xfId="0" applyNumberFormat="1" applyFont="1" applyBorder="1" applyAlignment="1" applyProtection="1">
      <alignment horizontal="center" vertical="center"/>
    </xf>
    <xf numFmtId="0" fontId="6" fillId="0" borderId="1"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Continuous" vertical="center"/>
    </xf>
    <xf numFmtId="0" fontId="10" fillId="0" borderId="0" xfId="0" applyFont="1" applyBorder="1" applyAlignment="1">
      <alignment horizontal="centerContinuous" vertical="center"/>
    </xf>
    <xf numFmtId="49" fontId="9" fillId="0" borderId="1" xfId="0" applyNumberFormat="1" applyFont="1" applyBorder="1" applyAlignment="1" applyProtection="1">
      <alignment horizontal="center" vertical="center"/>
    </xf>
    <xf numFmtId="0" fontId="29" fillId="0" borderId="0" xfId="0" applyFont="1" applyBorder="1" applyAlignment="1">
      <alignment horizontal="left" vertical="center" indent="1"/>
    </xf>
    <xf numFmtId="0" fontId="32" fillId="0" borderId="0" xfId="0" applyFont="1" applyAlignment="1">
      <alignment horizontal="centerContinuous" vertical="top"/>
    </xf>
    <xf numFmtId="0" fontId="29" fillId="0" borderId="0" xfId="0" applyFont="1" applyBorder="1" applyAlignment="1">
      <alignment horizontal="left" indent="1"/>
    </xf>
    <xf numFmtId="0" fontId="0" fillId="0" borderId="0" xfId="0" applyBorder="1" applyAlignment="1">
      <alignment horizontal="centerContinuous" vertical="center"/>
    </xf>
    <xf numFmtId="0" fontId="9" fillId="0" borderId="0" xfId="0" applyFont="1" applyBorder="1" applyAlignment="1">
      <alignment horizontal="centerContinuous" vertical="center"/>
    </xf>
    <xf numFmtId="0" fontId="9" fillId="0" borderId="0" xfId="0" applyFont="1" applyAlignment="1">
      <alignment horizontal="centerContinuous" vertical="center"/>
    </xf>
    <xf numFmtId="49" fontId="9" fillId="0" borderId="30" xfId="0" applyNumberFormat="1" applyFont="1" applyBorder="1" applyAlignment="1" applyProtection="1">
      <alignment horizontal="center" vertical="center"/>
    </xf>
    <xf numFmtId="49" fontId="9" fillId="0" borderId="31" xfId="0" applyNumberFormat="1" applyFont="1" applyBorder="1" applyAlignment="1" applyProtection="1">
      <alignment horizontal="center" vertical="center"/>
    </xf>
    <xf numFmtId="0" fontId="10" fillId="3" borderId="4"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9" fillId="3" borderId="29" xfId="0" applyFont="1" applyFill="1" applyBorder="1" applyAlignment="1">
      <alignment vertical="center"/>
    </xf>
    <xf numFmtId="0" fontId="10" fillId="3" borderId="2" xfId="0" applyFont="1" applyFill="1" applyBorder="1" applyAlignment="1">
      <alignment horizontal="centerContinuous" vertical="center"/>
    </xf>
    <xf numFmtId="0" fontId="10" fillId="3" borderId="6" xfId="0" applyFont="1" applyFill="1" applyBorder="1" applyAlignment="1">
      <alignment horizontal="centerContinuous" vertical="center"/>
    </xf>
    <xf numFmtId="0" fontId="9" fillId="3" borderId="3" xfId="0" applyFont="1" applyFill="1" applyBorder="1" applyAlignment="1">
      <alignment horizontal="centerContinuous" vertical="center"/>
    </xf>
    <xf numFmtId="0" fontId="10" fillId="3" borderId="2" xfId="0" applyFont="1" applyFill="1" applyBorder="1" applyAlignment="1">
      <alignment horizontal="centerContinuous" vertical="center" wrapText="1"/>
    </xf>
    <xf numFmtId="0" fontId="10" fillId="3" borderId="6" xfId="0" applyFont="1" applyFill="1" applyBorder="1" applyAlignment="1">
      <alignment horizontal="centerContinuous" vertical="center" wrapText="1"/>
    </xf>
    <xf numFmtId="0" fontId="9" fillId="3" borderId="3" xfId="0" applyFont="1" applyFill="1" applyBorder="1" applyAlignment="1">
      <alignment horizontal="centerContinuous" vertical="center" wrapText="1"/>
    </xf>
    <xf numFmtId="0" fontId="10" fillId="3" borderId="30"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10" fillId="3" borderId="8" xfId="0" applyFont="1" applyFill="1" applyBorder="1" applyAlignment="1">
      <alignment horizontal="center" vertical="center"/>
    </xf>
    <xf numFmtId="0" fontId="6" fillId="3" borderId="3" xfId="0" applyFont="1" applyFill="1" applyBorder="1" applyAlignment="1">
      <alignment horizontal="centerContinuous" vertical="center" wrapText="1"/>
    </xf>
    <xf numFmtId="0" fontId="10" fillId="3" borderId="1" xfId="0" applyFont="1" applyFill="1" applyBorder="1" applyAlignment="1">
      <alignment horizontal="left" vertical="center" wrapText="1" indent="1"/>
    </xf>
    <xf numFmtId="3" fontId="8" fillId="3" borderId="1" xfId="0" applyNumberFormat="1" applyFont="1" applyFill="1" applyBorder="1" applyAlignment="1" applyProtection="1">
      <alignment horizontal="center" vertical="center"/>
    </xf>
    <xf numFmtId="165" fontId="8" fillId="3" borderId="1" xfId="0" applyNumberFormat="1" applyFont="1" applyFill="1" applyBorder="1" applyAlignment="1" applyProtection="1">
      <alignment horizontal="center" vertical="center"/>
    </xf>
    <xf numFmtId="0" fontId="10" fillId="3" borderId="1" xfId="0" applyFont="1" applyFill="1" applyBorder="1" applyAlignment="1" applyProtection="1">
      <alignment horizontal="left" vertical="center" wrapText="1" indent="1"/>
      <protection locked="0"/>
    </xf>
    <xf numFmtId="0" fontId="10" fillId="3" borderId="1" xfId="0" applyFont="1" applyFill="1" applyBorder="1" applyAlignment="1" applyProtection="1">
      <alignment horizontal="left" vertical="center" wrapText="1" indent="1"/>
    </xf>
    <xf numFmtId="0" fontId="18" fillId="3" borderId="1" xfId="0" applyFont="1" applyFill="1" applyBorder="1" applyAlignment="1" applyProtection="1">
      <alignment horizontal="center" vertical="center"/>
    </xf>
    <xf numFmtId="0" fontId="10" fillId="3"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3" fontId="8" fillId="0" borderId="0" xfId="0" applyNumberFormat="1" applyFont="1" applyAlignment="1">
      <alignment horizontal="center" vertical="center"/>
    </xf>
    <xf numFmtId="3" fontId="8" fillId="0" borderId="0" xfId="0" applyNumberFormat="1" applyFont="1" applyFill="1" applyAlignment="1">
      <alignment horizontal="center" vertical="center"/>
    </xf>
    <xf numFmtId="165" fontId="8" fillId="0" borderId="1" xfId="2" applyNumberFormat="1" applyFont="1" applyBorder="1" applyAlignment="1">
      <alignment horizontal="center" vertical="center"/>
    </xf>
    <xf numFmtId="166" fontId="8" fillId="0" borderId="1" xfId="0" applyNumberFormat="1" applyFont="1" applyBorder="1" applyAlignment="1">
      <alignment horizontal="center" vertical="center"/>
    </xf>
    <xf numFmtId="3" fontId="8" fillId="0" borderId="4" xfId="0" applyNumberFormat="1" applyFont="1" applyBorder="1" applyAlignment="1" applyProtection="1">
      <alignment horizontal="center" vertical="center"/>
      <protection locked="0"/>
    </xf>
    <xf numFmtId="3" fontId="8" fillId="0" borderId="8" xfId="0" applyNumberFormat="1" applyFont="1" applyBorder="1" applyAlignment="1" applyProtection="1">
      <alignment horizontal="center" vertical="center"/>
    </xf>
    <xf numFmtId="3" fontId="8" fillId="0" borderId="28" xfId="0" applyNumberFormat="1" applyFont="1" applyBorder="1" applyAlignment="1" applyProtection="1">
      <alignment horizontal="center" vertical="center"/>
    </xf>
    <xf numFmtId="3" fontId="8" fillId="0" borderId="18" xfId="0" applyNumberFormat="1" applyFont="1" applyBorder="1" applyAlignment="1" applyProtection="1">
      <alignment horizontal="center" vertical="center"/>
    </xf>
    <xf numFmtId="3" fontId="8" fillId="0" borderId="19" xfId="0" applyNumberFormat="1"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10" fontId="8" fillId="0" borderId="8" xfId="2" applyNumberFormat="1" applyFont="1" applyBorder="1" applyAlignment="1">
      <alignment horizontal="center" vertical="center"/>
    </xf>
    <xf numFmtId="10" fontId="8" fillId="0" borderId="8" xfId="2" applyNumberFormat="1" applyFont="1" applyBorder="1" applyAlignment="1" applyProtection="1">
      <alignment horizontal="center" vertical="center"/>
    </xf>
    <xf numFmtId="10" fontId="8" fillId="0" borderId="19" xfId="2" applyNumberFormat="1" applyFont="1" applyBorder="1" applyAlignment="1" applyProtection="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9" fillId="0" borderId="34" xfId="0" applyFont="1" applyBorder="1" applyAlignment="1">
      <alignment horizontal="center" vertical="center"/>
    </xf>
    <xf numFmtId="10" fontId="8" fillId="0" borderId="8" xfId="2" applyNumberFormat="1" applyFont="1" applyFill="1" applyBorder="1" applyAlignment="1">
      <alignment horizontal="center" vertical="center"/>
    </xf>
    <xf numFmtId="10" fontId="8" fillId="0" borderId="8" xfId="2" applyNumberFormat="1" applyFont="1" applyFill="1" applyBorder="1" applyAlignment="1" applyProtection="1">
      <alignment horizontal="center" vertical="center"/>
    </xf>
    <xf numFmtId="10" fontId="8" fillId="0" borderId="19" xfId="2" applyNumberFormat="1" applyFont="1" applyFill="1" applyBorder="1" applyAlignment="1" applyProtection="1">
      <alignment horizontal="center" vertical="center"/>
    </xf>
    <xf numFmtId="3" fontId="8" fillId="0" borderId="4" xfId="0" applyNumberFormat="1" applyFont="1" applyBorder="1" applyAlignment="1">
      <alignment horizontal="center" vertical="center"/>
    </xf>
    <xf numFmtId="3" fontId="8" fillId="0" borderId="4" xfId="0" applyNumberFormat="1" applyFont="1" applyBorder="1" applyAlignment="1" applyProtection="1">
      <alignment horizontal="center" vertical="center"/>
    </xf>
    <xf numFmtId="0" fontId="29" fillId="0" borderId="0" xfId="0" applyFont="1" applyBorder="1" applyAlignment="1">
      <alignment horizontal="centerContinuous" vertical="center"/>
    </xf>
    <xf numFmtId="0" fontId="6" fillId="0" borderId="0" xfId="0" applyFont="1" applyAlignment="1">
      <alignment vertical="center"/>
    </xf>
    <xf numFmtId="0" fontId="6" fillId="0" borderId="0" xfId="0" applyFont="1" applyAlignment="1" applyProtection="1">
      <alignment vertical="center"/>
      <protection locked="0"/>
    </xf>
    <xf numFmtId="1" fontId="6" fillId="0" borderId="0" xfId="0" applyNumberFormat="1"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lignment horizontal="right" vertical="center"/>
    </xf>
    <xf numFmtId="0" fontId="29" fillId="0" borderId="0" xfId="0" applyFont="1" applyAlignment="1">
      <alignment vertical="center"/>
    </xf>
    <xf numFmtId="3" fontId="8" fillId="0" borderId="23" xfId="0" applyNumberFormat="1" applyFont="1" applyBorder="1" applyAlignment="1" applyProtection="1">
      <alignment horizontal="center" vertical="center" wrapText="1"/>
      <protection locked="0"/>
    </xf>
    <xf numFmtId="3" fontId="8" fillId="0" borderId="23" xfId="0" applyNumberFormat="1" applyFont="1" applyBorder="1" applyAlignment="1" applyProtection="1">
      <alignment horizontal="center" vertical="center" wrapText="1"/>
    </xf>
    <xf numFmtId="0" fontId="10" fillId="3" borderId="35" xfId="0" applyFont="1" applyFill="1" applyBorder="1" applyAlignment="1">
      <alignment horizontal="centerContinuous" vertical="center"/>
    </xf>
    <xf numFmtId="0" fontId="9" fillId="3" borderId="36" xfId="0" applyFont="1" applyFill="1" applyBorder="1" applyAlignment="1">
      <alignment horizontal="centerContinuous" vertical="center"/>
    </xf>
    <xf numFmtId="0" fontId="9" fillId="3" borderId="37" xfId="0" applyFont="1" applyFill="1" applyBorder="1" applyAlignment="1">
      <alignment horizontal="centerContinuous" vertical="center"/>
    </xf>
    <xf numFmtId="0" fontId="10" fillId="3" borderId="9"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38" xfId="0" applyFont="1" applyFill="1" applyBorder="1" applyAlignment="1" applyProtection="1">
      <alignment horizontal="center" vertical="center" wrapText="1"/>
    </xf>
    <xf numFmtId="3" fontId="8" fillId="0" borderId="13" xfId="0" applyNumberFormat="1" applyFont="1" applyBorder="1" applyAlignment="1" applyProtection="1">
      <alignment horizontal="center" vertical="center" wrapText="1"/>
      <protection locked="0"/>
    </xf>
    <xf numFmtId="10" fontId="8" fillId="0" borderId="8" xfId="0" applyNumberFormat="1" applyFont="1" applyFill="1" applyBorder="1" applyAlignment="1" applyProtection="1">
      <alignment horizontal="center" vertical="center"/>
    </xf>
    <xf numFmtId="3" fontId="8" fillId="0" borderId="28" xfId="0" applyNumberFormat="1" applyFont="1" applyBorder="1" applyAlignment="1">
      <alignment horizontal="center" vertical="center"/>
    </xf>
    <xf numFmtId="3" fontId="8" fillId="0" borderId="18" xfId="0" applyNumberFormat="1" applyFont="1" applyBorder="1" applyAlignment="1">
      <alignment horizontal="center" vertical="center"/>
    </xf>
    <xf numFmtId="10" fontId="8" fillId="0" borderId="19" xfId="0" applyNumberFormat="1" applyFont="1" applyFill="1" applyBorder="1" applyAlignment="1" applyProtection="1">
      <alignment horizontal="center" vertical="center"/>
    </xf>
    <xf numFmtId="3" fontId="8" fillId="0" borderId="13" xfId="0" applyNumberFormat="1" applyFont="1" applyBorder="1" applyAlignment="1" applyProtection="1">
      <alignment horizontal="center" vertical="center" wrapText="1"/>
    </xf>
    <xf numFmtId="0" fontId="10" fillId="3" borderId="39" xfId="0" applyFont="1" applyFill="1" applyBorder="1" applyAlignment="1" applyProtection="1">
      <alignment horizontal="center" vertical="center"/>
    </xf>
    <xf numFmtId="0" fontId="6" fillId="0" borderId="30" xfId="0" applyNumberFormat="1" applyFont="1" applyBorder="1" applyAlignment="1" applyProtection="1">
      <alignment horizontal="center" vertical="center"/>
    </xf>
    <xf numFmtId="0" fontId="9" fillId="0" borderId="30" xfId="0" applyNumberFormat="1" applyFont="1" applyBorder="1" applyAlignment="1" applyProtection="1">
      <alignment horizontal="center" vertical="center"/>
    </xf>
    <xf numFmtId="0" fontId="10" fillId="0" borderId="31" xfId="0" applyFont="1" applyBorder="1" applyAlignment="1">
      <alignment horizontal="center" vertical="center"/>
    </xf>
    <xf numFmtId="1" fontId="29" fillId="0" borderId="0" xfId="0" applyNumberFormat="1" applyFont="1" applyFill="1" applyAlignment="1">
      <alignment vertical="center"/>
    </xf>
    <xf numFmtId="3" fontId="8" fillId="0" borderId="22" xfId="0" applyNumberFormat="1" applyFont="1" applyBorder="1" applyAlignment="1" applyProtection="1">
      <alignment horizontal="center" vertical="center"/>
    </xf>
    <xf numFmtId="0" fontId="32" fillId="0" borderId="0" xfId="0" applyFont="1" applyAlignment="1">
      <alignment horizontal="right" vertical="center"/>
    </xf>
    <xf numFmtId="0" fontId="10" fillId="3" borderId="7" xfId="0" applyFont="1" applyFill="1" applyBorder="1" applyAlignment="1" applyProtection="1">
      <alignment horizontal="center" vertical="center" wrapText="1"/>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3" fontId="8" fillId="0" borderId="22" xfId="0" applyNumberFormat="1" applyFont="1" applyBorder="1" applyAlignment="1" applyProtection="1">
      <alignment horizontal="center" vertical="center"/>
      <protection locked="0"/>
    </xf>
    <xf numFmtId="165" fontId="8" fillId="0" borderId="22" xfId="2" applyNumberFormat="1" applyFont="1" applyBorder="1" applyAlignment="1">
      <alignment horizontal="center" vertical="center"/>
    </xf>
    <xf numFmtId="0" fontId="9" fillId="0" borderId="41" xfId="0" applyFont="1" applyBorder="1" applyAlignment="1">
      <alignment horizontal="center" vertical="center"/>
    </xf>
    <xf numFmtId="3" fontId="8" fillId="0" borderId="42" xfId="0" applyNumberFormat="1" applyFont="1" applyBorder="1" applyAlignment="1">
      <alignment horizontal="center" vertical="center"/>
    </xf>
    <xf numFmtId="0" fontId="10" fillId="3" borderId="23" xfId="0" applyFont="1" applyFill="1" applyBorder="1" applyAlignment="1">
      <alignment horizontal="centerContinuous" vertical="center"/>
    </xf>
    <xf numFmtId="0" fontId="10" fillId="3" borderId="7" xfId="0" applyFont="1" applyFill="1" applyBorder="1" applyAlignment="1">
      <alignment horizontal="centerContinuous" vertical="center"/>
    </xf>
    <xf numFmtId="165" fontId="8" fillId="3" borderId="42" xfId="2" applyNumberFormat="1" applyFont="1" applyFill="1" applyBorder="1" applyAlignment="1">
      <alignment horizontal="center" vertical="center"/>
    </xf>
    <xf numFmtId="165" fontId="8" fillId="3" borderId="1" xfId="2" applyNumberFormat="1" applyFont="1" applyFill="1" applyBorder="1" applyAlignment="1">
      <alignment horizontal="center" vertical="center"/>
    </xf>
    <xf numFmtId="0" fontId="9" fillId="4" borderId="24" xfId="0" applyFont="1" applyFill="1" applyBorder="1" applyAlignment="1">
      <alignment horizontal="left" vertical="center"/>
    </xf>
    <xf numFmtId="0" fontId="9" fillId="4" borderId="22" xfId="0" applyFont="1" applyFill="1" applyBorder="1" applyAlignment="1">
      <alignment vertical="center" wrapText="1"/>
    </xf>
    <xf numFmtId="0" fontId="10" fillId="0" borderId="1" xfId="0" applyFont="1" applyFill="1" applyBorder="1" applyAlignment="1">
      <alignment horizontal="left" vertical="center" wrapText="1"/>
    </xf>
    <xf numFmtId="0" fontId="10" fillId="3" borderId="23" xfId="0" applyFont="1" applyFill="1" applyBorder="1" applyAlignment="1">
      <alignment horizontal="centerContinuous" vertical="center" wrapText="1"/>
    </xf>
    <xf numFmtId="0" fontId="10" fillId="3" borderId="7" xfId="0" applyFont="1" applyFill="1" applyBorder="1" applyAlignment="1">
      <alignment horizontal="centerContinuous" vertical="center" wrapText="1"/>
    </xf>
    <xf numFmtId="0" fontId="10" fillId="3" borderId="14" xfId="0" applyFont="1" applyFill="1" applyBorder="1" applyAlignment="1">
      <alignment horizontal="centerContinuous" vertical="center"/>
    </xf>
    <xf numFmtId="0" fontId="8"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9" fontId="37"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37" fillId="0" borderId="1" xfId="0" applyNumberFormat="1"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3" fontId="8" fillId="0" borderId="1" xfId="0" applyNumberFormat="1" applyFont="1" applyFill="1" applyBorder="1" applyAlignment="1" applyProtection="1">
      <alignment horizontal="center" vertical="center" wrapText="1"/>
      <protection locked="0"/>
    </xf>
    <xf numFmtId="165" fontId="8" fillId="0" borderId="1" xfId="2" applyNumberFormat="1" applyFont="1" applyFill="1" applyBorder="1" applyAlignment="1" applyProtection="1">
      <alignment horizontal="centerContinuous" vertical="center" wrapText="1"/>
    </xf>
    <xf numFmtId="165" fontId="8" fillId="0" borderId="1" xfId="0" applyNumberFormat="1" applyFont="1" applyFill="1" applyBorder="1" applyAlignment="1" applyProtection="1">
      <alignment horizontal="centerContinuous" vertical="center" wrapText="1"/>
    </xf>
    <xf numFmtId="165" fontId="37" fillId="0" borderId="1" xfId="0" applyNumberFormat="1" applyFont="1" applyFill="1" applyBorder="1" applyAlignment="1" applyProtection="1">
      <alignment horizontal="centerContinuous" vertical="center" wrapText="1"/>
    </xf>
    <xf numFmtId="9" fontId="37" fillId="0" borderId="1" xfId="0" applyNumberFormat="1" applyFont="1" applyFill="1" applyBorder="1" applyAlignment="1" applyProtection="1">
      <alignment horizontal="centerContinuous" vertical="center" wrapText="1"/>
    </xf>
    <xf numFmtId="0" fontId="4" fillId="0" borderId="0" xfId="3" applyFont="1" applyAlignment="1">
      <alignment vertical="center"/>
    </xf>
    <xf numFmtId="0" fontId="10" fillId="3" borderId="36" xfId="0" applyFont="1" applyFill="1" applyBorder="1" applyAlignment="1">
      <alignment horizontal="centerContinuous" vertical="center"/>
    </xf>
    <xf numFmtId="0" fontId="10" fillId="3" borderId="44" xfId="0" applyFont="1" applyFill="1" applyBorder="1" applyAlignment="1" applyProtection="1">
      <alignment horizontal="center" vertical="center" wrapText="1"/>
    </xf>
    <xf numFmtId="0" fontId="10" fillId="3" borderId="45" xfId="0" applyFont="1" applyFill="1" applyBorder="1" applyAlignment="1" applyProtection="1">
      <alignment horizontal="center" vertical="center" wrapText="1"/>
    </xf>
    <xf numFmtId="0" fontId="10" fillId="3" borderId="37" xfId="0" applyFont="1" applyFill="1" applyBorder="1" applyAlignment="1">
      <alignment horizontal="centerContinuous" vertical="center"/>
    </xf>
    <xf numFmtId="0" fontId="10" fillId="3" borderId="36" xfId="0" applyFont="1" applyFill="1" applyBorder="1" applyAlignment="1">
      <alignment horizontal="centerContinuous" vertical="center" wrapText="1"/>
    </xf>
    <xf numFmtId="0" fontId="10" fillId="3" borderId="35" xfId="0" applyFont="1" applyFill="1" applyBorder="1" applyAlignment="1">
      <alignment horizontal="centerContinuous" vertical="center" wrapText="1"/>
    </xf>
    <xf numFmtId="0" fontId="10" fillId="3" borderId="37" xfId="0" applyFont="1" applyFill="1" applyBorder="1" applyAlignment="1">
      <alignment horizontal="centerContinuous" vertical="center" wrapText="1"/>
    </xf>
    <xf numFmtId="3" fontId="8" fillId="0" borderId="4" xfId="0" applyNumberFormat="1" applyFont="1" applyBorder="1" applyAlignment="1" applyProtection="1">
      <alignment horizontal="center" vertical="center" wrapText="1"/>
      <protection locked="0"/>
    </xf>
    <xf numFmtId="3" fontId="8" fillId="0" borderId="4" xfId="0"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7" xfId="2" applyNumberFormat="1" applyFont="1" applyBorder="1" applyAlignment="1" applyProtection="1">
      <alignment horizontal="center" vertical="center"/>
    </xf>
    <xf numFmtId="10" fontId="8" fillId="0" borderId="8" xfId="2" applyNumberFormat="1" applyFont="1" applyBorder="1" applyAlignment="1" applyProtection="1">
      <alignment horizontal="center" vertical="center" wrapText="1"/>
    </xf>
    <xf numFmtId="10" fontId="8" fillId="0" borderId="19" xfId="2" applyNumberFormat="1" applyFont="1" applyBorder="1" applyAlignment="1">
      <alignment horizontal="center" vertical="center"/>
    </xf>
    <xf numFmtId="16" fontId="6" fillId="0" borderId="1" xfId="0" applyNumberFormat="1" applyFont="1" applyBorder="1" applyAlignment="1">
      <alignment horizontal="center" vertical="center" wrapText="1"/>
    </xf>
    <xf numFmtId="10" fontId="8" fillId="0" borderId="47" xfId="2" applyNumberFormat="1" applyFont="1" applyBorder="1" applyAlignment="1" applyProtection="1">
      <alignment horizontal="center" vertical="center"/>
    </xf>
    <xf numFmtId="10" fontId="8" fillId="0" borderId="46" xfId="2" applyNumberFormat="1" applyFont="1" applyBorder="1" applyAlignment="1" applyProtection="1">
      <alignment horizontal="center" vertical="center" wrapText="1"/>
    </xf>
    <xf numFmtId="0" fontId="10" fillId="3" borderId="49" xfId="0" applyFont="1" applyFill="1" applyBorder="1" applyAlignment="1" applyProtection="1">
      <alignment horizontal="center" vertical="center" wrapText="1"/>
    </xf>
    <xf numFmtId="0" fontId="9" fillId="3" borderId="37" xfId="0" applyFont="1" applyFill="1" applyBorder="1" applyAlignment="1">
      <alignment horizontal="centerContinuous" vertical="center" wrapText="1"/>
    </xf>
    <xf numFmtId="0" fontId="3" fillId="0" borderId="0" xfId="3" applyFont="1" applyAlignment="1">
      <alignment vertical="center"/>
    </xf>
    <xf numFmtId="10" fontId="8" fillId="0" borderId="46" xfId="2" applyNumberFormat="1" applyFont="1" applyBorder="1" applyAlignment="1" applyProtection="1">
      <alignment horizontal="center" vertical="center" wrapText="1"/>
    </xf>
    <xf numFmtId="0" fontId="2" fillId="0" borderId="0" xfId="3" applyFont="1" applyAlignment="1">
      <alignment vertical="center"/>
    </xf>
    <xf numFmtId="0" fontId="5" fillId="0" borderId="0" xfId="3" applyAlignment="1">
      <alignment horizontal="center" vertical="center"/>
    </xf>
    <xf numFmtId="0" fontId="1" fillId="0" borderId="0" xfId="3" applyFont="1" applyAlignment="1">
      <alignment vertical="center"/>
    </xf>
    <xf numFmtId="10" fontId="8" fillId="0" borderId="46" xfId="2"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0" fontId="20" fillId="0" borderId="25"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164" fontId="20" fillId="0" borderId="25" xfId="0" applyNumberFormat="1" applyFont="1" applyBorder="1" applyAlignment="1" applyProtection="1">
      <alignment horizontal="center" vertical="center" wrapText="1"/>
      <protection locked="0"/>
    </xf>
    <xf numFmtId="164" fontId="20" fillId="0" borderId="26" xfId="0" applyNumberFormat="1" applyFont="1" applyBorder="1" applyAlignment="1" applyProtection="1">
      <alignment horizontal="center" vertical="center" wrapText="1"/>
      <protection locked="0"/>
    </xf>
    <xf numFmtId="164" fontId="20" fillId="0" borderId="27" xfId="0" applyNumberFormat="1" applyFont="1" applyBorder="1" applyAlignment="1" applyProtection="1">
      <alignment horizontal="center" vertical="center" wrapText="1"/>
      <protection locked="0"/>
    </xf>
    <xf numFmtId="1" fontId="26" fillId="2" borderId="25" xfId="0" applyNumberFormat="1" applyFont="1" applyFill="1" applyBorder="1" applyAlignment="1" applyProtection="1">
      <alignment horizontal="center" vertical="center"/>
      <protection locked="0"/>
    </xf>
    <xf numFmtId="1" fontId="26" fillId="2" borderId="26" xfId="0" applyNumberFormat="1" applyFont="1" applyFill="1" applyBorder="1" applyAlignment="1" applyProtection="1">
      <alignment horizontal="center" vertical="center"/>
      <protection locked="0"/>
    </xf>
    <xf numFmtId="1" fontId="26" fillId="2" borderId="27" xfId="0" applyNumberFormat="1" applyFont="1" applyFill="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164" fontId="20" fillId="0" borderId="50" xfId="0" applyNumberFormat="1" applyFont="1" applyFill="1" applyBorder="1" applyAlignment="1" applyProtection="1">
      <alignment horizontal="center" vertical="center"/>
    </xf>
    <xf numFmtId="49" fontId="6" fillId="0" borderId="24" xfId="0" applyNumberFormat="1" applyFont="1" applyBorder="1" applyAlignment="1" applyProtection="1">
      <alignment horizontal="center" vertical="center"/>
    </xf>
    <xf numFmtId="49" fontId="6" fillId="0" borderId="11" xfId="0" applyNumberFormat="1" applyFont="1" applyBorder="1" applyAlignment="1" applyProtection="1">
      <alignment horizontal="center" vertical="center"/>
    </xf>
    <xf numFmtId="49" fontId="6" fillId="0" borderId="22" xfId="0" applyNumberFormat="1" applyFont="1" applyBorder="1" applyAlignment="1" applyProtection="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6"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9" fillId="0" borderId="22" xfId="0" applyFont="1" applyBorder="1" applyAlignment="1">
      <alignment horizontal="center" vertical="center"/>
    </xf>
    <xf numFmtId="49" fontId="9" fillId="0" borderId="32" xfId="0" applyNumberFormat="1" applyFont="1" applyBorder="1" applyAlignment="1" applyProtection="1">
      <alignment horizontal="center" vertical="center"/>
    </xf>
    <xf numFmtId="49" fontId="9" fillId="0" borderId="15"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17" xfId="0" applyNumberFormat="1" applyFont="1" applyBorder="1" applyAlignment="1" applyProtection="1">
      <alignment horizontal="center" vertical="center"/>
    </xf>
    <xf numFmtId="0" fontId="9" fillId="0" borderId="32"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49" fontId="9" fillId="0" borderId="24" xfId="0" applyNumberFormat="1" applyFont="1" applyBorder="1" applyAlignment="1" applyProtection="1">
      <alignment horizontal="center" vertical="center"/>
    </xf>
    <xf numFmtId="49" fontId="9" fillId="0" borderId="11" xfId="0" applyNumberFormat="1" applyFont="1" applyBorder="1" applyAlignment="1" applyProtection="1">
      <alignment horizontal="center" vertical="center"/>
    </xf>
    <xf numFmtId="49" fontId="9" fillId="0" borderId="40" xfId="0" applyNumberFormat="1" applyFont="1" applyBorder="1" applyAlignment="1" applyProtection="1">
      <alignment horizontal="center" vertical="center"/>
    </xf>
    <xf numFmtId="0" fontId="9" fillId="0" borderId="40" xfId="0" applyFont="1" applyBorder="1" applyAlignment="1">
      <alignment horizontal="center" vertical="center"/>
    </xf>
    <xf numFmtId="165" fontId="8" fillId="0" borderId="24" xfId="2" applyNumberFormat="1" applyFont="1" applyBorder="1" applyAlignment="1">
      <alignment horizontal="center" vertical="center"/>
    </xf>
    <xf numFmtId="165" fontId="8" fillId="0" borderId="11" xfId="2" applyNumberFormat="1" applyFont="1" applyBorder="1" applyAlignment="1">
      <alignment horizontal="center" vertical="center"/>
    </xf>
    <xf numFmtId="165" fontId="8" fillId="0" borderId="40" xfId="2" applyNumberFormat="1" applyFont="1" applyBorder="1" applyAlignment="1">
      <alignment horizontal="center" vertical="center"/>
    </xf>
    <xf numFmtId="165" fontId="8" fillId="0" borderId="43" xfId="2" applyNumberFormat="1" applyFont="1" applyBorder="1" applyAlignment="1">
      <alignment horizontal="center" vertical="center"/>
    </xf>
    <xf numFmtId="0" fontId="6" fillId="0" borderId="40" xfId="0" applyFont="1" applyBorder="1" applyAlignment="1">
      <alignment horizontal="center" vertical="center"/>
    </xf>
    <xf numFmtId="165" fontId="8" fillId="0" borderId="22" xfId="2" applyNumberFormat="1" applyFont="1" applyBorder="1" applyAlignment="1">
      <alignment horizontal="center" vertical="center"/>
    </xf>
    <xf numFmtId="10" fontId="8" fillId="0" borderId="13" xfId="2"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8" xfId="2" applyNumberFormat="1" applyFont="1" applyBorder="1" applyAlignment="1" applyProtection="1">
      <alignment horizontal="center" vertical="center"/>
    </xf>
    <xf numFmtId="10" fontId="8" fillId="0" borderId="47" xfId="2" applyNumberFormat="1" applyFont="1" applyBorder="1" applyAlignment="1" applyProtection="1">
      <alignment horizontal="center" vertical="center"/>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33" fillId="0" borderId="0" xfId="0" applyFont="1" applyAlignment="1">
      <alignment vertical="center" wrapText="1"/>
    </xf>
  </cellXfs>
  <cellStyles count="4">
    <cellStyle name="Normal" xfId="0" builtinId="0"/>
    <cellStyle name="Normal 2" xfId="1"/>
    <cellStyle name="Normal 3" xfId="3"/>
    <cellStyle name="Percent" xfId="2" builtinId="5"/>
  </cellStyles>
  <dxfs count="40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209550</xdr:colOff>
      <xdr:row>15</xdr:row>
      <xdr:rowOff>0</xdr:rowOff>
    </xdr:from>
    <xdr:to>
      <xdr:col>10</xdr:col>
      <xdr:colOff>638175</xdr:colOff>
      <xdr:row>25</xdr:row>
      <xdr:rowOff>142875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8350" y="4781550"/>
          <a:ext cx="7010400" cy="16668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                  </a:t>
          </a:r>
          <a:r>
            <a:rPr lang="en-US" sz="1100" b="1">
              <a:solidFill>
                <a:schemeClr val="tx2"/>
              </a:solidFill>
            </a:rPr>
            <a:t>Use This Report Template For The SFY2019 Annual Report</a:t>
          </a:r>
        </a:p>
        <a:p>
          <a:pPr marL="171450" indent="-171450">
            <a:spcBef>
              <a:spcPts val="600"/>
            </a:spcBef>
            <a:buFont typeface="Arial" panose="020B0604020202020204" pitchFamily="34" charset="0"/>
            <a:buChar char="●"/>
          </a:pPr>
          <a:r>
            <a:rPr lang="en-US" sz="1100"/>
            <a:t>This</a:t>
          </a:r>
          <a:r>
            <a:rPr lang="en-US" sz="1100" baseline="0"/>
            <a:t> report template includes the annual DMA Waiver measures in Part I of the Combined DMA and DMH/DD/SAS Performance Measures Guidelines.</a:t>
          </a:r>
        </a:p>
        <a:p>
          <a:pPr marL="171450" indent="-171450">
            <a:spcBef>
              <a:spcPts val="600"/>
            </a:spcBef>
            <a:buFont typeface="Arial" panose="020B0604020202020204" pitchFamily="34" charset="0"/>
            <a:buChar char="●"/>
          </a:pPr>
          <a:r>
            <a:rPr lang="en-US" sz="1100" baseline="0"/>
            <a:t>This report template has been revised as follows:</a:t>
          </a:r>
        </a:p>
        <a:p>
          <a:pPr marL="628650" lvl="1" indent="-171450">
            <a:spcBef>
              <a:spcPts val="600"/>
            </a:spcBef>
            <a:buFont typeface="Arial" panose="020B0604020202020204" pitchFamily="34" charset="0"/>
            <a:buChar char="●"/>
          </a:pPr>
          <a:r>
            <a:rPr lang="en-US" sz="1100" baseline="0"/>
            <a:t>LME-MCOs and associated counties that auto-populate several measures have been updated to reflect changes effective July 1, 2018 (Columbus County moved from Eastpointe to Trillium).  </a:t>
          </a:r>
        </a:p>
        <a:p>
          <a:pPr marL="628650" lvl="1" indent="-171450">
            <a:spcBef>
              <a:spcPts val="600"/>
            </a:spcBef>
            <a:buFont typeface="Arial" panose="020B0604020202020204" pitchFamily="34" charset="0"/>
            <a:buChar char="●"/>
          </a:pPr>
          <a:r>
            <a:rPr lang="en-US" sz="1100" baseline="0"/>
            <a:t>Please do not use this template for prior year reports.</a:t>
          </a:r>
        </a:p>
      </xdr:txBody>
    </xdr:sp>
    <xdr:clientData/>
  </xdr:twoCellAnchor>
</xdr:wsDr>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N17"/>
  <sheetViews>
    <sheetView showGridLines="0" tabSelected="1" zoomScaleNormal="100" zoomScaleSheetLayoutView="100" workbookViewId="0">
      <selection activeCell="E6" sqref="E6:I6"/>
    </sheetView>
  </sheetViews>
  <sheetFormatPr defaultRowHeight="12.75"/>
  <cols>
    <col min="1" max="6" width="13.7109375" style="16" customWidth="1"/>
    <col min="7" max="7" width="2.7109375" style="16" customWidth="1"/>
    <col min="8" max="14" width="13.7109375" style="16" customWidth="1"/>
    <col min="15" max="16384" width="9.140625" style="16"/>
  </cols>
  <sheetData>
    <row r="1" spans="1:14" s="11" customFormat="1" ht="24.75" customHeight="1">
      <c r="A1" s="34" t="s">
        <v>64</v>
      </c>
      <c r="B1" s="22"/>
      <c r="C1" s="21"/>
      <c r="D1" s="21"/>
      <c r="E1" s="21"/>
      <c r="F1" s="21"/>
      <c r="G1" s="21"/>
      <c r="H1" s="21"/>
      <c r="I1" s="21"/>
      <c r="J1" s="21"/>
      <c r="K1" s="21"/>
      <c r="L1" s="21"/>
      <c r="M1" s="21"/>
      <c r="N1" s="21"/>
    </row>
    <row r="2" spans="1:14" s="11" customFormat="1" ht="24.75" customHeight="1">
      <c r="A2" s="24" t="s">
        <v>65</v>
      </c>
      <c r="B2" s="23"/>
      <c r="C2" s="21"/>
      <c r="D2" s="21"/>
      <c r="E2" s="21"/>
      <c r="F2" s="21"/>
      <c r="G2" s="21"/>
      <c r="H2" s="21"/>
      <c r="I2" s="21"/>
      <c r="J2" s="21"/>
      <c r="K2" s="21"/>
      <c r="L2" s="21"/>
      <c r="M2" s="21"/>
      <c r="N2" s="21"/>
    </row>
    <row r="3" spans="1:14" s="11" customFormat="1" ht="24.75" customHeight="1">
      <c r="A3" s="26"/>
      <c r="C3" s="20"/>
      <c r="E3" s="25" t="s">
        <v>342</v>
      </c>
      <c r="F3" s="239">
        <v>2019</v>
      </c>
      <c r="G3" s="240"/>
      <c r="H3" s="241"/>
      <c r="I3" s="27" t="str">
        <f>IF(F3="","&lt;--- Enter State Fiscal Year (YYYY)","")</f>
        <v/>
      </c>
      <c r="J3" s="12"/>
      <c r="K3" s="12"/>
      <c r="L3" s="12"/>
      <c r="M3" s="12"/>
      <c r="N3" s="12"/>
    </row>
    <row r="4" spans="1:14" s="11" customFormat="1" ht="24.75" customHeight="1">
      <c r="B4" s="20"/>
      <c r="C4" s="20"/>
      <c r="D4" s="20"/>
      <c r="E4" s="20"/>
      <c r="F4" s="20"/>
      <c r="H4" s="20"/>
      <c r="I4" s="12"/>
      <c r="J4" s="12"/>
      <c r="K4" s="12"/>
      <c r="L4" s="12"/>
      <c r="M4" s="12"/>
      <c r="N4" s="12"/>
    </row>
    <row r="5" spans="1:14" s="11" customFormat="1" ht="24.75" customHeight="1">
      <c r="B5" s="23"/>
      <c r="C5" s="32"/>
      <c r="D5" s="32"/>
      <c r="E5" s="31" t="s">
        <v>18</v>
      </c>
      <c r="F5" s="32"/>
      <c r="G5" s="23"/>
      <c r="H5" s="32"/>
      <c r="I5" s="32"/>
      <c r="J5" s="15"/>
      <c r="K5" s="33"/>
      <c r="L5" s="32"/>
      <c r="M5" s="33"/>
      <c r="N5" s="33"/>
    </row>
    <row r="6" spans="1:14" s="11" customFormat="1" ht="30" customHeight="1">
      <c r="A6" s="10"/>
      <c r="B6" s="12"/>
      <c r="D6" s="30" t="s">
        <v>19</v>
      </c>
      <c r="E6" s="242"/>
      <c r="F6" s="243"/>
      <c r="G6" s="243"/>
      <c r="H6" s="243"/>
      <c r="I6" s="244"/>
      <c r="J6" s="27" t="str">
        <f>IF(E6="","&lt;--- Enter Name of LME-MCO applicable for the report time period","")</f>
        <v>&lt;--- Enter Name of LME-MCO applicable for the report time period</v>
      </c>
      <c r="K6" s="15"/>
      <c r="L6" s="12"/>
      <c r="M6" s="7"/>
      <c r="N6" s="15"/>
    </row>
    <row r="7" spans="1:14" s="11" customFormat="1" ht="30" customHeight="1">
      <c r="A7" s="10"/>
      <c r="B7" s="12"/>
      <c r="D7" s="30" t="s">
        <v>50</v>
      </c>
      <c r="E7" s="35" t="s">
        <v>51</v>
      </c>
      <c r="F7" s="21"/>
      <c r="G7" s="21"/>
      <c r="H7" s="33"/>
      <c r="I7" s="21"/>
      <c r="J7" s="7"/>
      <c r="K7" s="15"/>
      <c r="L7" s="12"/>
      <c r="M7" s="7"/>
      <c r="N7" s="15"/>
    </row>
    <row r="8" spans="1:14" s="11" customFormat="1" ht="30" customHeight="1">
      <c r="A8" s="10"/>
      <c r="B8" s="12"/>
      <c r="D8" s="30" t="s">
        <v>27</v>
      </c>
      <c r="E8" s="245" t="str">
        <f>IF($F$3="","","July 1, "&amp;F3-1)</f>
        <v>July 1, 2018</v>
      </c>
      <c r="F8" s="245"/>
      <c r="G8" s="36" t="s">
        <v>74</v>
      </c>
      <c r="H8" s="245" t="str">
        <f>IF($F$3="","","June 30, "&amp;F3)</f>
        <v>June 30, 2019</v>
      </c>
      <c r="I8" s="245"/>
      <c r="J8" s="27" t="s">
        <v>343</v>
      </c>
      <c r="K8" s="15"/>
      <c r="L8" s="12"/>
      <c r="M8" s="7"/>
      <c r="N8" s="15"/>
    </row>
    <row r="9" spans="1:14" s="11" customFormat="1" ht="30" customHeight="1">
      <c r="A9" s="10"/>
      <c r="B9" s="12"/>
      <c r="D9" s="30" t="s">
        <v>72</v>
      </c>
      <c r="E9" s="233"/>
      <c r="F9" s="234"/>
      <c r="G9" s="234"/>
      <c r="H9" s="234"/>
      <c r="I9" s="235"/>
      <c r="J9" s="27" t="str">
        <f>IF(E9="","&lt;--- Enter Name of CEO","")</f>
        <v>&lt;--- Enter Name of CEO</v>
      </c>
      <c r="K9" s="15"/>
      <c r="L9" s="15"/>
      <c r="M9" s="15"/>
      <c r="N9" s="15"/>
    </row>
    <row r="10" spans="1:14" s="11" customFormat="1" ht="30" customHeight="1">
      <c r="A10" s="10"/>
      <c r="B10" s="12"/>
      <c r="D10" s="30" t="s">
        <v>73</v>
      </c>
      <c r="E10" s="233"/>
      <c r="F10" s="234"/>
      <c r="G10" s="234"/>
      <c r="H10" s="234"/>
      <c r="I10" s="235"/>
      <c r="J10" s="27" t="str">
        <f>IF(E10="","&lt;--- Enter Name of Contract Manager","")</f>
        <v>&lt;--- Enter Name of Contract Manager</v>
      </c>
      <c r="K10" s="15"/>
      <c r="L10" s="12"/>
      <c r="M10" s="15"/>
      <c r="N10" s="15"/>
    </row>
    <row r="11" spans="1:14" s="11" customFormat="1" ht="30" customHeight="1">
      <c r="A11" s="9"/>
      <c r="B11" s="12"/>
      <c r="D11" s="30" t="s">
        <v>71</v>
      </c>
      <c r="E11" s="233"/>
      <c r="F11" s="234"/>
      <c r="G11" s="234"/>
      <c r="H11" s="234"/>
      <c r="I11" s="235"/>
      <c r="J11" s="27" t="str">
        <f>IF(E11="","&lt;--- Enter Name of Person Completing Report","")</f>
        <v>&lt;--- Enter Name of Person Completing Report</v>
      </c>
      <c r="K11" s="15"/>
      <c r="L11" s="12"/>
      <c r="M11" s="15"/>
      <c r="N11" s="15"/>
    </row>
    <row r="12" spans="1:14" s="11" customFormat="1" ht="30" customHeight="1">
      <c r="A12" s="8"/>
      <c r="B12" s="13"/>
      <c r="D12" s="30" t="s">
        <v>75</v>
      </c>
      <c r="E12" s="236"/>
      <c r="F12" s="237"/>
      <c r="G12" s="237"/>
      <c r="H12" s="237"/>
      <c r="I12" s="238"/>
      <c r="J12" s="27" t="str">
        <f>IF(E12="","&lt;--- Enter Date Report Completed","")</f>
        <v>&lt;--- Enter Date Report Completed</v>
      </c>
      <c r="K12" s="14"/>
      <c r="L12" s="14"/>
      <c r="M12" s="14"/>
      <c r="N12" s="14"/>
    </row>
    <row r="13" spans="1:14" ht="14.25">
      <c r="A13" s="17"/>
      <c r="B13" s="18"/>
      <c r="C13" s="18"/>
      <c r="D13" s="18"/>
      <c r="E13" s="18"/>
      <c r="F13" s="18"/>
      <c r="H13" s="18"/>
      <c r="I13" s="18"/>
      <c r="J13" s="18"/>
      <c r="K13" s="18"/>
      <c r="L13" s="18"/>
      <c r="M13" s="18"/>
      <c r="N13" s="18"/>
    </row>
    <row r="14" spans="1:14" ht="14.25">
      <c r="A14" s="17"/>
      <c r="B14" s="18"/>
      <c r="C14" s="18"/>
      <c r="D14" s="18"/>
      <c r="E14" s="18"/>
      <c r="F14" s="18"/>
      <c r="H14" s="18"/>
      <c r="I14" s="18"/>
      <c r="J14" s="18"/>
      <c r="K14" s="18"/>
      <c r="L14" s="18"/>
      <c r="M14" s="18"/>
      <c r="N14" s="18"/>
    </row>
    <row r="15" spans="1:14" ht="14.25">
      <c r="A15" s="17"/>
      <c r="B15" s="18"/>
      <c r="C15" s="18"/>
      <c r="D15" s="18"/>
      <c r="E15" s="18"/>
      <c r="F15" s="18"/>
      <c r="H15" s="18"/>
      <c r="I15" s="18"/>
      <c r="J15" s="18"/>
      <c r="K15" s="18"/>
      <c r="L15" s="18"/>
      <c r="M15" s="18"/>
      <c r="N15" s="18"/>
    </row>
    <row r="17" spans="1:1" ht="18">
      <c r="A17" s="19"/>
    </row>
  </sheetData>
  <sheetProtection sheet="1" objects="1" scenarios="1" selectLockedCells="1"/>
  <mergeCells count="8">
    <mergeCell ref="E10:I10"/>
    <mergeCell ref="E11:I11"/>
    <mergeCell ref="E12:I12"/>
    <mergeCell ref="F3:H3"/>
    <mergeCell ref="E6:I6"/>
    <mergeCell ref="E8:F8"/>
    <mergeCell ref="H8:I8"/>
    <mergeCell ref="E9:I9"/>
  </mergeCells>
  <phoneticPr fontId="7" type="noConversion"/>
  <conditionalFormatting sqref="F3:H3">
    <cfRule type="expression" dxfId="400" priority="8">
      <formula>$F$3=""</formula>
    </cfRule>
  </conditionalFormatting>
  <conditionalFormatting sqref="E6:I6">
    <cfRule type="expression" dxfId="399" priority="7">
      <formula>$E6=""</formula>
    </cfRule>
  </conditionalFormatting>
  <conditionalFormatting sqref="E9:I9">
    <cfRule type="expression" dxfId="398" priority="4">
      <formula>$E$9=""</formula>
    </cfRule>
  </conditionalFormatting>
  <conditionalFormatting sqref="E10:I10">
    <cfRule type="expression" dxfId="397" priority="3">
      <formula>$E$10=""</formula>
    </cfRule>
  </conditionalFormatting>
  <conditionalFormatting sqref="E11:I11">
    <cfRule type="expression" dxfId="396" priority="2">
      <formula>$E$11=""</formula>
    </cfRule>
  </conditionalFormatting>
  <conditionalFormatting sqref="E12:I12">
    <cfRule type="expression" dxfId="395" priority="1">
      <formula>$E$12=""</formula>
    </cfRule>
  </conditionalFormatting>
  <dataValidations count="4">
    <dataValidation type="whole" operator="greaterThan" allowBlank="1" showInputMessage="1" showErrorMessage="1" error="Report Year must be greater than 2012." prompt="Enter SFY as a 4-digit number (e.g. YYYY)" sqref="F3">
      <formula1>2012</formula1>
    </dataValidation>
    <dataValidation type="list" allowBlank="1" showInputMessage="1" showErrorMessage="1" prompt="Select the LME-MCO from the drop-down list." sqref="E6">
      <formula1>LME_MCO</formula1>
    </dataValidation>
    <dataValidation allowBlank="1" showInputMessage="1" showErrorMessage="1" prompt="Enter &quot;From&quot; Date in DHHS letter." sqref="E8:F8"/>
    <dataValidation allowBlank="1" showInputMessage="1" showErrorMessage="1" prompt="Enter &quot;To&quot; Date in DHHS letter." sqref="H8:I8"/>
  </dataValidations>
  <printOptions horizontalCentered="1"/>
  <pageMargins left="0.3" right="0.3" top="0.5" bottom="0.5" header="0.3" footer="0.3"/>
  <pageSetup scale="74" fitToHeight="0" orientation="landscape" r:id="rId1"/>
  <headerFooter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4"/>
  <sheetViews>
    <sheetView showGridLines="0" workbookViewId="0">
      <selection activeCell="E6" sqref="E6"/>
    </sheetView>
  </sheetViews>
  <sheetFormatPr defaultRowHeight="12.75"/>
  <cols>
    <col min="1" max="1" width="22.42578125" style="28" customWidth="1"/>
    <col min="2" max="16384" width="9.14062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2019</v>
      </c>
    </row>
    <row r="4" spans="1:3" ht="15" customHeight="1">
      <c r="C4" s="39"/>
    </row>
    <row r="5" spans="1:3" ht="15" customHeight="1">
      <c r="A5" s="37" t="s">
        <v>41</v>
      </c>
      <c r="C5" s="39"/>
    </row>
    <row r="6" spans="1:3" ht="15" customHeight="1">
      <c r="A6" s="37" t="s">
        <v>114</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2018 - June 30, 2019</v>
      </c>
    </row>
    <row r="14" spans="1:3" ht="14.25">
      <c r="A14" s="81" t="s">
        <v>115</v>
      </c>
    </row>
  </sheetData>
  <sheetProtection sheet="1" objects="1" scenarios="1"/>
  <conditionalFormatting sqref="C3">
    <cfRule type="expression" dxfId="351" priority="3">
      <formula>C3="Data Not Entered On Set-Up Worksheet"</formula>
    </cfRule>
  </conditionalFormatting>
  <conditionalFormatting sqref="C8">
    <cfRule type="expression" dxfId="350" priority="2">
      <formula>C8="Data Not Entered On Set-Up Worksheet"</formula>
    </cfRule>
  </conditionalFormatting>
  <conditionalFormatting sqref="C10">
    <cfRule type="expression" dxfId="349"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B14" sqref="B14"/>
    </sheetView>
  </sheetViews>
  <sheetFormatPr defaultRowHeight="12.75"/>
  <cols>
    <col min="1" max="1" width="22.42578125" style="28" customWidth="1"/>
    <col min="2" max="4" width="20.7109375" style="28" customWidth="1"/>
    <col min="5" max="5" width="9.42578125" style="28" customWidth="1"/>
    <col min="6" max="16384" width="9.140625" style="28"/>
  </cols>
  <sheetData>
    <row r="1" spans="1:4" ht="15" customHeight="1">
      <c r="A1" s="55" t="s">
        <v>77</v>
      </c>
    </row>
    <row r="2" spans="1:4" ht="15" customHeight="1">
      <c r="A2" s="55" t="s">
        <v>78</v>
      </c>
    </row>
    <row r="3" spans="1:4" ht="15" customHeight="1">
      <c r="A3" s="37" t="s">
        <v>342</v>
      </c>
      <c r="C3" s="59">
        <f>IF('Set-Up Worksheet'!F3="","Data Not Entered On Set-Up Worksheet",'Set-Up Worksheet'!F3)</f>
        <v>2019</v>
      </c>
    </row>
    <row r="4" spans="1:4" ht="15" customHeight="1">
      <c r="C4" s="39"/>
    </row>
    <row r="5" spans="1:4" ht="15" customHeight="1">
      <c r="A5" s="37" t="s">
        <v>41</v>
      </c>
      <c r="C5" s="39"/>
    </row>
    <row r="6" spans="1:4" ht="15" customHeight="1">
      <c r="A6" s="37" t="s">
        <v>117</v>
      </c>
      <c r="C6" s="39"/>
    </row>
    <row r="7" spans="1:4" ht="15" customHeight="1">
      <c r="A7" s="37"/>
      <c r="C7" s="39"/>
    </row>
    <row r="8" spans="1:4" ht="15" customHeight="1">
      <c r="A8" s="37" t="s">
        <v>79</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2018 - June 30, 2019</v>
      </c>
    </row>
    <row r="12" spans="1:4">
      <c r="B12" s="74" t="s">
        <v>20</v>
      </c>
      <c r="C12" s="74" t="s">
        <v>21</v>
      </c>
      <c r="D12" s="74" t="s">
        <v>35</v>
      </c>
    </row>
    <row r="13" spans="1:4" ht="51">
      <c r="B13" s="122" t="s">
        <v>119</v>
      </c>
      <c r="C13" s="122" t="s">
        <v>118</v>
      </c>
      <c r="D13" s="122" t="s">
        <v>120</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348" priority="4">
      <formula>C3="Data Not Entered On Set-Up Worksheet"</formula>
    </cfRule>
  </conditionalFormatting>
  <conditionalFormatting sqref="C8">
    <cfRule type="expression" dxfId="347" priority="3">
      <formula>C8="Data Not Entered On Set-Up Worksheet"</formula>
    </cfRule>
  </conditionalFormatting>
  <conditionalFormatting sqref="C10">
    <cfRule type="expression" dxfId="346" priority="2">
      <formula>C10="Data Not Entered On Set-Up Worksheet"</formula>
    </cfRule>
  </conditionalFormatting>
  <conditionalFormatting sqref="B14:C14">
    <cfRule type="cellIs" dxfId="345"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7"/>
  <sheetViews>
    <sheetView showGridLines="0" workbookViewId="0">
      <selection activeCell="E6" sqref="E6"/>
    </sheetView>
  </sheetViews>
  <sheetFormatPr defaultRowHeight="12.75"/>
  <cols>
    <col min="1" max="1" width="22.42578125" style="28" customWidth="1"/>
    <col min="2" max="16384" width="9.14062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2019</v>
      </c>
    </row>
    <row r="4" spans="1:3" ht="15" customHeight="1">
      <c r="C4" s="39"/>
    </row>
    <row r="5" spans="1:3" ht="15" customHeight="1">
      <c r="A5" s="37" t="s">
        <v>45</v>
      </c>
      <c r="C5" s="39"/>
    </row>
    <row r="6" spans="1:3" ht="15" customHeight="1">
      <c r="A6" s="37" t="s">
        <v>49</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2018 - June 30, 2019</v>
      </c>
    </row>
    <row r="15" spans="1:3" ht="14.25">
      <c r="A15" s="81" t="s">
        <v>121</v>
      </c>
    </row>
    <row r="16" spans="1:3" ht="14.25">
      <c r="A16" s="81" t="s">
        <v>122</v>
      </c>
    </row>
    <row r="17" spans="1:1" ht="14.25">
      <c r="A17" s="81" t="s">
        <v>123</v>
      </c>
    </row>
  </sheetData>
  <sheetProtection sheet="1" objects="1" scenarios="1"/>
  <phoneticPr fontId="7" type="noConversion"/>
  <conditionalFormatting sqref="C3">
    <cfRule type="expression" dxfId="344" priority="3">
      <formula>C3="Data Not Entered On Set-Up Worksheet"</formula>
    </cfRule>
  </conditionalFormatting>
  <conditionalFormatting sqref="C8">
    <cfRule type="expression" dxfId="343" priority="2">
      <formula>C8="Data Not Entered On Set-Up Worksheet"</formula>
    </cfRule>
  </conditionalFormatting>
  <conditionalFormatting sqref="C10">
    <cfRule type="expression" dxfId="342" priority="1">
      <formula>C10="Data Not Entered On Set-Up Worksheet"</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5"/>
  <sheetViews>
    <sheetView showGridLines="0" workbookViewId="0">
      <selection activeCell="I14" sqref="I14"/>
    </sheetView>
  </sheetViews>
  <sheetFormatPr defaultRowHeight="12.75"/>
  <cols>
    <col min="1" max="1" width="22.42578125" style="2" customWidth="1"/>
    <col min="2" max="2" width="16.7109375" style="2" customWidth="1"/>
    <col min="3" max="4" width="17" style="2" customWidth="1"/>
    <col min="5" max="5" width="5.7109375" style="2" customWidth="1"/>
    <col min="6" max="7" width="19.5703125" style="2" customWidth="1"/>
    <col min="8" max="16384" width="9.140625" style="2"/>
  </cols>
  <sheetData>
    <row r="1" spans="1:4" ht="15" customHeight="1">
      <c r="A1" s="55" t="s">
        <v>77</v>
      </c>
    </row>
    <row r="2" spans="1:4" ht="15" customHeight="1">
      <c r="A2" s="55" t="s">
        <v>78</v>
      </c>
    </row>
    <row r="3" spans="1:4" ht="15" customHeight="1">
      <c r="A3" s="37" t="s">
        <v>342</v>
      </c>
      <c r="C3" s="59">
        <f>IF('Set-Up Worksheet'!F3="","Data Not Entered On Set-Up Worksheet",'Set-Up Worksheet'!F3)</f>
        <v>2019</v>
      </c>
    </row>
    <row r="4" spans="1:4" ht="15" customHeight="1">
      <c r="C4" s="39"/>
    </row>
    <row r="5" spans="1:4" ht="15" customHeight="1">
      <c r="A5" s="3" t="s">
        <v>45</v>
      </c>
      <c r="C5" s="39"/>
    </row>
    <row r="6" spans="1:4" ht="15" customHeight="1">
      <c r="A6" s="3" t="s">
        <v>46</v>
      </c>
      <c r="C6" s="39"/>
    </row>
    <row r="7" spans="1:4" ht="15" customHeight="1">
      <c r="A7" s="3"/>
      <c r="C7" s="39"/>
    </row>
    <row r="8" spans="1:4" ht="15" customHeight="1">
      <c r="A8" s="3" t="s">
        <v>79</v>
      </c>
      <c r="C8" s="60" t="str">
        <f>IF('Set-Up Worksheet'!E6="","Data Not Entered On Set-Up Worksheet",'Set-Up Worksheet'!E6)</f>
        <v>Data Not Entered On Set-Up Worksheet</v>
      </c>
    </row>
    <row r="9" spans="1:4" ht="15" customHeight="1">
      <c r="A9" s="3" t="s">
        <v>50</v>
      </c>
      <c r="C9" s="39" t="s">
        <v>51</v>
      </c>
    </row>
    <row r="10" spans="1:4" ht="15" customHeight="1">
      <c r="A10" s="3" t="s">
        <v>27</v>
      </c>
      <c r="C10" s="61" t="str">
        <f>IF(OR('Set-Up Worksheet'!E8="",'Set-Up Worksheet'!H8=""),"Data Not Entered On Set-Up Worksheet",TEXT('Set-Up Worksheet'!E8,"mmmm d, yyyy")&amp;" - "&amp;TEXT('Set-Up Worksheet'!H8,"mmmm d, yyyy"))</f>
        <v>July 1, 2018 - June 30, 2019</v>
      </c>
    </row>
    <row r="12" spans="1:4" ht="15" customHeight="1">
      <c r="A12" s="4"/>
      <c r="B12" s="5"/>
      <c r="C12" s="5"/>
      <c r="D12" s="5"/>
    </row>
    <row r="13" spans="1:4" ht="15" customHeight="1">
      <c r="A13" s="4" t="s">
        <v>124</v>
      </c>
      <c r="B13" s="5"/>
      <c r="C13" s="5"/>
      <c r="D13" s="5"/>
    </row>
    <row r="14" spans="1:4" ht="15" customHeight="1">
      <c r="A14" s="4" t="s">
        <v>125</v>
      </c>
      <c r="B14" s="5"/>
      <c r="C14" s="5"/>
      <c r="D14" s="5"/>
    </row>
    <row r="15" spans="1:4" ht="15" customHeight="1">
      <c r="A15" s="80" t="s">
        <v>126</v>
      </c>
    </row>
  </sheetData>
  <sheetProtection sheet="1" objects="1" scenarios="1"/>
  <phoneticPr fontId="7" type="noConversion"/>
  <conditionalFormatting sqref="C3">
    <cfRule type="expression" dxfId="341" priority="3">
      <formula>C3="Data Not Entered On Set-Up Worksheet"</formula>
    </cfRule>
  </conditionalFormatting>
  <conditionalFormatting sqref="C8">
    <cfRule type="expression" dxfId="340" priority="2">
      <formula>C8="Data Not Entered On Set-Up Worksheet"</formula>
    </cfRule>
  </conditionalFormatting>
  <conditionalFormatting sqref="C10">
    <cfRule type="expression" dxfId="339"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G71"/>
  <sheetViews>
    <sheetView showGridLines="0" zoomScaleNormal="100" workbookViewId="0">
      <selection activeCell="C13" sqref="C13"/>
    </sheetView>
  </sheetViews>
  <sheetFormatPr defaultRowHeight="12.75"/>
  <cols>
    <col min="1" max="1" width="22.42578125" style="28" customWidth="1"/>
    <col min="2" max="2" width="32.140625" style="28" customWidth="1"/>
    <col min="3" max="4" width="18.7109375" style="28" customWidth="1"/>
    <col min="5" max="5" width="20.7109375" style="28" customWidth="1"/>
    <col min="6" max="6" width="18.7109375" style="28" customWidth="1"/>
    <col min="7" max="16384" width="9.140625" style="28"/>
  </cols>
  <sheetData>
    <row r="1" spans="1:7" ht="15" customHeight="1">
      <c r="A1" s="55" t="s">
        <v>77</v>
      </c>
    </row>
    <row r="2" spans="1:7" ht="15" customHeight="1">
      <c r="A2" s="55" t="s">
        <v>78</v>
      </c>
    </row>
    <row r="3" spans="1:7" ht="15" customHeight="1">
      <c r="A3" s="37" t="s">
        <v>342</v>
      </c>
      <c r="C3" s="59">
        <f>IF('Set-Up Worksheet'!F3="","Data Not Entered On Set-Up Worksheet",'Set-Up Worksheet'!F3)</f>
        <v>2019</v>
      </c>
    </row>
    <row r="4" spans="1:7" ht="15" customHeight="1">
      <c r="C4" s="39"/>
    </row>
    <row r="5" spans="1:7" ht="15" customHeight="1">
      <c r="A5" s="37" t="s">
        <v>45</v>
      </c>
      <c r="C5" s="39"/>
    </row>
    <row r="6" spans="1:7" ht="15" customHeight="1">
      <c r="A6" s="37" t="s">
        <v>47</v>
      </c>
    </row>
    <row r="7" spans="1:7" ht="15" customHeight="1">
      <c r="A7" s="37"/>
      <c r="C7" s="39"/>
    </row>
    <row r="8" spans="1:7" ht="15" customHeight="1">
      <c r="A8" s="37" t="s">
        <v>79</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2018 - June 30, 2019</v>
      </c>
      <c r="G10" s="88" t="s">
        <v>164</v>
      </c>
    </row>
    <row r="12" spans="1:7" ht="20.100000000000001" customHeight="1">
      <c r="C12" s="85" t="s">
        <v>127</v>
      </c>
      <c r="D12" s="85" t="s">
        <v>136</v>
      </c>
      <c r="E12" s="85" t="s">
        <v>128</v>
      </c>
    </row>
    <row r="13" spans="1:7" ht="18" customHeight="1">
      <c r="A13" s="37" t="s">
        <v>134</v>
      </c>
      <c r="C13" s="63"/>
      <c r="D13" s="63"/>
      <c r="E13" s="126">
        <f>SUM(C13:D13)</f>
        <v>0</v>
      </c>
    </row>
    <row r="14" spans="1:7" ht="15">
      <c r="A14" s="44"/>
      <c r="C14" s="127"/>
      <c r="D14" s="127"/>
      <c r="E14" s="127"/>
    </row>
    <row r="15" spans="1:7" ht="15">
      <c r="A15" s="37" t="s">
        <v>135</v>
      </c>
      <c r="C15" s="127"/>
      <c r="D15" s="127"/>
      <c r="E15" s="127"/>
    </row>
    <row r="16" spans="1:7" ht="18" customHeight="1">
      <c r="A16" s="83" t="s">
        <v>129</v>
      </c>
      <c r="C16" s="63"/>
      <c r="D16" s="63"/>
      <c r="E16" s="126">
        <f t="shared" ref="E16:E19" si="0">SUM(C16:D16)</f>
        <v>0</v>
      </c>
    </row>
    <row r="17" spans="1:5" ht="18" customHeight="1">
      <c r="A17" s="83" t="s">
        <v>130</v>
      </c>
      <c r="C17" s="63"/>
      <c r="D17" s="63"/>
      <c r="E17" s="126">
        <f t="shared" si="0"/>
        <v>0</v>
      </c>
    </row>
    <row r="18" spans="1:5" ht="18" customHeight="1">
      <c r="A18" s="83" t="s">
        <v>131</v>
      </c>
      <c r="C18" s="63"/>
      <c r="D18" s="63"/>
      <c r="E18" s="126">
        <f t="shared" si="0"/>
        <v>0</v>
      </c>
    </row>
    <row r="19" spans="1:5" ht="18" customHeight="1">
      <c r="A19" s="84" t="s">
        <v>132</v>
      </c>
      <c r="C19" s="63"/>
      <c r="D19" s="63"/>
      <c r="E19" s="126">
        <f t="shared" si="0"/>
        <v>0</v>
      </c>
    </row>
    <row r="20" spans="1:5" ht="18" customHeight="1">
      <c r="A20" s="83" t="s">
        <v>133</v>
      </c>
      <c r="C20" s="126">
        <f>SUM(C16:C19)</f>
        <v>0</v>
      </c>
      <c r="D20" s="126">
        <f t="shared" ref="D20:E20" si="1">SUM(D16:D19)</f>
        <v>0</v>
      </c>
      <c r="E20" s="126">
        <f t="shared" si="1"/>
        <v>0</v>
      </c>
    </row>
    <row r="21" spans="1:5" ht="15">
      <c r="C21" s="127"/>
      <c r="D21" s="127"/>
      <c r="E21" s="127"/>
    </row>
    <row r="22" spans="1:5" ht="18" customHeight="1">
      <c r="A22" s="37" t="s">
        <v>150</v>
      </c>
      <c r="C22" s="76">
        <f>IF(C13="",0,C20/C13*1000)</f>
        <v>0</v>
      </c>
      <c r="D22" s="76">
        <f t="shared" ref="D22" si="2">IF(D13="",0,D20/D13*1000)</f>
        <v>0</v>
      </c>
      <c r="E22" s="76">
        <f>IF(E13=0,0,E20/E13*1000)</f>
        <v>0</v>
      </c>
    </row>
    <row r="23" spans="1:5" ht="15">
      <c r="C23" s="127"/>
      <c r="D23" s="127"/>
      <c r="E23" s="127"/>
    </row>
    <row r="24" spans="1:5" ht="18" customHeight="1">
      <c r="A24" s="37" t="s">
        <v>151</v>
      </c>
      <c r="C24" s="127"/>
      <c r="D24" s="127"/>
      <c r="E24" s="127"/>
    </row>
    <row r="25" spans="1:5" ht="18" customHeight="1">
      <c r="A25" s="83" t="s">
        <v>137</v>
      </c>
      <c r="C25" s="63"/>
      <c r="D25" s="63"/>
      <c r="E25" s="126">
        <f t="shared" ref="E25:E28" si="3">SUM(C25:D25)</f>
        <v>0</v>
      </c>
    </row>
    <row r="26" spans="1:5" ht="18" customHeight="1">
      <c r="A26" s="83" t="s">
        <v>144</v>
      </c>
      <c r="C26" s="63"/>
      <c r="D26" s="63"/>
      <c r="E26" s="126">
        <f t="shared" si="3"/>
        <v>0</v>
      </c>
    </row>
    <row r="27" spans="1:5" ht="18" customHeight="1">
      <c r="A27" s="83" t="s">
        <v>140</v>
      </c>
      <c r="C27" s="63"/>
      <c r="D27" s="63"/>
      <c r="E27" s="126">
        <f t="shared" si="3"/>
        <v>0</v>
      </c>
    </row>
    <row r="28" spans="1:5" ht="18" customHeight="1">
      <c r="A28" s="83" t="s">
        <v>139</v>
      </c>
      <c r="C28" s="63"/>
      <c r="D28" s="63"/>
      <c r="E28" s="126">
        <f t="shared" si="3"/>
        <v>0</v>
      </c>
    </row>
    <row r="29" spans="1:5" ht="18" customHeight="1">
      <c r="A29" s="83" t="s">
        <v>138</v>
      </c>
      <c r="C29" s="63"/>
      <c r="D29" s="63"/>
      <c r="E29" s="126">
        <f>SUM(C29:D29)</f>
        <v>0</v>
      </c>
    </row>
    <row r="30" spans="1:5" ht="18" customHeight="1">
      <c r="A30" s="83" t="s">
        <v>152</v>
      </c>
      <c r="C30" s="63"/>
      <c r="D30" s="63"/>
      <c r="E30" s="126">
        <f>SUM(C30:D30)</f>
        <v>0</v>
      </c>
    </row>
    <row r="31" spans="1:5" ht="15">
      <c r="C31" s="127"/>
      <c r="D31" s="127"/>
      <c r="E31" s="127"/>
    </row>
    <row r="32" spans="1:5" ht="18" customHeight="1">
      <c r="A32" s="87" t="s">
        <v>154</v>
      </c>
      <c r="C32" s="127"/>
      <c r="D32" s="128"/>
      <c r="E32" s="127"/>
    </row>
    <row r="33" spans="1:5" ht="18" customHeight="1">
      <c r="A33" s="83" t="s">
        <v>141</v>
      </c>
      <c r="C33" s="63"/>
      <c r="D33" s="128"/>
      <c r="E33" s="126">
        <f t="shared" ref="E33:E39" si="4">SUM(C33:D33)</f>
        <v>0</v>
      </c>
    </row>
    <row r="34" spans="1:5" ht="18" customHeight="1">
      <c r="A34" s="83" t="s">
        <v>142</v>
      </c>
      <c r="C34" s="63"/>
      <c r="D34" s="128"/>
      <c r="E34" s="126">
        <f t="shared" si="4"/>
        <v>0</v>
      </c>
    </row>
    <row r="35" spans="1:5" ht="18" customHeight="1">
      <c r="A35" s="83" t="s">
        <v>144</v>
      </c>
      <c r="C35" s="63"/>
      <c r="D35" s="128"/>
      <c r="E35" s="126">
        <f t="shared" si="4"/>
        <v>0</v>
      </c>
    </row>
    <row r="36" spans="1:5" ht="18" customHeight="1">
      <c r="A36" s="83" t="s">
        <v>140</v>
      </c>
      <c r="C36" s="63"/>
      <c r="D36" s="128"/>
      <c r="E36" s="126">
        <f t="shared" si="4"/>
        <v>0</v>
      </c>
    </row>
    <row r="37" spans="1:5" ht="18" customHeight="1">
      <c r="A37" s="83" t="s">
        <v>139</v>
      </c>
      <c r="C37" s="63"/>
      <c r="D37" s="128"/>
      <c r="E37" s="126">
        <f t="shared" si="4"/>
        <v>0</v>
      </c>
    </row>
    <row r="38" spans="1:5" ht="18" customHeight="1">
      <c r="A38" s="83" t="s">
        <v>138</v>
      </c>
      <c r="C38" s="63"/>
      <c r="D38" s="128"/>
      <c r="E38" s="126">
        <f t="shared" ref="E38" si="5">SUM(C38:D38)</f>
        <v>0</v>
      </c>
    </row>
    <row r="39" spans="1:5" ht="18" customHeight="1">
      <c r="A39" s="83" t="s">
        <v>152</v>
      </c>
      <c r="C39" s="63"/>
      <c r="D39" s="128"/>
      <c r="E39" s="126">
        <f t="shared" si="4"/>
        <v>0</v>
      </c>
    </row>
    <row r="40" spans="1:5" ht="15">
      <c r="C40" s="127"/>
      <c r="D40" s="127"/>
      <c r="E40" s="127"/>
    </row>
    <row r="41" spans="1:5" ht="18" customHeight="1">
      <c r="A41" s="87" t="s">
        <v>156</v>
      </c>
      <c r="C41" s="127"/>
      <c r="D41" s="127"/>
      <c r="E41" s="127"/>
    </row>
    <row r="42" spans="1:5" ht="18" customHeight="1">
      <c r="A42" s="83" t="s">
        <v>143</v>
      </c>
      <c r="C42" s="63"/>
      <c r="D42" s="63"/>
      <c r="E42" s="126">
        <f t="shared" ref="E42:E47" si="6">SUM(C42:D42)</f>
        <v>0</v>
      </c>
    </row>
    <row r="43" spans="1:5" ht="18" customHeight="1">
      <c r="A43" s="83" t="s">
        <v>144</v>
      </c>
      <c r="C43" s="63"/>
      <c r="D43" s="63"/>
      <c r="E43" s="126">
        <f t="shared" si="6"/>
        <v>0</v>
      </c>
    </row>
    <row r="44" spans="1:5" ht="18" customHeight="1">
      <c r="A44" s="83" t="s">
        <v>140</v>
      </c>
      <c r="C44" s="63"/>
      <c r="D44" s="63"/>
      <c r="E44" s="126">
        <f t="shared" si="6"/>
        <v>0</v>
      </c>
    </row>
    <row r="45" spans="1:5" ht="18" customHeight="1">
      <c r="A45" s="83" t="s">
        <v>139</v>
      </c>
      <c r="C45" s="63"/>
      <c r="D45" s="63"/>
      <c r="E45" s="126">
        <f t="shared" si="6"/>
        <v>0</v>
      </c>
    </row>
    <row r="46" spans="1:5" ht="18" customHeight="1">
      <c r="A46" s="83" t="s">
        <v>138</v>
      </c>
      <c r="C46" s="63"/>
      <c r="D46" s="63"/>
      <c r="E46" s="126">
        <f t="shared" ref="E46" si="7">SUM(C46:D46)</f>
        <v>0</v>
      </c>
    </row>
    <row r="47" spans="1:5" ht="18" customHeight="1">
      <c r="A47" s="83" t="s">
        <v>152</v>
      </c>
      <c r="C47" s="63"/>
      <c r="D47" s="63"/>
      <c r="E47" s="126">
        <f t="shared" si="6"/>
        <v>0</v>
      </c>
    </row>
    <row r="48" spans="1:5" ht="15">
      <c r="C48" s="127"/>
      <c r="D48" s="127"/>
      <c r="E48" s="127"/>
    </row>
    <row r="49" spans="1:6" ht="18" customHeight="1">
      <c r="A49" s="87" t="s">
        <v>157</v>
      </c>
      <c r="C49" s="127"/>
      <c r="D49" s="127"/>
      <c r="E49" s="127"/>
    </row>
    <row r="50" spans="1:6" ht="18" customHeight="1">
      <c r="A50" s="83" t="s">
        <v>155</v>
      </c>
      <c r="C50" s="63"/>
      <c r="D50" s="63"/>
      <c r="E50" s="126">
        <f t="shared" ref="E50:E55" si="8">SUM(C50:D50)</f>
        <v>0</v>
      </c>
    </row>
    <row r="51" spans="1:6" ht="18" customHeight="1">
      <c r="A51" s="83" t="s">
        <v>144</v>
      </c>
      <c r="C51" s="63"/>
      <c r="D51" s="119"/>
      <c r="E51" s="126">
        <f t="shared" si="8"/>
        <v>0</v>
      </c>
    </row>
    <row r="52" spans="1:6" ht="18" customHeight="1">
      <c r="A52" s="83" t="s">
        <v>140</v>
      </c>
      <c r="C52" s="63"/>
      <c r="D52" s="63"/>
      <c r="E52" s="126">
        <f t="shared" si="8"/>
        <v>0</v>
      </c>
    </row>
    <row r="53" spans="1:6" ht="18" customHeight="1">
      <c r="A53" s="83" t="s">
        <v>139</v>
      </c>
      <c r="C53" s="63"/>
      <c r="D53" s="63"/>
      <c r="E53" s="126">
        <f t="shared" si="8"/>
        <v>0</v>
      </c>
    </row>
    <row r="54" spans="1:6" ht="18" customHeight="1">
      <c r="A54" s="83" t="s">
        <v>138</v>
      </c>
      <c r="C54" s="63"/>
      <c r="D54" s="63"/>
      <c r="E54" s="126">
        <f t="shared" ref="E54" si="9">SUM(C54:D54)</f>
        <v>0</v>
      </c>
    </row>
    <row r="55" spans="1:6" ht="18" customHeight="1">
      <c r="A55" s="83" t="s">
        <v>152</v>
      </c>
      <c r="C55" s="63"/>
      <c r="D55" s="63"/>
      <c r="E55" s="126">
        <f t="shared" si="8"/>
        <v>0</v>
      </c>
    </row>
    <row r="56" spans="1:6" ht="15">
      <c r="C56" s="127"/>
      <c r="D56" s="127"/>
      <c r="E56" s="127"/>
    </row>
    <row r="57" spans="1:6" ht="18" customHeight="1">
      <c r="A57" s="37" t="s">
        <v>149</v>
      </c>
      <c r="C57" s="127"/>
      <c r="D57" s="127"/>
      <c r="E57" s="127"/>
    </row>
    <row r="58" spans="1:6" ht="18" customHeight="1">
      <c r="A58" s="83" t="s">
        <v>145</v>
      </c>
      <c r="C58" s="126">
        <f>SUM(C26,C35,C43,C51)</f>
        <v>0</v>
      </c>
      <c r="D58" s="126">
        <f>SUM(D26,D35,D43,D51)</f>
        <v>0</v>
      </c>
      <c r="E58" s="126">
        <f t="shared" ref="E58:E64" si="10">SUM(C58:D58)</f>
        <v>0</v>
      </c>
    </row>
    <row r="59" spans="1:6" ht="18" customHeight="1">
      <c r="A59" s="83" t="s">
        <v>146</v>
      </c>
      <c r="C59" s="126">
        <f>SUM(C27,C36,C44,C52)</f>
        <v>0</v>
      </c>
      <c r="D59" s="126">
        <f>SUM(D27,D36,D44,D52)</f>
        <v>0</v>
      </c>
      <c r="E59" s="126">
        <f t="shared" si="10"/>
        <v>0</v>
      </c>
    </row>
    <row r="60" spans="1:6" ht="15">
      <c r="C60" s="54"/>
      <c r="D60" s="54"/>
      <c r="E60" s="54"/>
    </row>
    <row r="61" spans="1:6" ht="18" customHeight="1">
      <c r="A61" s="83" t="s">
        <v>158</v>
      </c>
      <c r="C61" s="63"/>
      <c r="D61" s="63"/>
      <c r="E61" s="126">
        <f t="shared" si="10"/>
        <v>0</v>
      </c>
      <c r="F61" s="57"/>
    </row>
    <row r="62" spans="1:6" ht="18" customHeight="1">
      <c r="A62" s="86" t="s">
        <v>161</v>
      </c>
      <c r="C62" s="63"/>
      <c r="D62" s="63"/>
      <c r="E62" s="126">
        <f t="shared" si="10"/>
        <v>0</v>
      </c>
    </row>
    <row r="63" spans="1:6" ht="18" customHeight="1">
      <c r="A63" s="86" t="s">
        <v>162</v>
      </c>
      <c r="C63" s="63"/>
      <c r="D63" s="63"/>
      <c r="E63" s="126">
        <f t="shared" si="10"/>
        <v>0</v>
      </c>
    </row>
    <row r="64" spans="1:6" ht="18" customHeight="1">
      <c r="A64" s="86" t="s">
        <v>163</v>
      </c>
      <c r="C64" s="63"/>
      <c r="D64" s="63"/>
      <c r="E64" s="126">
        <f t="shared" si="10"/>
        <v>0</v>
      </c>
    </row>
    <row r="65" spans="1:5" ht="15">
      <c r="C65" s="54"/>
      <c r="D65" s="54"/>
      <c r="E65" s="54"/>
    </row>
    <row r="66" spans="1:5" ht="18" customHeight="1">
      <c r="A66" s="83" t="s">
        <v>147</v>
      </c>
      <c r="C66" s="129">
        <f>IF(C$61=0,0,C62/C$61)</f>
        <v>0</v>
      </c>
      <c r="D66" s="129">
        <f t="shared" ref="D66:E66" si="11">IF(D$61=0,0,D62/D$61)</f>
        <v>0</v>
      </c>
      <c r="E66" s="129">
        <f t="shared" si="11"/>
        <v>0</v>
      </c>
    </row>
    <row r="67" spans="1:5" ht="18" customHeight="1">
      <c r="A67" s="83" t="s">
        <v>148</v>
      </c>
      <c r="C67" s="129">
        <f t="shared" ref="C67:E68" si="12">IF(C$61=0,0,C63/C$61)</f>
        <v>0</v>
      </c>
      <c r="D67" s="129">
        <f t="shared" si="12"/>
        <v>0</v>
      </c>
      <c r="E67" s="129">
        <f t="shared" si="12"/>
        <v>0</v>
      </c>
    </row>
    <row r="68" spans="1:5" ht="18" customHeight="1">
      <c r="A68" s="83" t="s">
        <v>153</v>
      </c>
      <c r="C68" s="129">
        <f t="shared" si="12"/>
        <v>0</v>
      </c>
      <c r="D68" s="129">
        <f t="shared" si="12"/>
        <v>0</v>
      </c>
      <c r="E68" s="129">
        <f t="shared" si="12"/>
        <v>0</v>
      </c>
    </row>
    <row r="70" spans="1:5">
      <c r="A70" s="44" t="s">
        <v>159</v>
      </c>
    </row>
    <row r="71" spans="1:5">
      <c r="A71" s="44" t="s">
        <v>160</v>
      </c>
    </row>
  </sheetData>
  <sheetProtection sheet="1" objects="1" scenarios="1"/>
  <phoneticPr fontId="7" type="noConversion"/>
  <conditionalFormatting sqref="C3">
    <cfRule type="expression" dxfId="338" priority="12">
      <formula>C3="Data Not Entered On Set-Up Worksheet"</formula>
    </cfRule>
  </conditionalFormatting>
  <conditionalFormatting sqref="C8">
    <cfRule type="expression" dxfId="337" priority="11">
      <formula>C8="Data Not Entered On Set-Up Worksheet"</formula>
    </cfRule>
  </conditionalFormatting>
  <conditionalFormatting sqref="C10">
    <cfRule type="expression" dxfId="336" priority="10">
      <formula>C10="Data Not Entered On Set-Up Worksheet"</formula>
    </cfRule>
  </conditionalFormatting>
  <conditionalFormatting sqref="C61:D64">
    <cfRule type="cellIs" dxfId="335" priority="9" operator="equal">
      <formula>""</formula>
    </cfRule>
  </conditionalFormatting>
  <conditionalFormatting sqref="C13:D13 C16:D19">
    <cfRule type="cellIs" dxfId="334" priority="8" operator="equal">
      <formula>""</formula>
    </cfRule>
  </conditionalFormatting>
  <conditionalFormatting sqref="C25:D30">
    <cfRule type="cellIs" dxfId="333" priority="7" operator="equal">
      <formula>""</formula>
    </cfRule>
  </conditionalFormatting>
  <conditionalFormatting sqref="C33:C39">
    <cfRule type="cellIs" dxfId="332" priority="6" operator="equal">
      <formula>""</formula>
    </cfRule>
  </conditionalFormatting>
  <conditionalFormatting sqref="C42:D47">
    <cfRule type="cellIs" dxfId="331" priority="5" operator="equal">
      <formula>""</formula>
    </cfRule>
  </conditionalFormatting>
  <conditionalFormatting sqref="C52:D55">
    <cfRule type="cellIs" dxfId="330" priority="1" operator="equal">
      <formula>""</formula>
    </cfRule>
  </conditionalFormatting>
  <conditionalFormatting sqref="C50:D50">
    <cfRule type="cellIs" dxfId="329" priority="3" operator="equal">
      <formula>""</formula>
    </cfRule>
  </conditionalFormatting>
  <conditionalFormatting sqref="C51">
    <cfRule type="cellIs" dxfId="328" priority="2" operator="equal">
      <formula>""</formula>
    </cfRule>
  </conditionalFormatting>
  <pageMargins left="0.5" right="0.5" top="0.5" bottom="0.5" header="0.3" footer="0.3"/>
  <pageSetup scale="45" orientation="landscape" r:id="rId1"/>
  <headerFooter>
    <oddFooter>&amp;L&amp;9NC DHHS LME-MCO Performance Measures Report Part I Waiver Measures&amp;C&amp;P&amp;R&amp;F</oddFooter>
  </headerFooter>
  <rowBreaks count="1" manualBreakCount="1">
    <brk id="4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20"/>
  <sheetViews>
    <sheetView showGridLines="0" workbookViewId="0">
      <selection activeCell="E6" sqref="E6"/>
    </sheetView>
  </sheetViews>
  <sheetFormatPr defaultRowHeight="12.75"/>
  <cols>
    <col min="1" max="1" width="22.42578125" style="28" customWidth="1"/>
    <col min="2" max="16384" width="9.14062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2019</v>
      </c>
    </row>
    <row r="4" spans="1:3" ht="15" customHeight="1">
      <c r="C4" s="39"/>
    </row>
    <row r="5" spans="1:3" ht="15" customHeight="1">
      <c r="A5" s="37" t="s">
        <v>45</v>
      </c>
      <c r="C5" s="39"/>
    </row>
    <row r="6" spans="1:3" ht="15" customHeight="1">
      <c r="A6" s="37" t="s">
        <v>48</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2018 - June 30, 2019</v>
      </c>
    </row>
    <row r="16" spans="1:3" ht="14.25">
      <c r="A16" s="89" t="s">
        <v>165</v>
      </c>
    </row>
    <row r="17" spans="1:1" ht="14.25">
      <c r="A17" s="81" t="s">
        <v>166</v>
      </c>
    </row>
    <row r="18" spans="1:1" ht="14.25">
      <c r="A18" s="81" t="s">
        <v>167</v>
      </c>
    </row>
    <row r="19" spans="1:1" ht="14.25">
      <c r="A19" s="81"/>
    </row>
    <row r="20" spans="1:1" ht="14.25">
      <c r="A20" s="81"/>
    </row>
  </sheetData>
  <sheetProtection sheet="1" objects="1" scenarios="1"/>
  <phoneticPr fontId="7" type="noConversion"/>
  <conditionalFormatting sqref="C3">
    <cfRule type="expression" dxfId="327" priority="3">
      <formula>C3="Data Not Entered On Set-Up Worksheet"</formula>
    </cfRule>
  </conditionalFormatting>
  <conditionalFormatting sqref="C8">
    <cfRule type="expression" dxfId="326" priority="2">
      <formula>C8="Data Not Entered On Set-Up Worksheet"</formula>
    </cfRule>
  </conditionalFormatting>
  <conditionalFormatting sqref="C10">
    <cfRule type="expression" dxfId="325" priority="1">
      <formula>C10="Data Not Entered On Set-Up Worksheet"</formula>
    </cfRule>
  </conditionalFormatting>
  <pageMargins left="0.5" right="0.5" top="0.5" bottom="0.5" header="0.3" footer="0.3"/>
  <pageSetup scale="92" orientation="landscape" r:id="rId1"/>
  <headerFooter>
    <oddFooter>&amp;L&amp;9NC DHHS LME-MCO Performance Measures Report Part I Waiver Measures&amp;C&amp;P&amp;R&amp;F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AJ51"/>
  <sheetViews>
    <sheetView showGridLines="0" workbookViewId="0">
      <selection activeCell="F42" sqref="F42"/>
    </sheetView>
  </sheetViews>
  <sheetFormatPr defaultRowHeight="12.75"/>
  <cols>
    <col min="1" max="1" width="22.42578125" style="44" customWidth="1"/>
    <col min="2" max="7" width="18.7109375" style="44" customWidth="1"/>
    <col min="8" max="10" width="10" style="44" customWidth="1"/>
    <col min="11" max="16384" width="9.140625" style="44"/>
  </cols>
  <sheetData>
    <row r="1" spans="1:10" ht="15" customHeight="1">
      <c r="A1" s="55" t="s">
        <v>77</v>
      </c>
    </row>
    <row r="2" spans="1:10" ht="15" customHeight="1">
      <c r="A2" s="55" t="s">
        <v>78</v>
      </c>
    </row>
    <row r="3" spans="1:10" ht="15" customHeight="1">
      <c r="A3" s="37" t="s">
        <v>342</v>
      </c>
      <c r="C3" s="59">
        <f>IF('Set-Up Worksheet'!F3="","Data Not Entered On Set-Up Worksheet",'Set-Up Worksheet'!F3)</f>
        <v>2019</v>
      </c>
    </row>
    <row r="4" spans="1:10" ht="15" customHeight="1">
      <c r="C4" s="39"/>
    </row>
    <row r="5" spans="1:10" ht="15" customHeight="1">
      <c r="A5" s="37" t="s">
        <v>52</v>
      </c>
      <c r="C5" s="39"/>
    </row>
    <row r="6" spans="1:10" ht="15" customHeight="1">
      <c r="A6" s="37" t="s">
        <v>55</v>
      </c>
      <c r="C6" s="39"/>
    </row>
    <row r="7" spans="1:10" ht="15" customHeight="1">
      <c r="A7" s="37"/>
      <c r="C7" s="39"/>
    </row>
    <row r="8" spans="1:10" ht="15" customHeight="1">
      <c r="A8" s="37" t="s">
        <v>79</v>
      </c>
      <c r="C8" s="60" t="str">
        <f>IF('Set-Up Worksheet'!E6="","Data Not Entered On Set-Up Worksheet",'Set-Up Worksheet'!E6)</f>
        <v>Data Not Entered On Set-Up Worksheet</v>
      </c>
    </row>
    <row r="9" spans="1:10" ht="15" customHeight="1">
      <c r="A9" s="37" t="s">
        <v>50</v>
      </c>
      <c r="C9" s="39" t="s">
        <v>51</v>
      </c>
    </row>
    <row r="10" spans="1:10" ht="15" customHeight="1">
      <c r="A10" s="37" t="s">
        <v>27</v>
      </c>
      <c r="C10" s="61" t="str">
        <f>IF(OR('Set-Up Worksheet'!E8="",'Set-Up Worksheet'!H8=""),"Data Not Entered On Set-Up Worksheet",TEXT('Set-Up Worksheet'!E8,"mmmm d, yyyy")&amp;" - "&amp;TEXT('Set-Up Worksheet'!H8,"mmmm d, yyyy"))</f>
        <v>July 1, 2018 - June 30, 2019</v>
      </c>
    </row>
    <row r="12" spans="1:10" ht="18" customHeight="1">
      <c r="A12" s="93" t="s">
        <v>58</v>
      </c>
      <c r="B12" s="94"/>
      <c r="C12" s="94"/>
      <c r="D12" s="94"/>
      <c r="E12" s="42"/>
      <c r="F12" s="42"/>
      <c r="G12" s="42"/>
      <c r="H12" s="42"/>
      <c r="I12" s="42"/>
      <c r="J12" s="42"/>
    </row>
    <row r="13" spans="1:10" s="28" customFormat="1" ht="36" customHeight="1">
      <c r="A13" s="123" t="s">
        <v>23</v>
      </c>
      <c r="B13" s="123" t="s">
        <v>3</v>
      </c>
      <c r="C13" s="123" t="s">
        <v>4</v>
      </c>
      <c r="D13" s="123" t="s">
        <v>2</v>
      </c>
      <c r="E13" s="51"/>
      <c r="F13" s="51"/>
    </row>
    <row r="14" spans="1:10" s="28" customFormat="1" ht="18" customHeight="1">
      <c r="A14" s="90" t="s">
        <v>30</v>
      </c>
      <c r="B14" s="63"/>
      <c r="C14" s="63"/>
      <c r="D14" s="76">
        <f>SUM(B14:C14)</f>
        <v>0</v>
      </c>
      <c r="E14" s="96" t="str">
        <f>IF(COUNTA(B14:C19,C24:C40,E24:E40)&lt;46,"Enter data in applicable yellow shaded cells","")</f>
        <v>Enter data in applicable yellow shaded cells</v>
      </c>
    </row>
    <row r="15" spans="1:10" s="28" customFormat="1" ht="18" customHeight="1">
      <c r="A15" s="90" t="s">
        <v>24</v>
      </c>
      <c r="B15" s="63"/>
      <c r="C15" s="63"/>
      <c r="D15" s="76">
        <f t="shared" ref="D15:D20" si="0">SUM(B15:C15)</f>
        <v>0</v>
      </c>
      <c r="F15" s="51"/>
      <c r="G15" s="62"/>
    </row>
    <row r="16" spans="1:10" s="28" customFormat="1" ht="18" customHeight="1">
      <c r="A16" s="90" t="s">
        <v>25</v>
      </c>
      <c r="B16" s="63"/>
      <c r="C16" s="63"/>
      <c r="D16" s="76">
        <f t="shared" si="0"/>
        <v>0</v>
      </c>
      <c r="E16" s="51"/>
      <c r="F16" s="51"/>
    </row>
    <row r="17" spans="1:36" s="28" customFormat="1" ht="18" customHeight="1">
      <c r="A17" s="90" t="s">
        <v>31</v>
      </c>
      <c r="B17" s="63"/>
      <c r="C17" s="63"/>
      <c r="D17" s="76">
        <f t="shared" si="0"/>
        <v>0</v>
      </c>
      <c r="E17" s="51"/>
      <c r="F17" s="51"/>
    </row>
    <row r="18" spans="1:36" s="28" customFormat="1" ht="18" customHeight="1">
      <c r="A18" s="90" t="s">
        <v>36</v>
      </c>
      <c r="B18" s="63"/>
      <c r="C18" s="63"/>
      <c r="D18" s="76">
        <f t="shared" si="0"/>
        <v>0</v>
      </c>
      <c r="E18" s="51"/>
      <c r="F18" s="51"/>
    </row>
    <row r="19" spans="1:36" s="28" customFormat="1" ht="18" customHeight="1">
      <c r="A19" s="90" t="s">
        <v>0</v>
      </c>
      <c r="B19" s="63"/>
      <c r="C19" s="63"/>
      <c r="D19" s="76">
        <f t="shared" si="0"/>
        <v>0</v>
      </c>
      <c r="E19" s="51"/>
      <c r="F19" s="51"/>
    </row>
    <row r="20" spans="1:36" s="28" customFormat="1" ht="18" customHeight="1">
      <c r="A20" s="91" t="s">
        <v>1</v>
      </c>
      <c r="B20" s="63"/>
      <c r="C20" s="63"/>
      <c r="D20" s="76">
        <f t="shared" si="0"/>
        <v>0</v>
      </c>
      <c r="E20" s="98"/>
      <c r="F20" s="51"/>
    </row>
    <row r="21" spans="1:36" s="28" customFormat="1" ht="18" customHeight="1">
      <c r="A21" s="92" t="s">
        <v>2</v>
      </c>
      <c r="B21" s="125">
        <f>SUM(B14:B20)</f>
        <v>0</v>
      </c>
      <c r="C21" s="125">
        <f>SUM(C14:C20)</f>
        <v>0</v>
      </c>
      <c r="D21" s="125">
        <f>SUM(D14:D20)</f>
        <v>0</v>
      </c>
      <c r="E21" s="97"/>
      <c r="F21" s="51"/>
    </row>
    <row r="22" spans="1:36" s="28" customFormat="1">
      <c r="A22" s="52"/>
      <c r="B22" s="53"/>
      <c r="C22" s="51"/>
      <c r="D22" s="51"/>
      <c r="E22" s="51"/>
      <c r="F22" s="51"/>
    </row>
    <row r="23" spans="1:36" s="54" customFormat="1" ht="38.25">
      <c r="A23" s="105" t="s">
        <v>23</v>
      </c>
      <c r="B23" s="105" t="s">
        <v>26</v>
      </c>
      <c r="C23" s="105" t="s">
        <v>169</v>
      </c>
      <c r="D23" s="124" t="s">
        <v>168</v>
      </c>
      <c r="E23" s="105" t="s">
        <v>170</v>
      </c>
      <c r="F23" s="105" t="s">
        <v>171</v>
      </c>
      <c r="G23" s="105" t="s">
        <v>59</v>
      </c>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1:36" s="28" customFormat="1" ht="18" customHeight="1">
      <c r="A24" s="246" t="s">
        <v>30</v>
      </c>
      <c r="B24" s="95" t="s">
        <v>3</v>
      </c>
      <c r="C24" s="63"/>
      <c r="D24" s="130">
        <f>IF($B14=0,0,C24/$B14*1000)</f>
        <v>0</v>
      </c>
      <c r="E24" s="63"/>
      <c r="F24" s="130">
        <f>IF($B14=0,0,E24/$B14*1000)</f>
        <v>0</v>
      </c>
      <c r="G24" s="130">
        <f>IF(C24=0,0,E24/C24)</f>
        <v>0</v>
      </c>
    </row>
    <row r="25" spans="1:36" s="28" customFormat="1" ht="18" customHeight="1">
      <c r="A25" s="247"/>
      <c r="B25" s="95" t="s">
        <v>4</v>
      </c>
      <c r="C25" s="63"/>
      <c r="D25" s="130">
        <f>IF($C14=0,0,C25/$C14*1000)</f>
        <v>0</v>
      </c>
      <c r="E25" s="63"/>
      <c r="F25" s="130">
        <f>IF($C14=0,0,E25/$C14*1000)</f>
        <v>0</v>
      </c>
      <c r="G25" s="130">
        <f t="shared" ref="G25:G47" si="1">IF(C25=0,0,E25/C25)</f>
        <v>0</v>
      </c>
    </row>
    <row r="26" spans="1:36" s="28" customFormat="1" ht="18" customHeight="1">
      <c r="A26" s="248"/>
      <c r="B26" s="95" t="s">
        <v>2</v>
      </c>
      <c r="C26" s="76">
        <f>SUM(C24:C25)</f>
        <v>0</v>
      </c>
      <c r="D26" s="130">
        <f>IF($D14=0,0,C26/$D14*1000)</f>
        <v>0</v>
      </c>
      <c r="E26" s="76">
        <f>SUM(E24:E25)</f>
        <v>0</v>
      </c>
      <c r="F26" s="130">
        <f>IF($D14=0,0,E26/$D14*1000)</f>
        <v>0</v>
      </c>
      <c r="G26" s="130">
        <f t="shared" si="1"/>
        <v>0</v>
      </c>
    </row>
    <row r="27" spans="1:36" s="28" customFormat="1" ht="18" customHeight="1">
      <c r="A27" s="246" t="s">
        <v>24</v>
      </c>
      <c r="B27" s="95" t="s">
        <v>3</v>
      </c>
      <c r="C27" s="63"/>
      <c r="D27" s="130">
        <f>IF($B15=0,0,C27/$B15*1000)</f>
        <v>0</v>
      </c>
      <c r="E27" s="63"/>
      <c r="F27" s="130">
        <f>IF($B15=0,0,E27/$B15*1000)</f>
        <v>0</v>
      </c>
      <c r="G27" s="130">
        <f t="shared" si="1"/>
        <v>0</v>
      </c>
    </row>
    <row r="28" spans="1:36" s="28" customFormat="1" ht="18" customHeight="1">
      <c r="A28" s="247"/>
      <c r="B28" s="95" t="s">
        <v>4</v>
      </c>
      <c r="C28" s="63"/>
      <c r="D28" s="130">
        <f>IF($C15=0,0,C28/$C15*1000)</f>
        <v>0</v>
      </c>
      <c r="E28" s="63"/>
      <c r="F28" s="130">
        <f>IF($C15=0,0,E28/$C15*1000)</f>
        <v>0</v>
      </c>
      <c r="G28" s="130">
        <f t="shared" si="1"/>
        <v>0</v>
      </c>
    </row>
    <row r="29" spans="1:36" s="28" customFormat="1" ht="18" customHeight="1">
      <c r="A29" s="248"/>
      <c r="B29" s="95" t="s">
        <v>2</v>
      </c>
      <c r="C29" s="76">
        <f>SUM(C27:C28)</f>
        <v>0</v>
      </c>
      <c r="D29" s="130">
        <f>IF($D15=0,0,C29/$D15*1000)</f>
        <v>0</v>
      </c>
      <c r="E29" s="76">
        <f>SUM(E27:E28)</f>
        <v>0</v>
      </c>
      <c r="F29" s="130">
        <f>IF($D15=0,0,E29/$D15*1000)</f>
        <v>0</v>
      </c>
      <c r="G29" s="130">
        <f t="shared" si="1"/>
        <v>0</v>
      </c>
    </row>
    <row r="30" spans="1:36" s="28" customFormat="1" ht="18" customHeight="1">
      <c r="A30" s="246" t="s">
        <v>25</v>
      </c>
      <c r="B30" s="95" t="s">
        <v>3</v>
      </c>
      <c r="C30" s="63"/>
      <c r="D30" s="130">
        <f>IF($B16=0,0,C30/$B16*1000)</f>
        <v>0</v>
      </c>
      <c r="E30" s="63"/>
      <c r="F30" s="130">
        <f>IF($B16=0,0,E30/$B16*1000)</f>
        <v>0</v>
      </c>
      <c r="G30" s="130">
        <f t="shared" si="1"/>
        <v>0</v>
      </c>
    </row>
    <row r="31" spans="1:36" s="28" customFormat="1" ht="18" customHeight="1">
      <c r="A31" s="247"/>
      <c r="B31" s="95" t="s">
        <v>4</v>
      </c>
      <c r="C31" s="63"/>
      <c r="D31" s="130">
        <f>IF($C16=0,0,C31/$C16*1000)</f>
        <v>0</v>
      </c>
      <c r="E31" s="63"/>
      <c r="F31" s="130">
        <f>IF($C16=0,0,E31/$C16*1000)</f>
        <v>0</v>
      </c>
      <c r="G31" s="130">
        <f t="shared" si="1"/>
        <v>0</v>
      </c>
    </row>
    <row r="32" spans="1:36" s="28" customFormat="1" ht="18" customHeight="1">
      <c r="A32" s="248"/>
      <c r="B32" s="95" t="s">
        <v>2</v>
      </c>
      <c r="C32" s="76">
        <f>SUM(C30:C31)</f>
        <v>0</v>
      </c>
      <c r="D32" s="130">
        <f>IF($D16=0,0,C32/$D16*1000)</f>
        <v>0</v>
      </c>
      <c r="E32" s="76">
        <f>SUM(E30:E31)</f>
        <v>0</v>
      </c>
      <c r="F32" s="130">
        <f>IF($D16=0,0,E32/$D16*1000)</f>
        <v>0</v>
      </c>
      <c r="G32" s="130">
        <f t="shared" si="1"/>
        <v>0</v>
      </c>
    </row>
    <row r="33" spans="1:26" s="28" customFormat="1" ht="18" customHeight="1">
      <c r="A33" s="246" t="s">
        <v>31</v>
      </c>
      <c r="B33" s="95" t="s">
        <v>3</v>
      </c>
      <c r="C33" s="63"/>
      <c r="D33" s="130">
        <f>IF($B17=0,0,C33/$B17*1000)</f>
        <v>0</v>
      </c>
      <c r="E33" s="63"/>
      <c r="F33" s="130">
        <f>IF($B17=0,0,E33/$B17*1000)</f>
        <v>0</v>
      </c>
      <c r="G33" s="130">
        <f t="shared" si="1"/>
        <v>0</v>
      </c>
    </row>
    <row r="34" spans="1:26" s="28" customFormat="1" ht="18" customHeight="1">
      <c r="A34" s="247"/>
      <c r="B34" s="95" t="s">
        <v>4</v>
      </c>
      <c r="C34" s="63"/>
      <c r="D34" s="130">
        <f>IF($C17=0,0,C34/$C17*1000)</f>
        <v>0</v>
      </c>
      <c r="E34" s="63"/>
      <c r="F34" s="130">
        <f>IF($C17=0,0,E34/$C17*1000)</f>
        <v>0</v>
      </c>
      <c r="G34" s="130">
        <f t="shared" si="1"/>
        <v>0</v>
      </c>
    </row>
    <row r="35" spans="1:26" s="28" customFormat="1" ht="18" customHeight="1">
      <c r="A35" s="248"/>
      <c r="B35" s="95" t="s">
        <v>2</v>
      </c>
      <c r="C35" s="76">
        <f>SUM(C33:C34)</f>
        <v>0</v>
      </c>
      <c r="D35" s="130">
        <f>IF($D17=0,0,C35/$D17*1000)</f>
        <v>0</v>
      </c>
      <c r="E35" s="76">
        <f>SUM(E33:E34)</f>
        <v>0</v>
      </c>
      <c r="F35" s="130">
        <f>IF($D17=0,0,E35/$D17*1000)</f>
        <v>0</v>
      </c>
      <c r="G35" s="130">
        <f t="shared" si="1"/>
        <v>0</v>
      </c>
    </row>
    <row r="36" spans="1:26" s="28" customFormat="1" ht="18" customHeight="1">
      <c r="A36" s="246" t="s">
        <v>36</v>
      </c>
      <c r="B36" s="95" t="s">
        <v>3</v>
      </c>
      <c r="C36" s="63"/>
      <c r="D36" s="130">
        <f>IF($B18=0,0,C36/$B18*1000)</f>
        <v>0</v>
      </c>
      <c r="E36" s="63"/>
      <c r="F36" s="130">
        <f>IF($B18=0,0,E36/$B18*1000)</f>
        <v>0</v>
      </c>
      <c r="G36" s="130">
        <f t="shared" si="1"/>
        <v>0</v>
      </c>
    </row>
    <row r="37" spans="1:26" s="28" customFormat="1" ht="18" customHeight="1">
      <c r="A37" s="247"/>
      <c r="B37" s="95" t="s">
        <v>4</v>
      </c>
      <c r="C37" s="63"/>
      <c r="D37" s="130">
        <f>IF($C18=0,0,C37/$C18*1000)</f>
        <v>0</v>
      </c>
      <c r="E37" s="63"/>
      <c r="F37" s="130">
        <f>IF($C18=0,0,E37/$C18*1000)</f>
        <v>0</v>
      </c>
      <c r="G37" s="130">
        <f t="shared" si="1"/>
        <v>0</v>
      </c>
    </row>
    <row r="38" spans="1:26" s="28" customFormat="1" ht="18" customHeight="1">
      <c r="A38" s="248"/>
      <c r="B38" s="95" t="s">
        <v>2</v>
      </c>
      <c r="C38" s="76">
        <f>SUM(C36:C37)</f>
        <v>0</v>
      </c>
      <c r="D38" s="130">
        <f>IF($D18=0,0,C38/$D18*1000)</f>
        <v>0</v>
      </c>
      <c r="E38" s="76">
        <f>SUM(E36:E37)</f>
        <v>0</v>
      </c>
      <c r="F38" s="130">
        <f>IF($D18=0,0,E38/$D18*1000)</f>
        <v>0</v>
      </c>
      <c r="G38" s="130">
        <f t="shared" si="1"/>
        <v>0</v>
      </c>
    </row>
    <row r="39" spans="1:26" s="28" customFormat="1" ht="18" customHeight="1">
      <c r="A39" s="246" t="s">
        <v>0</v>
      </c>
      <c r="B39" s="95" t="s">
        <v>3</v>
      </c>
      <c r="C39" s="63"/>
      <c r="D39" s="130">
        <f>IF($B19=0,0,C39/$B19*1000)</f>
        <v>0</v>
      </c>
      <c r="E39" s="63"/>
      <c r="F39" s="130">
        <f>IF($B19=0,0,E39/$B19*1000)</f>
        <v>0</v>
      </c>
      <c r="G39" s="130">
        <f t="shared" si="1"/>
        <v>0</v>
      </c>
    </row>
    <row r="40" spans="1:26" s="28" customFormat="1" ht="18" customHeight="1">
      <c r="A40" s="247"/>
      <c r="B40" s="95" t="s">
        <v>4</v>
      </c>
      <c r="C40" s="63"/>
      <c r="D40" s="130">
        <f>IF($C19=0,0,C40/$C19*1000)</f>
        <v>0</v>
      </c>
      <c r="E40" s="63"/>
      <c r="F40" s="130">
        <f>IF($C19=0,0,E40/$C19*1000)</f>
        <v>0</v>
      </c>
      <c r="G40" s="130">
        <f t="shared" si="1"/>
        <v>0</v>
      </c>
    </row>
    <row r="41" spans="1:26" s="28" customFormat="1" ht="18" customHeight="1">
      <c r="A41" s="248"/>
      <c r="B41" s="95" t="s">
        <v>2</v>
      </c>
      <c r="C41" s="76">
        <f>SUM(C39:C40)</f>
        <v>0</v>
      </c>
      <c r="D41" s="130">
        <f>IF($D19=0,0,C41/$D19*1000)</f>
        <v>0</v>
      </c>
      <c r="E41" s="76">
        <f>SUM(E39:E40)</f>
        <v>0</v>
      </c>
      <c r="F41" s="130">
        <f>IF($D19=0,0,E41/$D19*1000)</f>
        <v>0</v>
      </c>
      <c r="G41" s="130">
        <f t="shared" si="1"/>
        <v>0</v>
      </c>
    </row>
    <row r="42" spans="1:26" s="28" customFormat="1" ht="18" customHeight="1">
      <c r="A42" s="249" t="s">
        <v>1</v>
      </c>
      <c r="B42" s="95" t="s">
        <v>3</v>
      </c>
      <c r="C42" s="63"/>
      <c r="D42" s="130">
        <f>IF($B20=0,0,C42/$B20*1000)</f>
        <v>0</v>
      </c>
      <c r="E42" s="63"/>
      <c r="F42" s="130">
        <f>IF($B20=0,0,E42/$B20*1000)</f>
        <v>0</v>
      </c>
      <c r="G42" s="130">
        <f t="shared" si="1"/>
        <v>0</v>
      </c>
    </row>
    <row r="43" spans="1:26" s="28" customFormat="1" ht="18" customHeight="1">
      <c r="A43" s="250"/>
      <c r="B43" s="95" t="s">
        <v>4</v>
      </c>
      <c r="C43" s="63"/>
      <c r="D43" s="130">
        <f>IF($C20=0,0,C43/$C20*1000)</f>
        <v>0</v>
      </c>
      <c r="E43" s="63"/>
      <c r="F43" s="130">
        <f>IF($C20=0,0,E43/$C20*1000)</f>
        <v>0</v>
      </c>
      <c r="G43" s="130">
        <f t="shared" si="1"/>
        <v>0</v>
      </c>
    </row>
    <row r="44" spans="1:26" s="28" customFormat="1" ht="18" customHeight="1">
      <c r="A44" s="251"/>
      <c r="B44" s="95" t="s">
        <v>2</v>
      </c>
      <c r="C44" s="76">
        <f>SUM(C42:C43)</f>
        <v>0</v>
      </c>
      <c r="D44" s="130">
        <f>IF($D20=0,0,C44/$D20*1000)</f>
        <v>0</v>
      </c>
      <c r="E44" s="76">
        <f>SUM(E42:E43)</f>
        <v>0</v>
      </c>
      <c r="F44" s="130">
        <f>IF($D20=0,0,E44/$D20*1000)</f>
        <v>0</v>
      </c>
      <c r="G44" s="130">
        <f t="shared" si="1"/>
        <v>0</v>
      </c>
    </row>
    <row r="45" spans="1:26" s="37" customFormat="1" ht="18" customHeight="1">
      <c r="A45" s="252" t="s">
        <v>2</v>
      </c>
      <c r="B45" s="95" t="s">
        <v>3</v>
      </c>
      <c r="C45" s="126">
        <f>SUM(C24,C27,C30,C33,C36,C39,C42)</f>
        <v>0</v>
      </c>
      <c r="D45" s="130">
        <f>IF($B21=0,0,C45/$B21*1000)</f>
        <v>0</v>
      </c>
      <c r="E45" s="126">
        <f>SUM(E24,E27,E30,E33,E36,E39,E42)</f>
        <v>0</v>
      </c>
      <c r="F45" s="130">
        <f>IF($B21=0,0,E45/$B21*1000)</f>
        <v>0</v>
      </c>
      <c r="G45" s="130">
        <f t="shared" si="1"/>
        <v>0</v>
      </c>
      <c r="H45" s="28"/>
      <c r="I45" s="28"/>
      <c r="J45" s="28"/>
      <c r="K45" s="28"/>
      <c r="L45" s="28"/>
      <c r="M45" s="28"/>
      <c r="N45" s="28"/>
      <c r="O45" s="28"/>
      <c r="P45" s="28"/>
      <c r="Q45" s="28"/>
      <c r="R45" s="28"/>
      <c r="S45" s="28"/>
      <c r="T45" s="28"/>
      <c r="U45" s="28"/>
      <c r="V45" s="28"/>
      <c r="W45" s="28"/>
      <c r="X45" s="28"/>
      <c r="Y45" s="28"/>
      <c r="Z45" s="28"/>
    </row>
    <row r="46" spans="1:26" s="37" customFormat="1" ht="18" customHeight="1">
      <c r="A46" s="253"/>
      <c r="B46" s="95" t="s">
        <v>4</v>
      </c>
      <c r="C46" s="126">
        <f>SUM(C25,C28,C31,C34,C37,C40,C43)</f>
        <v>0</v>
      </c>
      <c r="D46" s="130">
        <f>IF($C21=0,0,C46/$C21*1000)</f>
        <v>0</v>
      </c>
      <c r="E46" s="126">
        <f>SUM(E25,E28,E31,E34,E37,E40,E43)</f>
        <v>0</v>
      </c>
      <c r="F46" s="130">
        <f>IF($C21=0,0,E46/$C21*1000)</f>
        <v>0</v>
      </c>
      <c r="G46" s="130">
        <f t="shared" si="1"/>
        <v>0</v>
      </c>
      <c r="H46" s="28"/>
      <c r="I46" s="28"/>
      <c r="J46" s="28"/>
      <c r="K46" s="28"/>
      <c r="L46" s="28"/>
      <c r="M46" s="28"/>
      <c r="N46" s="28"/>
      <c r="O46" s="28"/>
      <c r="P46" s="28"/>
      <c r="Q46" s="28"/>
      <c r="R46" s="28"/>
      <c r="S46" s="28"/>
      <c r="T46" s="28"/>
      <c r="U46" s="28"/>
      <c r="V46" s="28"/>
      <c r="W46" s="28"/>
      <c r="X46" s="28"/>
      <c r="Y46" s="28"/>
      <c r="Z46" s="28"/>
    </row>
    <row r="47" spans="1:26" s="37" customFormat="1" ht="18" customHeight="1">
      <c r="A47" s="254"/>
      <c r="B47" s="95" t="s">
        <v>2</v>
      </c>
      <c r="C47" s="76">
        <f>SUM(C45:C46)</f>
        <v>0</v>
      </c>
      <c r="D47" s="130">
        <f>IF($D21=0,0,C47/$D21*1000)</f>
        <v>0</v>
      </c>
      <c r="E47" s="76">
        <f>SUM(E45:E46)</f>
        <v>0</v>
      </c>
      <c r="F47" s="130">
        <f>IF($D21=0,0,E47/$D21*1000)</f>
        <v>0</v>
      </c>
      <c r="G47" s="130">
        <f t="shared" si="1"/>
        <v>0</v>
      </c>
      <c r="H47" s="28"/>
      <c r="I47" s="28"/>
      <c r="J47" s="28"/>
      <c r="K47" s="28"/>
      <c r="L47" s="28"/>
      <c r="M47" s="28"/>
      <c r="N47" s="28"/>
      <c r="O47" s="28"/>
      <c r="P47" s="28"/>
      <c r="Q47" s="28"/>
      <c r="R47" s="28"/>
      <c r="S47" s="28"/>
      <c r="T47" s="28"/>
      <c r="U47" s="28"/>
      <c r="V47" s="28"/>
      <c r="W47" s="28"/>
      <c r="X47" s="28"/>
      <c r="Y47" s="28"/>
      <c r="Z47" s="28"/>
    </row>
    <row r="48" spans="1:26">
      <c r="A48" s="45"/>
      <c r="B48" s="45"/>
      <c r="C48" s="45"/>
      <c r="D48" s="45"/>
      <c r="E48" s="45"/>
      <c r="F48" s="45"/>
      <c r="G48" s="45"/>
      <c r="H48" s="45"/>
      <c r="I48" s="45"/>
      <c r="J48" s="45"/>
    </row>
    <row r="49" spans="1:10">
      <c r="A49" s="45"/>
      <c r="B49" s="45"/>
      <c r="C49" s="45"/>
      <c r="D49" s="45"/>
      <c r="E49" s="45"/>
      <c r="F49" s="45"/>
      <c r="G49" s="45"/>
      <c r="H49" s="45"/>
      <c r="I49" s="45"/>
      <c r="J49" s="45"/>
    </row>
    <row r="50" spans="1:10">
      <c r="A50" s="45"/>
      <c r="B50" s="45"/>
      <c r="C50" s="45"/>
      <c r="D50" s="45"/>
      <c r="E50" s="45"/>
      <c r="F50" s="45"/>
      <c r="G50" s="45"/>
      <c r="H50" s="45"/>
      <c r="I50" s="45"/>
      <c r="J50" s="45"/>
    </row>
    <row r="51" spans="1:10">
      <c r="A51" s="45"/>
      <c r="B51" s="45"/>
      <c r="C51" s="45"/>
      <c r="D51" s="45"/>
      <c r="E51" s="45"/>
      <c r="F51" s="45"/>
      <c r="G51" s="45"/>
      <c r="H51" s="45"/>
      <c r="I51" s="45"/>
      <c r="J51" s="45"/>
    </row>
  </sheetData>
  <sheetProtection sheet="1" objects="1" scenarios="1"/>
  <mergeCells count="8">
    <mergeCell ref="A24:A26"/>
    <mergeCell ref="A42:A44"/>
    <mergeCell ref="A45:A47"/>
    <mergeCell ref="A27:A29"/>
    <mergeCell ref="A30:A32"/>
    <mergeCell ref="A33:A35"/>
    <mergeCell ref="A36:A38"/>
    <mergeCell ref="A39:A41"/>
  </mergeCells>
  <phoneticPr fontId="7" type="noConversion"/>
  <conditionalFormatting sqref="C3">
    <cfRule type="expression" dxfId="324" priority="18">
      <formula>C3="Data Not Entered On Set-Up Worksheet"</formula>
    </cfRule>
  </conditionalFormatting>
  <conditionalFormatting sqref="C8">
    <cfRule type="expression" dxfId="323" priority="17">
      <formula>C8="Data Not Entered On Set-Up Worksheet"</formula>
    </cfRule>
  </conditionalFormatting>
  <conditionalFormatting sqref="C10">
    <cfRule type="expression" dxfId="322" priority="16">
      <formula>C10="Data Not Entered On Set-Up Worksheet"</formula>
    </cfRule>
  </conditionalFormatting>
  <conditionalFormatting sqref="B14:C20">
    <cfRule type="cellIs" dxfId="321" priority="15" operator="equal">
      <formula>""</formula>
    </cfRule>
  </conditionalFormatting>
  <conditionalFormatting sqref="C24:C25">
    <cfRule type="cellIs" dxfId="320" priority="14" operator="equal">
      <formula>""</formula>
    </cfRule>
  </conditionalFormatting>
  <conditionalFormatting sqref="E24:E25">
    <cfRule type="cellIs" dxfId="319" priority="13" operator="equal">
      <formula>""</formula>
    </cfRule>
  </conditionalFormatting>
  <conditionalFormatting sqref="C27:C28">
    <cfRule type="cellIs" dxfId="318" priority="12" operator="equal">
      <formula>""</formula>
    </cfRule>
  </conditionalFormatting>
  <conditionalFormatting sqref="E27:E28">
    <cfRule type="cellIs" dxfId="317" priority="11" operator="equal">
      <formula>""</formula>
    </cfRule>
  </conditionalFormatting>
  <conditionalFormatting sqref="C30:C31">
    <cfRule type="cellIs" dxfId="316" priority="10" operator="equal">
      <formula>""</formula>
    </cfRule>
  </conditionalFormatting>
  <conditionalFormatting sqref="E30:E31">
    <cfRule type="cellIs" dxfId="315" priority="9" operator="equal">
      <formula>""</formula>
    </cfRule>
  </conditionalFormatting>
  <conditionalFormatting sqref="C33:C34">
    <cfRule type="cellIs" dxfId="314" priority="8" operator="equal">
      <formula>""</formula>
    </cfRule>
  </conditionalFormatting>
  <conditionalFormatting sqref="E33:E34">
    <cfRule type="cellIs" dxfId="313" priority="7" operator="equal">
      <formula>""</formula>
    </cfRule>
  </conditionalFormatting>
  <conditionalFormatting sqref="C36:C37">
    <cfRule type="cellIs" dxfId="312" priority="6" operator="equal">
      <formula>""</formula>
    </cfRule>
  </conditionalFormatting>
  <conditionalFormatting sqref="E36:E37">
    <cfRule type="cellIs" dxfId="311" priority="5" operator="equal">
      <formula>""</formula>
    </cfRule>
  </conditionalFormatting>
  <conditionalFormatting sqref="C39:C40">
    <cfRule type="cellIs" dxfId="310" priority="4" operator="equal">
      <formula>""</formula>
    </cfRule>
  </conditionalFormatting>
  <conditionalFormatting sqref="E39:E40">
    <cfRule type="cellIs" dxfId="309" priority="3" operator="equal">
      <formula>""</formula>
    </cfRule>
  </conditionalFormatting>
  <conditionalFormatting sqref="C42:C43">
    <cfRule type="cellIs" dxfId="308" priority="2" operator="equal">
      <formula>""</formula>
    </cfRule>
  </conditionalFormatting>
  <conditionalFormatting sqref="E42:E43">
    <cfRule type="cellIs" dxfId="307" priority="1" operator="equal">
      <formula>""</formula>
    </cfRule>
  </conditionalFormatting>
  <pageMargins left="0.5" right="0.5" top="0.5" bottom="0.5" header="0.3" footer="0.3"/>
  <pageSetup scale="65" orientation="landscape" r:id="rId1"/>
  <headerFooter>
    <oddFooter>&amp;L&amp;9NC DHHS LME-MCO Performance Measures Report Part I Waiver Measures&amp;C&amp;P&amp;R&amp;F</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A1:M58"/>
  <sheetViews>
    <sheetView showGridLines="0" zoomScaleNormal="100" workbookViewId="0"/>
  </sheetViews>
  <sheetFormatPr defaultRowHeight="12.75"/>
  <cols>
    <col min="1" max="1" width="22.42578125" style="44" customWidth="1"/>
    <col min="2" max="13" width="12.7109375" style="44" customWidth="1"/>
    <col min="14" max="16384" width="9.140625" style="44"/>
  </cols>
  <sheetData>
    <row r="1" spans="1:13" ht="15" customHeight="1">
      <c r="A1" s="55" t="s">
        <v>77</v>
      </c>
    </row>
    <row r="2" spans="1:13" ht="15" customHeight="1">
      <c r="A2" s="55" t="s">
        <v>78</v>
      </c>
    </row>
    <row r="3" spans="1:13" ht="15" customHeight="1">
      <c r="A3" s="37" t="s">
        <v>342</v>
      </c>
      <c r="C3" s="59">
        <f>IF('Set-Up Worksheet'!F3="","Data Not Entered On Set-Up Worksheet",'Set-Up Worksheet'!F3)</f>
        <v>2019</v>
      </c>
    </row>
    <row r="4" spans="1:13" ht="15" customHeight="1">
      <c r="C4" s="39"/>
    </row>
    <row r="5" spans="1:13" ht="15" customHeight="1">
      <c r="A5" s="37" t="s">
        <v>52</v>
      </c>
      <c r="C5" s="39"/>
      <c r="H5" s="37" t="s">
        <v>182</v>
      </c>
      <c r="L5" s="136"/>
    </row>
    <row r="6" spans="1:13" ht="15" customHeight="1">
      <c r="A6" s="37" t="s">
        <v>53</v>
      </c>
      <c r="C6" s="39"/>
      <c r="H6" s="150" t="s">
        <v>183</v>
      </c>
    </row>
    <row r="7" spans="1:13" ht="15" customHeight="1">
      <c r="A7" s="37"/>
      <c r="C7" s="39"/>
      <c r="H7" s="150" t="s">
        <v>184</v>
      </c>
    </row>
    <row r="8" spans="1:13" ht="15" customHeight="1">
      <c r="A8" s="37" t="s">
        <v>79</v>
      </c>
      <c r="C8" s="60" t="str">
        <f>IF('Set-Up Worksheet'!E6="","Data Not Entered On Set-Up Worksheet",'Set-Up Worksheet'!E6)</f>
        <v>Data Not Entered On Set-Up Worksheet</v>
      </c>
      <c r="H8" s="150" t="s">
        <v>185</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2018 - June 30, 2019</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173</v>
      </c>
      <c r="C13" s="109"/>
      <c r="D13" s="110"/>
      <c r="E13" s="108" t="s">
        <v>174</v>
      </c>
      <c r="F13" s="109"/>
      <c r="G13" s="110"/>
      <c r="H13" s="111" t="s">
        <v>176</v>
      </c>
      <c r="I13" s="112"/>
      <c r="J13" s="113"/>
      <c r="K13" s="108" t="s">
        <v>175</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2" t="s">
        <v>186</v>
      </c>
      <c r="B24" s="263"/>
      <c r="C24" s="111" t="s">
        <v>180</v>
      </c>
      <c r="D24" s="117"/>
      <c r="E24" s="111" t="s">
        <v>178</v>
      </c>
      <c r="F24" s="117"/>
      <c r="G24" s="111" t="s">
        <v>177</v>
      </c>
      <c r="H24" s="117"/>
      <c r="I24" s="111" t="s">
        <v>181</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5"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6"/>
      <c r="B27" s="141" t="s">
        <v>4</v>
      </c>
      <c r="C27" s="131"/>
      <c r="D27" s="137">
        <f>IF(C15=0,0,C27/(C15/$L$5))</f>
        <v>0</v>
      </c>
      <c r="E27" s="131"/>
      <c r="F27" s="137">
        <f>IF(F15=0,0,E27/(F15/$L$5))</f>
        <v>0</v>
      </c>
      <c r="G27" s="131"/>
      <c r="H27" s="137">
        <f>IF(I15=0,0,G27/(I15/$L$5))</f>
        <v>0</v>
      </c>
      <c r="I27" s="131"/>
      <c r="J27" s="137">
        <f>IF(L15=0,0,I27/(L15/$L$5))</f>
        <v>0</v>
      </c>
    </row>
    <row r="28" spans="1:13" ht="18" customHeight="1">
      <c r="A28" s="257"/>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5" t="s">
        <v>28</v>
      </c>
      <c r="B29" s="140" t="s">
        <v>3</v>
      </c>
      <c r="C29" s="131"/>
      <c r="D29" s="137">
        <f>IF(B16=0,0,C29/(B16/$L$5))</f>
        <v>0</v>
      </c>
      <c r="E29" s="131"/>
      <c r="F29" s="137">
        <f>IF(E16=0,0,E29/(E16/$L$5))</f>
        <v>0</v>
      </c>
      <c r="G29" s="131"/>
      <c r="H29" s="137">
        <f>IF(H16=0,0,G29/(H16/$L$5))</f>
        <v>0</v>
      </c>
      <c r="I29" s="131"/>
      <c r="J29" s="137">
        <f>IF(K16=0,0,I29/(K16/$L$5))</f>
        <v>0</v>
      </c>
    </row>
    <row r="30" spans="1:13" ht="18" customHeight="1">
      <c r="A30" s="256"/>
      <c r="B30" s="141" t="s">
        <v>4</v>
      </c>
      <c r="C30" s="131"/>
      <c r="D30" s="137">
        <f>IF(C16=0,0,C30/(C$16/$L$5))</f>
        <v>0</v>
      </c>
      <c r="E30" s="131"/>
      <c r="F30" s="137">
        <f>IF(F16=0,0,E30/(F16/$L$5))</f>
        <v>0</v>
      </c>
      <c r="G30" s="131"/>
      <c r="H30" s="137">
        <f>IF(I16=0,0,G30/(I16/$L$5))</f>
        <v>0</v>
      </c>
      <c r="I30" s="131"/>
      <c r="J30" s="137">
        <f>IF(L16=0,0,I30/(L16/$L$5))</f>
        <v>0</v>
      </c>
    </row>
    <row r="31" spans="1:13" ht="18" customHeight="1">
      <c r="A31" s="257"/>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5" t="s">
        <v>33</v>
      </c>
      <c r="B32" s="140" t="s">
        <v>3</v>
      </c>
      <c r="C32" s="131"/>
      <c r="D32" s="137">
        <f>IF(B17=0,0,C32/(B17/$L$5))</f>
        <v>0</v>
      </c>
      <c r="E32" s="131"/>
      <c r="F32" s="137">
        <f>IF(E17=0,0,E32/(E17/$L$5))</f>
        <v>0</v>
      </c>
      <c r="G32" s="131"/>
      <c r="H32" s="137">
        <f>IF(H17=0,0,G32/(H17/$L$5))</f>
        <v>0</v>
      </c>
      <c r="I32" s="131"/>
      <c r="J32" s="137">
        <f>IF(K17=0,0,I32/(K17/$L$5))</f>
        <v>0</v>
      </c>
    </row>
    <row r="33" spans="1:10" ht="18" customHeight="1">
      <c r="A33" s="256"/>
      <c r="B33" s="141" t="s">
        <v>4</v>
      </c>
      <c r="C33" s="131"/>
      <c r="D33" s="137">
        <f>IF(C17=0,0,C33/(C17/$L$5))</f>
        <v>0</v>
      </c>
      <c r="E33" s="131"/>
      <c r="F33" s="137">
        <f>IF(F17=0,0,E33/(F17/$L$5))</f>
        <v>0</v>
      </c>
      <c r="G33" s="131"/>
      <c r="H33" s="137">
        <f>IF(I17=0,0,G33/(I17/$L$5))</f>
        <v>0</v>
      </c>
      <c r="I33" s="131"/>
      <c r="J33" s="137">
        <f>IF(L17=0,0,I33/(L17/$L$5))</f>
        <v>0</v>
      </c>
    </row>
    <row r="34" spans="1:10" ht="18" customHeight="1">
      <c r="A34" s="257"/>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9" t="s">
        <v>31</v>
      </c>
      <c r="B35" s="140" t="s">
        <v>3</v>
      </c>
      <c r="C35" s="131"/>
      <c r="D35" s="137">
        <f>IF(B18=0,0,C35/(B18/$L$5))</f>
        <v>0</v>
      </c>
      <c r="E35" s="131"/>
      <c r="F35" s="137">
        <f>IF(E18=0,0,E35/(E18/$L$5))</f>
        <v>0</v>
      </c>
      <c r="G35" s="131"/>
      <c r="H35" s="137">
        <f>IF(H18=0,0,G35/(H18/$L$5))</f>
        <v>0</v>
      </c>
      <c r="I35" s="131"/>
      <c r="J35" s="137">
        <f>IF(K18=0,0,I35/(K18/$L$5))</f>
        <v>0</v>
      </c>
    </row>
    <row r="36" spans="1:10" ht="18" customHeight="1">
      <c r="A36" s="260"/>
      <c r="B36" s="141" t="s">
        <v>4</v>
      </c>
      <c r="C36" s="131"/>
      <c r="D36" s="137">
        <f>IF(C18=0,0,C36/(C18/$L$5))</f>
        <v>0</v>
      </c>
      <c r="E36" s="131"/>
      <c r="F36" s="137">
        <f>IF(F18=0,0,E36/(F18/$L$5))</f>
        <v>0</v>
      </c>
      <c r="G36" s="131"/>
      <c r="H36" s="137">
        <f>IF(I18=0,0,G36/(I18/$L$5))</f>
        <v>0</v>
      </c>
      <c r="I36" s="131"/>
      <c r="J36" s="137">
        <f>IF(L18=0,0,I36/(L18/$L$5))</f>
        <v>0</v>
      </c>
    </row>
    <row r="37" spans="1:10" ht="18" customHeight="1">
      <c r="A37" s="261"/>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5" t="s">
        <v>29</v>
      </c>
      <c r="B38" s="140" t="s">
        <v>3</v>
      </c>
      <c r="C38" s="131"/>
      <c r="D38" s="137">
        <f>IF(B19=0,0,C38/(B19/$L$5))</f>
        <v>0</v>
      </c>
      <c r="E38" s="131"/>
      <c r="F38" s="137">
        <f>IF(E19=0,0,E38/(E19/$L$5))</f>
        <v>0</v>
      </c>
      <c r="G38" s="131"/>
      <c r="H38" s="137">
        <f>IF(H19=0,0,G38/(H19/$L$5))</f>
        <v>0</v>
      </c>
      <c r="I38" s="131"/>
      <c r="J38" s="137">
        <f>IF(K19=0,0,I38/(K19/$L$5))</f>
        <v>0</v>
      </c>
    </row>
    <row r="39" spans="1:10" ht="18" customHeight="1">
      <c r="A39" s="256"/>
      <c r="B39" s="141" t="s">
        <v>4</v>
      </c>
      <c r="C39" s="131"/>
      <c r="D39" s="137">
        <f>IF(C19=0,0,C39/(C19/$L$5))</f>
        <v>0</v>
      </c>
      <c r="E39" s="131"/>
      <c r="F39" s="137">
        <f>IF(F19=0,0,E39/(F19/$L$5))</f>
        <v>0</v>
      </c>
      <c r="G39" s="131"/>
      <c r="H39" s="137">
        <f>IF(I19=0,0,G39/(I19/$L$5))</f>
        <v>0</v>
      </c>
      <c r="I39" s="131"/>
      <c r="J39" s="137">
        <f>IF(L19=0,0,I39/(L19/$L$5))</f>
        <v>0</v>
      </c>
    </row>
    <row r="40" spans="1:10" ht="18" customHeight="1">
      <c r="A40" s="257"/>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5" t="s">
        <v>0</v>
      </c>
      <c r="B41" s="140" t="s">
        <v>3</v>
      </c>
      <c r="C41" s="131"/>
      <c r="D41" s="137">
        <f>IF(B20=0,0,C41/(B20/$L$5))</f>
        <v>0</v>
      </c>
      <c r="E41" s="131"/>
      <c r="F41" s="137">
        <f>IF(E20=0,0,E41/(E20/$L$5))</f>
        <v>0</v>
      </c>
      <c r="G41" s="131"/>
      <c r="H41" s="137">
        <f>IF(H20=0,0,G41/(H20/$L$5))</f>
        <v>0</v>
      </c>
      <c r="I41" s="131"/>
      <c r="J41" s="137">
        <f>IF(K20=0,0,I41/(K20/$L$5))</f>
        <v>0</v>
      </c>
    </row>
    <row r="42" spans="1:10" ht="18" customHeight="1">
      <c r="A42" s="256"/>
      <c r="B42" s="141" t="s">
        <v>4</v>
      </c>
      <c r="C42" s="131"/>
      <c r="D42" s="137">
        <f>IF(C20=0,0,C42/(C20/$L$5))</f>
        <v>0</v>
      </c>
      <c r="E42" s="131"/>
      <c r="F42" s="137">
        <f>IF(F20=0,0,E42/(F20/$L$5))</f>
        <v>0</v>
      </c>
      <c r="G42" s="131"/>
      <c r="H42" s="137">
        <f>IF(I20=0,0,G42/(I20/$L$5))</f>
        <v>0</v>
      </c>
      <c r="I42" s="131"/>
      <c r="J42" s="137">
        <f>IF(L20=0,0,I42/(L20/$L$5))</f>
        <v>0</v>
      </c>
    </row>
    <row r="43" spans="1:10" ht="18" customHeight="1">
      <c r="A43" s="257"/>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5" t="s">
        <v>1</v>
      </c>
      <c r="B44" s="140" t="s">
        <v>3</v>
      </c>
      <c r="C44" s="131"/>
      <c r="D44" s="137">
        <f>IF(B21=0,0,C44/(B21/$L$5))</f>
        <v>0</v>
      </c>
      <c r="E44" s="131"/>
      <c r="F44" s="137">
        <f>IF(E21=0,0,E44/(E21/$L$5))</f>
        <v>0</v>
      </c>
      <c r="G44" s="131"/>
      <c r="H44" s="137">
        <f>IF(H21=0,0,G44/(H21/$L$5))</f>
        <v>0</v>
      </c>
      <c r="I44" s="131"/>
      <c r="J44" s="137">
        <f>IF(K21=0,0,I44/(K21/$L$5))</f>
        <v>0</v>
      </c>
    </row>
    <row r="45" spans="1:10" ht="18" customHeight="1">
      <c r="A45" s="256"/>
      <c r="B45" s="141" t="s">
        <v>4</v>
      </c>
      <c r="C45" s="131"/>
      <c r="D45" s="144">
        <f>IF(C21=0,0,C45/(C21/$L$5))</f>
        <v>0</v>
      </c>
      <c r="E45" s="131"/>
      <c r="F45" s="137">
        <f>IF(F21=0,0,E45/(F21/$L$5))</f>
        <v>0</v>
      </c>
      <c r="G45" s="131"/>
      <c r="H45" s="137">
        <f>IF(I21=0,0,G45/(I21/$L$5))</f>
        <v>0</v>
      </c>
      <c r="I45" s="131"/>
      <c r="J45" s="137">
        <f>IF(L21=0,0,I45/(L21/$L$5))</f>
        <v>0</v>
      </c>
    </row>
    <row r="46" spans="1:10" ht="18" customHeight="1">
      <c r="A46" s="257"/>
      <c r="B46" s="142" t="s">
        <v>2</v>
      </c>
      <c r="C46" s="147">
        <f>SUM(C44:C45)</f>
        <v>0</v>
      </c>
      <c r="D46" s="137">
        <f>IF(D21=0,0,C46/(D21/$L$5))</f>
        <v>0</v>
      </c>
      <c r="E46" s="147">
        <f>SUM(E44:E45)</f>
        <v>0</v>
      </c>
      <c r="F46" s="137">
        <f>IF(G21=0,0,E46/(G21/$L$5))</f>
        <v>0</v>
      </c>
      <c r="G46" s="147">
        <f>SUM(G44:G45)</f>
        <v>0</v>
      </c>
      <c r="H46" s="137">
        <f>IF(J21=0,0,G46/(J21/$L$5))</f>
        <v>0</v>
      </c>
      <c r="I46" s="147">
        <f>SUM(I44:I45)</f>
        <v>0</v>
      </c>
      <c r="J46" s="137">
        <f>IF(M21=0,0,I46/(M21/$L$5))</f>
        <v>0</v>
      </c>
    </row>
    <row r="47" spans="1:10" ht="18" customHeight="1">
      <c r="A47" s="255"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6"/>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8"/>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35:A37"/>
    <mergeCell ref="A24:B24"/>
    <mergeCell ref="A26:A28"/>
    <mergeCell ref="A29:A31"/>
    <mergeCell ref="A32:A34"/>
    <mergeCell ref="A38:A40"/>
  </mergeCells>
  <phoneticPr fontId="7" type="noConversion"/>
  <conditionalFormatting sqref="C3">
    <cfRule type="expression" dxfId="306" priority="6">
      <formula>C3="Data Not Entered On Set-Up Worksheet"</formula>
    </cfRule>
  </conditionalFormatting>
  <conditionalFormatting sqref="C8">
    <cfRule type="expression" dxfId="305" priority="5">
      <formula>C8="Data Not Entered On Set-Up Worksheet"</formula>
    </cfRule>
  </conditionalFormatting>
  <conditionalFormatting sqref="C10">
    <cfRule type="expression" dxfId="304" priority="4">
      <formula>C10="Data Not Entered On Set-Up Worksheet"</formula>
    </cfRule>
  </conditionalFormatting>
  <conditionalFormatting sqref="B15:C21 E15:F21 H15:I21 K15:L21">
    <cfRule type="cellIs" dxfId="303" priority="3" operator="equal">
      <formula>""</formula>
    </cfRule>
  </conditionalFormatting>
  <conditionalFormatting sqref="C26:C45 E26:E45 G26:G45 I26:I45">
    <cfRule type="cellIs" dxfId="302" priority="2" operator="equal">
      <formula>""</formula>
    </cfRule>
  </conditionalFormatting>
  <conditionalFormatting sqref="L5">
    <cfRule type="cellIs" dxfId="301"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A1:M58"/>
  <sheetViews>
    <sheetView showGridLines="0" zoomScaleNormal="100" workbookViewId="0"/>
  </sheetViews>
  <sheetFormatPr defaultRowHeight="12.75"/>
  <cols>
    <col min="1" max="1" width="22.42578125" style="44" customWidth="1"/>
    <col min="2" max="13" width="12.7109375" style="44" customWidth="1"/>
    <col min="14" max="16384" width="9.140625" style="44"/>
  </cols>
  <sheetData>
    <row r="1" spans="1:13" ht="15" customHeight="1">
      <c r="A1" s="55" t="s">
        <v>77</v>
      </c>
    </row>
    <row r="2" spans="1:13" ht="15" customHeight="1">
      <c r="A2" s="55" t="s">
        <v>78</v>
      </c>
    </row>
    <row r="3" spans="1:13" ht="15" customHeight="1">
      <c r="A3" s="37" t="s">
        <v>342</v>
      </c>
      <c r="C3" s="59">
        <f>IF('Set-Up Worksheet'!F3="","Data Not Entered On Set-Up Worksheet",'Set-Up Worksheet'!F3)</f>
        <v>2019</v>
      </c>
    </row>
    <row r="4" spans="1:13" ht="15" customHeight="1">
      <c r="C4" s="39"/>
    </row>
    <row r="5" spans="1:13" ht="15" customHeight="1">
      <c r="A5" s="37" t="s">
        <v>52</v>
      </c>
      <c r="C5" s="39"/>
      <c r="H5" s="37" t="s">
        <v>182</v>
      </c>
      <c r="L5" s="136"/>
    </row>
    <row r="6" spans="1:13" ht="15" customHeight="1">
      <c r="A6" s="37" t="s">
        <v>54</v>
      </c>
      <c r="C6" s="39"/>
      <c r="H6" s="150" t="s">
        <v>183</v>
      </c>
    </row>
    <row r="7" spans="1:13" ht="15" customHeight="1">
      <c r="A7" s="37"/>
      <c r="C7" s="39"/>
      <c r="H7" s="150" t="s">
        <v>184</v>
      </c>
    </row>
    <row r="8" spans="1:13" ht="15" customHeight="1">
      <c r="A8" s="37" t="s">
        <v>79</v>
      </c>
      <c r="C8" s="60" t="str">
        <f>IF('Set-Up Worksheet'!E6="","Data Not Entered On Set-Up Worksheet",'Set-Up Worksheet'!E6)</f>
        <v>Data Not Entered On Set-Up Worksheet</v>
      </c>
      <c r="H8" s="150" t="s">
        <v>185</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2018 - June 30, 2019</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173</v>
      </c>
      <c r="C13" s="109"/>
      <c r="D13" s="110"/>
      <c r="E13" s="108" t="s">
        <v>174</v>
      </c>
      <c r="F13" s="109"/>
      <c r="G13" s="110"/>
      <c r="H13" s="111" t="s">
        <v>176</v>
      </c>
      <c r="I13" s="112"/>
      <c r="J13" s="113"/>
      <c r="K13" s="108" t="s">
        <v>175</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2" t="s">
        <v>187</v>
      </c>
      <c r="B24" s="263"/>
      <c r="C24" s="111" t="s">
        <v>188</v>
      </c>
      <c r="D24" s="117"/>
      <c r="E24" s="111" t="s">
        <v>189</v>
      </c>
      <c r="F24" s="117"/>
      <c r="G24" s="111" t="s">
        <v>190</v>
      </c>
      <c r="H24" s="117"/>
      <c r="I24" s="111" t="s">
        <v>191</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5"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6"/>
      <c r="B27" s="141" t="s">
        <v>4</v>
      </c>
      <c r="C27" s="131"/>
      <c r="D27" s="137">
        <f>IF(C15=0,0,C27/(C15/$L$5))</f>
        <v>0</v>
      </c>
      <c r="E27" s="131"/>
      <c r="F27" s="137">
        <f>IF(F15=0,0,E27/(F15/$L$5))</f>
        <v>0</v>
      </c>
      <c r="G27" s="131"/>
      <c r="H27" s="137">
        <f>IF(I15=0,0,G27/(I15/$L$5))</f>
        <v>0</v>
      </c>
      <c r="I27" s="131"/>
      <c r="J27" s="137">
        <f>IF(L15=0,0,I27/(L15/$L$5))</f>
        <v>0</v>
      </c>
    </row>
    <row r="28" spans="1:13" ht="18" customHeight="1">
      <c r="A28" s="257"/>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5" t="s">
        <v>28</v>
      </c>
      <c r="B29" s="140" t="s">
        <v>3</v>
      </c>
      <c r="C29" s="131"/>
      <c r="D29" s="137">
        <f>IF(B16=0,0,C29/(B16/$L$5))</f>
        <v>0</v>
      </c>
      <c r="E29" s="131"/>
      <c r="F29" s="137">
        <f>IF(E16=0,0,E29/(E16/$L$5))</f>
        <v>0</v>
      </c>
      <c r="G29" s="131"/>
      <c r="H29" s="137">
        <f>IF(H16=0,0,G29/(H16/$L$5))</f>
        <v>0</v>
      </c>
      <c r="I29" s="131"/>
      <c r="J29" s="137">
        <f>IF(K16=0,0,I29/(K16/$L$5))</f>
        <v>0</v>
      </c>
    </row>
    <row r="30" spans="1:13" ht="18" customHeight="1">
      <c r="A30" s="256"/>
      <c r="B30" s="141" t="s">
        <v>4</v>
      </c>
      <c r="C30" s="131"/>
      <c r="D30" s="137">
        <f>IF(C16=0,0,C30/(C$16/$L$5))</f>
        <v>0</v>
      </c>
      <c r="E30" s="131"/>
      <c r="F30" s="137">
        <f>IF(F16=0,0,E30/(F16/$L$5))</f>
        <v>0</v>
      </c>
      <c r="G30" s="131"/>
      <c r="H30" s="137">
        <f>IF(I16=0,0,G30/(I16/$L$5))</f>
        <v>0</v>
      </c>
      <c r="I30" s="131"/>
      <c r="J30" s="137">
        <f>IF(L16=0,0,I30/(L16/$L$5))</f>
        <v>0</v>
      </c>
    </row>
    <row r="31" spans="1:13" ht="18" customHeight="1">
      <c r="A31" s="257"/>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5" t="s">
        <v>33</v>
      </c>
      <c r="B32" s="140" t="s">
        <v>3</v>
      </c>
      <c r="C32" s="131"/>
      <c r="D32" s="137">
        <f>IF(B17=0,0,C32/(B17/$L$5))</f>
        <v>0</v>
      </c>
      <c r="E32" s="131"/>
      <c r="F32" s="137">
        <f>IF(E17=0,0,E32/(E17/$L$5))</f>
        <v>0</v>
      </c>
      <c r="G32" s="131"/>
      <c r="H32" s="137">
        <f>IF(H17=0,0,G32/(H17/$L$5))</f>
        <v>0</v>
      </c>
      <c r="I32" s="131"/>
      <c r="J32" s="137">
        <f>IF(K17=0,0,I32/(K17/$L$5))</f>
        <v>0</v>
      </c>
    </row>
    <row r="33" spans="1:10" ht="18" customHeight="1">
      <c r="A33" s="256"/>
      <c r="B33" s="141" t="s">
        <v>4</v>
      </c>
      <c r="C33" s="131"/>
      <c r="D33" s="137">
        <f>IF(C17=0,0,C33/(C17/$L$5))</f>
        <v>0</v>
      </c>
      <c r="E33" s="131"/>
      <c r="F33" s="137">
        <f>IF(F17=0,0,E33/(F17/$L$5))</f>
        <v>0</v>
      </c>
      <c r="G33" s="131"/>
      <c r="H33" s="137">
        <f>IF(I17=0,0,G33/(I17/$L$5))</f>
        <v>0</v>
      </c>
      <c r="I33" s="131"/>
      <c r="J33" s="137">
        <f>IF(L17=0,0,I33/(L17/$L$5))</f>
        <v>0</v>
      </c>
    </row>
    <row r="34" spans="1:10" ht="18" customHeight="1">
      <c r="A34" s="257"/>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9" t="s">
        <v>31</v>
      </c>
      <c r="B35" s="140" t="s">
        <v>3</v>
      </c>
      <c r="C35" s="131"/>
      <c r="D35" s="137">
        <f>IF(B18=0,0,C35/(B18/$L$5))</f>
        <v>0</v>
      </c>
      <c r="E35" s="131"/>
      <c r="F35" s="137">
        <f>IF(E18=0,0,E35/(E18/$L$5))</f>
        <v>0</v>
      </c>
      <c r="G35" s="131"/>
      <c r="H35" s="137">
        <f>IF(H18=0,0,G35/(H18/$L$5))</f>
        <v>0</v>
      </c>
      <c r="I35" s="131"/>
      <c r="J35" s="137">
        <f>IF(K18=0,0,I35/(K18/$L$5))</f>
        <v>0</v>
      </c>
    </row>
    <row r="36" spans="1:10" ht="18" customHeight="1">
      <c r="A36" s="260"/>
      <c r="B36" s="141" t="s">
        <v>4</v>
      </c>
      <c r="C36" s="131"/>
      <c r="D36" s="137">
        <f>IF(C18=0,0,C36/(C18/$L$5))</f>
        <v>0</v>
      </c>
      <c r="E36" s="131"/>
      <c r="F36" s="137">
        <f>IF(F18=0,0,E36/(F18/$L$5))</f>
        <v>0</v>
      </c>
      <c r="G36" s="131"/>
      <c r="H36" s="137">
        <f>IF(I18=0,0,G36/(I18/$L$5))</f>
        <v>0</v>
      </c>
      <c r="I36" s="131"/>
      <c r="J36" s="137">
        <f>IF(L18=0,0,I36/(L18/$L$5))</f>
        <v>0</v>
      </c>
    </row>
    <row r="37" spans="1:10" ht="18" customHeight="1">
      <c r="A37" s="261"/>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5" t="s">
        <v>29</v>
      </c>
      <c r="B38" s="140" t="s">
        <v>3</v>
      </c>
      <c r="C38" s="131"/>
      <c r="D38" s="137">
        <f>IF(B19=0,0,C38/(B19/$L$5))</f>
        <v>0</v>
      </c>
      <c r="E38" s="131"/>
      <c r="F38" s="137">
        <f>IF(E19=0,0,E38/(E19/$L$5))</f>
        <v>0</v>
      </c>
      <c r="G38" s="131"/>
      <c r="H38" s="137">
        <f>IF(H19=0,0,G38/(H19/$L$5))</f>
        <v>0</v>
      </c>
      <c r="I38" s="131"/>
      <c r="J38" s="137">
        <f>IF(K19=0,0,I38/(K19/$L$5))</f>
        <v>0</v>
      </c>
    </row>
    <row r="39" spans="1:10" ht="18" customHeight="1">
      <c r="A39" s="256"/>
      <c r="B39" s="141" t="s">
        <v>4</v>
      </c>
      <c r="C39" s="131"/>
      <c r="D39" s="137">
        <f>IF(C19=0,0,C39/(C19/$L$5))</f>
        <v>0</v>
      </c>
      <c r="E39" s="131"/>
      <c r="F39" s="137">
        <f>IF(F19=0,0,E39/(F19/$L$5))</f>
        <v>0</v>
      </c>
      <c r="G39" s="131"/>
      <c r="H39" s="137">
        <f>IF(I19=0,0,G39/(I19/$L$5))</f>
        <v>0</v>
      </c>
      <c r="I39" s="131"/>
      <c r="J39" s="137">
        <f>IF(L19=0,0,I39/(L19/$L$5))</f>
        <v>0</v>
      </c>
    </row>
    <row r="40" spans="1:10" ht="18" customHeight="1">
      <c r="A40" s="257"/>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5" t="s">
        <v>0</v>
      </c>
      <c r="B41" s="140" t="s">
        <v>3</v>
      </c>
      <c r="C41" s="131"/>
      <c r="D41" s="137">
        <f>IF(B20=0,0,C41/(B20/$L$5))</f>
        <v>0</v>
      </c>
      <c r="E41" s="131"/>
      <c r="F41" s="137">
        <f>IF(E20=0,0,E41/(E20/$L$5))</f>
        <v>0</v>
      </c>
      <c r="G41" s="131"/>
      <c r="H41" s="137">
        <f>IF(H20=0,0,G41/(H20/$L$5))</f>
        <v>0</v>
      </c>
      <c r="I41" s="131"/>
      <c r="J41" s="137">
        <f>IF(K20=0,0,I41/(K20/$L$5))</f>
        <v>0</v>
      </c>
    </row>
    <row r="42" spans="1:10" ht="18" customHeight="1">
      <c r="A42" s="256"/>
      <c r="B42" s="141" t="s">
        <v>4</v>
      </c>
      <c r="C42" s="131"/>
      <c r="D42" s="137">
        <f>IF(C20=0,0,C42/(C20/$L$5))</f>
        <v>0</v>
      </c>
      <c r="E42" s="131"/>
      <c r="F42" s="137">
        <f>IF(F20=0,0,E42/(F20/$L$5))</f>
        <v>0</v>
      </c>
      <c r="G42" s="131"/>
      <c r="H42" s="137">
        <f>IF(I20=0,0,G42/(I20/$L$5))</f>
        <v>0</v>
      </c>
      <c r="I42" s="131"/>
      <c r="J42" s="137">
        <f>IF(L20=0,0,I42/(L20/$L$5))</f>
        <v>0</v>
      </c>
    </row>
    <row r="43" spans="1:10" ht="18" customHeight="1">
      <c r="A43" s="257"/>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5" t="s">
        <v>1</v>
      </c>
      <c r="B44" s="140" t="s">
        <v>3</v>
      </c>
      <c r="C44" s="131"/>
      <c r="D44" s="137">
        <f>IF(B21=0,0,C44/(B21/$L$5))</f>
        <v>0</v>
      </c>
      <c r="E44" s="131"/>
      <c r="F44" s="137">
        <f>IF(E21=0,0,E44/(E21/$L$5))</f>
        <v>0</v>
      </c>
      <c r="G44" s="131"/>
      <c r="H44" s="137">
        <f>IF(H21=0,0,G44/(H21/$L$5))</f>
        <v>0</v>
      </c>
      <c r="I44" s="131"/>
      <c r="J44" s="137">
        <f>IF(K21=0,0,I44/(K21/$L$5))</f>
        <v>0</v>
      </c>
    </row>
    <row r="45" spans="1:10" ht="18" customHeight="1">
      <c r="A45" s="256"/>
      <c r="B45" s="141" t="s">
        <v>4</v>
      </c>
      <c r="C45" s="131"/>
      <c r="D45" s="144">
        <f>IF(C21=0,0,C45/(C21/$L$5))</f>
        <v>0</v>
      </c>
      <c r="E45" s="131"/>
      <c r="F45" s="137">
        <f>IF(F21=0,0,E45/(F21/$L$5))</f>
        <v>0</v>
      </c>
      <c r="G45" s="131"/>
      <c r="H45" s="137">
        <f>IF(I21=0,0,G45/(I21/$L$5))</f>
        <v>0</v>
      </c>
      <c r="I45" s="131"/>
      <c r="J45" s="137">
        <f>IF(L21=0,0,I45/(L21/$L$5))</f>
        <v>0</v>
      </c>
    </row>
    <row r="46" spans="1:10" ht="18" customHeight="1">
      <c r="A46" s="257"/>
      <c r="B46" s="142" t="s">
        <v>2</v>
      </c>
      <c r="C46" s="147">
        <f>SUM(C44:C45)</f>
        <v>0</v>
      </c>
      <c r="D46" s="137">
        <f>IF(D21=0,0,C46/(D21/$L$5))</f>
        <v>0</v>
      </c>
      <c r="E46" s="147">
        <f>SUM(E44:E45)</f>
        <v>0</v>
      </c>
      <c r="F46" s="137">
        <f>IF(G21=0,0,E46/(G21/$L$5))</f>
        <v>0</v>
      </c>
      <c r="G46" s="147">
        <f>SUM(G44:G45)</f>
        <v>0</v>
      </c>
      <c r="H46" s="137">
        <f>IF(J21=0,0,G46/(J21/$L$5))</f>
        <v>0</v>
      </c>
      <c r="I46" s="147">
        <f>SUM(I44:I45)</f>
        <v>0</v>
      </c>
      <c r="J46" s="137">
        <f>IF(M21=0,0,I46/(M21/$L$5))</f>
        <v>0</v>
      </c>
    </row>
    <row r="47" spans="1:10" ht="18" customHeight="1">
      <c r="A47" s="255"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6"/>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8"/>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24:B24"/>
    <mergeCell ref="A26:A28"/>
    <mergeCell ref="A29:A31"/>
    <mergeCell ref="A32:A34"/>
    <mergeCell ref="A35:A37"/>
    <mergeCell ref="A38:A40"/>
  </mergeCells>
  <conditionalFormatting sqref="C3">
    <cfRule type="expression" dxfId="300" priority="6">
      <formula>C3="Data Not Entered On Set-Up Worksheet"</formula>
    </cfRule>
  </conditionalFormatting>
  <conditionalFormatting sqref="C8">
    <cfRule type="expression" dxfId="299" priority="5">
      <formula>C8="Data Not Entered On Set-Up Worksheet"</formula>
    </cfRule>
  </conditionalFormatting>
  <conditionalFormatting sqref="C10">
    <cfRule type="expression" dxfId="298" priority="4">
      <formula>C10="Data Not Entered On Set-Up Worksheet"</formula>
    </cfRule>
  </conditionalFormatting>
  <conditionalFormatting sqref="B15:C21 E15:F21 H15:I21 K15:L21">
    <cfRule type="cellIs" dxfId="297" priority="3" operator="equal">
      <formula>""</formula>
    </cfRule>
  </conditionalFormatting>
  <conditionalFormatting sqref="C26:C45 E26:E45 G26:G45 I26:I45">
    <cfRule type="cellIs" dxfId="296" priority="2" operator="equal">
      <formula>""</formula>
    </cfRule>
  </conditionalFormatting>
  <conditionalFormatting sqref="L5">
    <cfRule type="cellIs" dxfId="295"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K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25" width="17.7109375" style="28" customWidth="1"/>
    <col min="26" max="26" width="8.85546875" style="28" bestFit="1" customWidth="1"/>
    <col min="27" max="16384" width="9.140625" style="28"/>
  </cols>
  <sheetData>
    <row r="1" spans="1:37" ht="15" customHeight="1">
      <c r="A1" s="55" t="s">
        <v>77</v>
      </c>
    </row>
    <row r="2" spans="1:37" ht="15" customHeight="1">
      <c r="A2" s="55" t="s">
        <v>78</v>
      </c>
    </row>
    <row r="3" spans="1:37" ht="15" customHeight="1">
      <c r="A3" s="37" t="s">
        <v>342</v>
      </c>
      <c r="C3" s="59">
        <f>IF('Set-Up Worksheet'!F3="","Data Not Entered On Set-Up Worksheet",'Set-Up Worksheet'!F3)</f>
        <v>2019</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56</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79</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2018 - June 30, 2019</v>
      </c>
      <c r="F10" s="175" t="s">
        <v>164</v>
      </c>
      <c r="I10" s="61"/>
      <c r="L10" s="61"/>
      <c r="O10" s="61"/>
      <c r="R10" s="61"/>
      <c r="U10" s="61"/>
      <c r="X10" s="61"/>
    </row>
    <row r="11" spans="1:37" ht="13.5" thickBot="1"/>
    <row r="12" spans="1:37" s="44" customFormat="1" ht="18" customHeight="1" thickBot="1">
      <c r="A12" s="37"/>
      <c r="B12" s="159" t="s">
        <v>196</v>
      </c>
      <c r="C12" s="160"/>
      <c r="D12" s="161"/>
      <c r="E12" s="159" t="s">
        <v>300</v>
      </c>
      <c r="F12" s="160"/>
      <c r="G12" s="161"/>
      <c r="H12" s="159" t="s">
        <v>301</v>
      </c>
      <c r="I12" s="160"/>
      <c r="J12" s="161"/>
      <c r="K12" s="159" t="s">
        <v>302</v>
      </c>
      <c r="L12" s="160"/>
      <c r="M12" s="161"/>
      <c r="N12" s="159" t="s">
        <v>303</v>
      </c>
      <c r="O12" s="160"/>
      <c r="P12" s="161"/>
      <c r="Q12" s="159" t="s">
        <v>304</v>
      </c>
      <c r="R12" s="160"/>
      <c r="S12" s="161"/>
      <c r="T12" s="159" t="s">
        <v>305</v>
      </c>
      <c r="U12" s="160"/>
      <c r="V12" s="161"/>
      <c r="W12" s="159" t="s">
        <v>306</v>
      </c>
      <c r="X12" s="160"/>
      <c r="Y12" s="161"/>
    </row>
    <row r="13" spans="1:37"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50000000000003" customHeight="1">
      <c r="A14" s="171" t="s">
        <v>195</v>
      </c>
      <c r="B14" s="162" t="s">
        <v>193</v>
      </c>
      <c r="C14" s="163" t="s">
        <v>192</v>
      </c>
      <c r="D14" s="164" t="s">
        <v>194</v>
      </c>
      <c r="E14" s="162" t="s">
        <v>193</v>
      </c>
      <c r="F14" s="163" t="s">
        <v>192</v>
      </c>
      <c r="G14" s="164" t="s">
        <v>194</v>
      </c>
      <c r="H14" s="162" t="s">
        <v>193</v>
      </c>
      <c r="I14" s="163" t="s">
        <v>192</v>
      </c>
      <c r="J14" s="164" t="s">
        <v>194</v>
      </c>
      <c r="K14" s="162" t="s">
        <v>193</v>
      </c>
      <c r="L14" s="163" t="s">
        <v>192</v>
      </c>
      <c r="M14" s="164" t="s">
        <v>194</v>
      </c>
      <c r="N14" s="162" t="s">
        <v>193</v>
      </c>
      <c r="O14" s="163" t="s">
        <v>192</v>
      </c>
      <c r="P14" s="164" t="s">
        <v>194</v>
      </c>
      <c r="Q14" s="162" t="s">
        <v>193</v>
      </c>
      <c r="R14" s="163" t="s">
        <v>192</v>
      </c>
      <c r="S14" s="164" t="s">
        <v>194</v>
      </c>
      <c r="T14" s="162" t="s">
        <v>193</v>
      </c>
      <c r="U14" s="163" t="s">
        <v>192</v>
      </c>
      <c r="V14" s="164" t="s">
        <v>194</v>
      </c>
      <c r="W14" s="162" t="s">
        <v>193</v>
      </c>
      <c r="X14" s="163" t="s">
        <v>192</v>
      </c>
      <c r="Y14" s="164" t="s">
        <v>194</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40" si="0">IF($A16="","",IF(C16=0,0,B16/C16))</f>
        <v/>
      </c>
      <c r="E16" s="165"/>
      <c r="F16" s="157"/>
      <c r="G16" s="166" t="str">
        <f t="shared" ref="G16:G40" si="1">IF($A16="","",IF(F16=0,0,E16/F16))</f>
        <v/>
      </c>
      <c r="H16" s="165"/>
      <c r="I16" s="157"/>
      <c r="J16" s="166" t="str">
        <f t="shared" ref="J16:J40" si="2">IF($A16="","",IF(I16=0,0,H16/I16))</f>
        <v/>
      </c>
      <c r="K16" s="165"/>
      <c r="L16" s="157"/>
      <c r="M16" s="166" t="str">
        <f t="shared" ref="M16:M40" si="3">IF($A16="","",IF(L16=0,0,K16/L16))</f>
        <v/>
      </c>
      <c r="N16" s="165"/>
      <c r="O16" s="157"/>
      <c r="P16" s="166" t="str">
        <f t="shared" ref="P16:P40" si="4">IF($A16="","",IF(O16=0,0,N16/O16))</f>
        <v/>
      </c>
      <c r="Q16" s="165"/>
      <c r="R16" s="157"/>
      <c r="S16" s="166" t="str">
        <f t="shared" ref="S16:S40" si="5">IF($A16="","",IF(R16=0,0,Q16/R16))</f>
        <v/>
      </c>
      <c r="T16" s="165"/>
      <c r="U16" s="157"/>
      <c r="V16" s="166" t="str">
        <f t="shared" ref="V16:V40" si="6">IF($A16="","",IF(U16=0,0,T16/U16))</f>
        <v/>
      </c>
      <c r="W16" s="170" t="str">
        <f t="shared" ref="W16:X40" si="7">IF($A16="","",SUM(B16,E16,H16,K16,N16,Q16,T16))</f>
        <v/>
      </c>
      <c r="X16" s="158" t="str">
        <f t="shared" si="7"/>
        <v/>
      </c>
      <c r="Y16" s="166" t="str">
        <f t="shared" ref="Y16:Y40"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D39" si="9">IF($A37="","",IF(C37=0,0,B37/C37))</f>
        <v/>
      </c>
      <c r="E37" s="165"/>
      <c r="F37" s="157"/>
      <c r="G37" s="166" t="str">
        <f t="shared" ref="G37:G39" si="10">IF($A37="","",IF(F37=0,0,E37/F37))</f>
        <v/>
      </c>
      <c r="H37" s="165"/>
      <c r="I37" s="157"/>
      <c r="J37" s="166" t="str">
        <f t="shared" ref="J37:J39" si="11">IF($A37="","",IF(I37=0,0,H37/I37))</f>
        <v/>
      </c>
      <c r="K37" s="165"/>
      <c r="L37" s="157"/>
      <c r="M37" s="166" t="str">
        <f t="shared" ref="M37:M39" si="12">IF($A37="","",IF(L37=0,0,K37/L37))</f>
        <v/>
      </c>
      <c r="N37" s="165"/>
      <c r="O37" s="157"/>
      <c r="P37" s="166" t="str">
        <f t="shared" ref="P37:P39" si="13">IF($A37="","",IF(O37=0,0,N37/O37))</f>
        <v/>
      </c>
      <c r="Q37" s="165"/>
      <c r="R37" s="157"/>
      <c r="S37" s="166" t="str">
        <f t="shared" ref="S37:S39" si="14">IF($A37="","",IF(R37=0,0,Q37/R37))</f>
        <v/>
      </c>
      <c r="T37" s="165"/>
      <c r="U37" s="157"/>
      <c r="V37" s="166" t="str">
        <f t="shared" ref="V37:V39" si="15">IF($A37="","",IF(U37=0,0,T37/U37))</f>
        <v/>
      </c>
      <c r="W37" s="170" t="str">
        <f t="shared" ref="W37:W39" si="16">IF($A37="","",SUM(B37,E37,H37,K37,N37,Q37,T37))</f>
        <v/>
      </c>
      <c r="X37" s="158" t="str">
        <f t="shared" ref="X37:X39" si="17">IF($A37="","",SUM(C37,F37,I37,L37,O37,R37,U37))</f>
        <v/>
      </c>
      <c r="Y37" s="166" t="str">
        <f t="shared" ref="Y37:Y39" si="18">IF($A37="","",IF(X37=0,0,W37/X37))</f>
        <v/>
      </c>
    </row>
    <row r="38" spans="1:25" ht="18" customHeight="1">
      <c r="A38" s="173" t="str">
        <f>IF($C$8="Data Not Entered On Set-Up Worksheet","",IF(OR(VLOOKUP($C$8,County_Lookup,25,FALSE)="",VLOOKUP($C$8,County_Lookup,25,FALSE)=0),"",VLOOKUP($C$8,County_Lookup,25,FALSE)))</f>
        <v/>
      </c>
      <c r="B38" s="165"/>
      <c r="C38" s="157"/>
      <c r="D38" s="166" t="str">
        <f t="shared" si="9"/>
        <v/>
      </c>
      <c r="E38" s="165"/>
      <c r="F38" s="157"/>
      <c r="G38" s="166" t="str">
        <f t="shared" si="10"/>
        <v/>
      </c>
      <c r="H38" s="165"/>
      <c r="I38" s="157"/>
      <c r="J38" s="166" t="str">
        <f t="shared" si="11"/>
        <v/>
      </c>
      <c r="K38" s="165"/>
      <c r="L38" s="157"/>
      <c r="M38" s="166" t="str">
        <f t="shared" si="12"/>
        <v/>
      </c>
      <c r="N38" s="165"/>
      <c r="O38" s="157"/>
      <c r="P38" s="166" t="str">
        <f t="shared" si="13"/>
        <v/>
      </c>
      <c r="Q38" s="165"/>
      <c r="R38" s="157"/>
      <c r="S38" s="166" t="str">
        <f t="shared" si="14"/>
        <v/>
      </c>
      <c r="T38" s="165"/>
      <c r="U38" s="157"/>
      <c r="V38" s="166" t="str">
        <f t="shared" si="15"/>
        <v/>
      </c>
      <c r="W38" s="170" t="str">
        <f t="shared" si="16"/>
        <v/>
      </c>
      <c r="X38" s="158" t="str">
        <f t="shared" si="17"/>
        <v/>
      </c>
      <c r="Y38" s="166" t="str">
        <f t="shared" si="18"/>
        <v/>
      </c>
    </row>
    <row r="39" spans="1:25" ht="18" customHeight="1">
      <c r="A39" s="173" t="str">
        <f>IF($C$8="Data Not Entered On Set-Up Worksheet","",IF(OR(VLOOKUP($C$8,County_Lookup,26,FALSE)="",VLOOKUP($C$8,County_Lookup,26,FALSE)=0),"",VLOOKUP($C$8,County_Lookup,26,FALSE)))</f>
        <v/>
      </c>
      <c r="B39" s="165"/>
      <c r="C39" s="157"/>
      <c r="D39" s="166" t="str">
        <f t="shared" si="9"/>
        <v/>
      </c>
      <c r="E39" s="165"/>
      <c r="F39" s="157"/>
      <c r="G39" s="166" t="str">
        <f t="shared" si="10"/>
        <v/>
      </c>
      <c r="H39" s="165"/>
      <c r="I39" s="157"/>
      <c r="J39" s="166" t="str">
        <f t="shared" si="11"/>
        <v/>
      </c>
      <c r="K39" s="165"/>
      <c r="L39" s="157"/>
      <c r="M39" s="166" t="str">
        <f t="shared" si="12"/>
        <v/>
      </c>
      <c r="N39" s="165"/>
      <c r="O39" s="157"/>
      <c r="P39" s="166" t="str">
        <f t="shared" si="13"/>
        <v/>
      </c>
      <c r="Q39" s="165"/>
      <c r="R39" s="157"/>
      <c r="S39" s="166" t="str">
        <f t="shared" si="14"/>
        <v/>
      </c>
      <c r="T39" s="165"/>
      <c r="U39" s="157"/>
      <c r="V39" s="166" t="str">
        <f t="shared" si="15"/>
        <v/>
      </c>
      <c r="W39" s="170" t="str">
        <f t="shared" si="16"/>
        <v/>
      </c>
      <c r="X39" s="158" t="str">
        <f t="shared" si="17"/>
        <v/>
      </c>
      <c r="Y39" s="166" t="str">
        <f t="shared" si="18"/>
        <v/>
      </c>
    </row>
    <row r="40" spans="1:25" ht="18" customHeight="1">
      <c r="A40" s="173" t="str">
        <f>IF($C$8="Data Not Entered On Set-Up Worksheet","",IF(OR(VLOOKUP($C$8,County_Lookup,27,FALSE)="",VLOOKUP($C$8,County_Lookup,27,FALSE)=0),"",VLOOKUP($C$8,County_Lookup,27,FALSE)))</f>
        <v/>
      </c>
      <c r="B40" s="165"/>
      <c r="C40" s="157"/>
      <c r="D40" s="166" t="str">
        <f t="shared" si="0"/>
        <v/>
      </c>
      <c r="E40" s="165"/>
      <c r="F40" s="157"/>
      <c r="G40" s="166" t="str">
        <f t="shared" si="1"/>
        <v/>
      </c>
      <c r="H40" s="165"/>
      <c r="I40" s="157"/>
      <c r="J40" s="166" t="str">
        <f t="shared" si="2"/>
        <v/>
      </c>
      <c r="K40" s="165"/>
      <c r="L40" s="157"/>
      <c r="M40" s="166" t="str">
        <f t="shared" si="3"/>
        <v/>
      </c>
      <c r="N40" s="165"/>
      <c r="O40" s="157"/>
      <c r="P40" s="166" t="str">
        <f t="shared" si="4"/>
        <v/>
      </c>
      <c r="Q40" s="165"/>
      <c r="R40" s="157"/>
      <c r="S40" s="166" t="str">
        <f t="shared" si="5"/>
        <v/>
      </c>
      <c r="T40" s="165"/>
      <c r="U40" s="157"/>
      <c r="V40" s="166" t="str">
        <f t="shared" si="6"/>
        <v/>
      </c>
      <c r="W40" s="170" t="str">
        <f t="shared" si="7"/>
        <v/>
      </c>
      <c r="X40" s="158" t="str">
        <f t="shared" si="7"/>
        <v/>
      </c>
      <c r="Y40" s="166" t="str">
        <f t="shared" si="8"/>
        <v/>
      </c>
    </row>
    <row r="41" spans="1:25" ht="18" customHeight="1" thickBot="1">
      <c r="A41" s="174" t="s">
        <v>2</v>
      </c>
      <c r="B41" s="167">
        <f>SUM(B15:B40)</f>
        <v>0</v>
      </c>
      <c r="C41" s="168">
        <f>SUM(C15:C40)</f>
        <v>0</v>
      </c>
      <c r="D41" s="169">
        <f t="shared" ref="D41" si="19">IF(C41=0,0,B41/C41)</f>
        <v>0</v>
      </c>
      <c r="E41" s="167">
        <f>SUM(E15:E40)</f>
        <v>0</v>
      </c>
      <c r="F41" s="168">
        <f>SUM(F15:F40)</f>
        <v>0</v>
      </c>
      <c r="G41" s="169">
        <f t="shared" ref="G41" si="20">IF(F41=0,0,E41/F41)</f>
        <v>0</v>
      </c>
      <c r="H41" s="167">
        <f>SUM(H15:H40)</f>
        <v>0</v>
      </c>
      <c r="I41" s="168">
        <f>SUM(I15:I40)</f>
        <v>0</v>
      </c>
      <c r="J41" s="169">
        <f t="shared" ref="J41" si="21">IF(I41=0,0,H41/I41)</f>
        <v>0</v>
      </c>
      <c r="K41" s="167">
        <f>SUM(K15:K40)</f>
        <v>0</v>
      </c>
      <c r="L41" s="168">
        <f>SUM(L15:L40)</f>
        <v>0</v>
      </c>
      <c r="M41" s="169">
        <f t="shared" ref="M41" si="22">IF(L41=0,0,K41/L41)</f>
        <v>0</v>
      </c>
      <c r="N41" s="167">
        <f>SUM(N15:N40)</f>
        <v>0</v>
      </c>
      <c r="O41" s="168">
        <f>SUM(O15:O40)</f>
        <v>0</v>
      </c>
      <c r="P41" s="169">
        <f t="shared" ref="P41" si="23">IF(O41=0,0,N41/O41)</f>
        <v>0</v>
      </c>
      <c r="Q41" s="167">
        <f>SUM(Q15:Q40)</f>
        <v>0</v>
      </c>
      <c r="R41" s="168">
        <f>SUM(R15:R40)</f>
        <v>0</v>
      </c>
      <c r="S41" s="169">
        <f t="shared" ref="S41" si="24">IF(R41=0,0,Q41/R41)</f>
        <v>0</v>
      </c>
      <c r="T41" s="167">
        <f>SUM(T15:T40)</f>
        <v>0</v>
      </c>
      <c r="U41" s="168">
        <f>SUM(U15:U40)</f>
        <v>0</v>
      </c>
      <c r="V41" s="169">
        <f t="shared" ref="V41" si="25">IF(U41=0,0,T41/U41)</f>
        <v>0</v>
      </c>
      <c r="W41" s="167">
        <f>SUM(W15:W40)</f>
        <v>0</v>
      </c>
      <c r="X41" s="168">
        <f>SUM(X15:X40)</f>
        <v>0</v>
      </c>
      <c r="Y41" s="169">
        <f t="shared" ref="Y41" si="26">IF(X41=0,0,W41/X41)</f>
        <v>0</v>
      </c>
    </row>
  </sheetData>
  <sheetProtection sheet="1" objects="1" scenarios="1"/>
  <phoneticPr fontId="7" type="noConversion"/>
  <conditionalFormatting sqref="C3">
    <cfRule type="expression" dxfId="294" priority="60">
      <formula>C3="Data Not Entered On Set-Up Worksheet"</formula>
    </cfRule>
  </conditionalFormatting>
  <conditionalFormatting sqref="C8">
    <cfRule type="expression" dxfId="293" priority="59">
      <formula>C8="Data Not Entered On Set-Up Worksheet"</formula>
    </cfRule>
  </conditionalFormatting>
  <conditionalFormatting sqref="C10">
    <cfRule type="expression" dxfId="292" priority="58">
      <formula>C10="Data Not Entered On Set-Up Worksheet"</formula>
    </cfRule>
  </conditionalFormatting>
  <conditionalFormatting sqref="B15:C36 B40:C40">
    <cfRule type="expression" dxfId="291" priority="57">
      <formula>AND($A15&lt;&gt;"",B15="")</formula>
    </cfRule>
  </conditionalFormatting>
  <conditionalFormatting sqref="F3">
    <cfRule type="expression" dxfId="290" priority="56">
      <formula>F3="Data Not Entered On Set-Up Worksheet"</formula>
    </cfRule>
  </conditionalFormatting>
  <conditionalFormatting sqref="F10">
    <cfRule type="expression" dxfId="289" priority="55">
      <formula>F10="Data Not Entered On Set-Up Worksheet"</formula>
    </cfRule>
  </conditionalFormatting>
  <conditionalFormatting sqref="I3">
    <cfRule type="expression" dxfId="288" priority="52">
      <formula>I3="Data Not Entered On Set-Up Worksheet"</formula>
    </cfRule>
  </conditionalFormatting>
  <conditionalFormatting sqref="I8">
    <cfRule type="expression" dxfId="287" priority="51">
      <formula>I8="Data Not Entered On Set-Up Worksheet"</formula>
    </cfRule>
  </conditionalFormatting>
  <conditionalFormatting sqref="I10">
    <cfRule type="expression" dxfId="286" priority="50">
      <formula>I10="Data Not Entered On Set-Up Worksheet"</formula>
    </cfRule>
  </conditionalFormatting>
  <conditionalFormatting sqref="L3">
    <cfRule type="expression" dxfId="285" priority="48">
      <formula>L3="Data Not Entered On Set-Up Worksheet"</formula>
    </cfRule>
  </conditionalFormatting>
  <conditionalFormatting sqref="L8">
    <cfRule type="expression" dxfId="284" priority="47">
      <formula>L8="Data Not Entered On Set-Up Worksheet"</formula>
    </cfRule>
  </conditionalFormatting>
  <conditionalFormatting sqref="L10">
    <cfRule type="expression" dxfId="283" priority="46">
      <formula>L10="Data Not Entered On Set-Up Worksheet"</formula>
    </cfRule>
  </conditionalFormatting>
  <conditionalFormatting sqref="O3">
    <cfRule type="expression" dxfId="282" priority="44">
      <formula>O3="Data Not Entered On Set-Up Worksheet"</formula>
    </cfRule>
  </conditionalFormatting>
  <conditionalFormatting sqref="O8">
    <cfRule type="expression" dxfId="281" priority="43">
      <formula>O8="Data Not Entered On Set-Up Worksheet"</formula>
    </cfRule>
  </conditionalFormatting>
  <conditionalFormatting sqref="O10">
    <cfRule type="expression" dxfId="280" priority="42">
      <formula>O10="Data Not Entered On Set-Up Worksheet"</formula>
    </cfRule>
  </conditionalFormatting>
  <conditionalFormatting sqref="R3">
    <cfRule type="expression" dxfId="279" priority="40">
      <formula>R3="Data Not Entered On Set-Up Worksheet"</formula>
    </cfRule>
  </conditionalFormatting>
  <conditionalFormatting sqref="R8">
    <cfRule type="expression" dxfId="278" priority="39">
      <formula>R8="Data Not Entered On Set-Up Worksheet"</formula>
    </cfRule>
  </conditionalFormatting>
  <conditionalFormatting sqref="R10">
    <cfRule type="expression" dxfId="277" priority="38">
      <formula>R10="Data Not Entered On Set-Up Worksheet"</formula>
    </cfRule>
  </conditionalFormatting>
  <conditionalFormatting sqref="U3">
    <cfRule type="expression" dxfId="276" priority="36">
      <formula>U3="Data Not Entered On Set-Up Worksheet"</formula>
    </cfRule>
  </conditionalFormatting>
  <conditionalFormatting sqref="U8">
    <cfRule type="expression" dxfId="275" priority="35">
      <formula>U8="Data Not Entered On Set-Up Worksheet"</formula>
    </cfRule>
  </conditionalFormatting>
  <conditionalFormatting sqref="U10">
    <cfRule type="expression" dxfId="274" priority="34">
      <formula>U10="Data Not Entered On Set-Up Worksheet"</formula>
    </cfRule>
  </conditionalFormatting>
  <conditionalFormatting sqref="X3">
    <cfRule type="expression" dxfId="273" priority="32">
      <formula>X3="Data Not Entered On Set-Up Worksheet"</formula>
    </cfRule>
  </conditionalFormatting>
  <conditionalFormatting sqref="X8">
    <cfRule type="expression" dxfId="272" priority="31">
      <formula>X8="Data Not Entered On Set-Up Worksheet"</formula>
    </cfRule>
  </conditionalFormatting>
  <conditionalFormatting sqref="X10">
    <cfRule type="expression" dxfId="271" priority="30">
      <formula>X10="Data Not Entered On Set-Up Worksheet"</formula>
    </cfRule>
  </conditionalFormatting>
  <conditionalFormatting sqref="E15:F36 E40:F40">
    <cfRule type="expression" dxfId="270" priority="28">
      <formula>AND($A15&lt;&gt;"",E15="")</formula>
    </cfRule>
  </conditionalFormatting>
  <conditionalFormatting sqref="H15:I36 H40:I40">
    <cfRule type="expression" dxfId="269" priority="27">
      <formula>AND($A15&lt;&gt;"",H15="")</formula>
    </cfRule>
  </conditionalFormatting>
  <conditionalFormatting sqref="K15:L36 K40:L40">
    <cfRule type="expression" dxfId="268" priority="26">
      <formula>AND($A15&lt;&gt;"",K15="")</formula>
    </cfRule>
  </conditionalFormatting>
  <conditionalFormatting sqref="N15:O36 N40:O40">
    <cfRule type="expression" dxfId="267" priority="25">
      <formula>AND($A15&lt;&gt;"",N15="")</formula>
    </cfRule>
  </conditionalFormatting>
  <conditionalFormatting sqref="Q15:R36 Q40:R40">
    <cfRule type="expression" dxfId="266" priority="24">
      <formula>AND($A15&lt;&gt;"",Q15="")</formula>
    </cfRule>
  </conditionalFormatting>
  <conditionalFormatting sqref="T15:U36 T40:U40">
    <cfRule type="expression" dxfId="265" priority="23">
      <formula>AND($A15&lt;&gt;"",T15="")</formula>
    </cfRule>
  </conditionalFormatting>
  <conditionalFormatting sqref="B37:C37">
    <cfRule type="expression" dxfId="264" priority="21">
      <formula>AND($A37&lt;&gt;"",B37="")</formula>
    </cfRule>
  </conditionalFormatting>
  <conditionalFormatting sqref="E37:F37">
    <cfRule type="expression" dxfId="263" priority="20">
      <formula>AND($A37&lt;&gt;"",E37="")</formula>
    </cfRule>
  </conditionalFormatting>
  <conditionalFormatting sqref="H37:I37">
    <cfRule type="expression" dxfId="262" priority="19">
      <formula>AND($A37&lt;&gt;"",H37="")</formula>
    </cfRule>
  </conditionalFormatting>
  <conditionalFormatting sqref="K37:L37">
    <cfRule type="expression" dxfId="261" priority="18">
      <formula>AND($A37&lt;&gt;"",K37="")</formula>
    </cfRule>
  </conditionalFormatting>
  <conditionalFormatting sqref="N37:O37">
    <cfRule type="expression" dxfId="260" priority="17">
      <formula>AND($A37&lt;&gt;"",N37="")</formula>
    </cfRule>
  </conditionalFormatting>
  <conditionalFormatting sqref="Q37:R37">
    <cfRule type="expression" dxfId="259" priority="16">
      <formula>AND($A37&lt;&gt;"",Q37="")</formula>
    </cfRule>
  </conditionalFormatting>
  <conditionalFormatting sqref="T37:U37">
    <cfRule type="expression" dxfId="258" priority="15">
      <formula>AND($A37&lt;&gt;"",T37="")</formula>
    </cfRule>
  </conditionalFormatting>
  <conditionalFormatting sqref="B38:C38">
    <cfRule type="expression" dxfId="257" priority="14">
      <formula>AND($A38&lt;&gt;"",B38="")</formula>
    </cfRule>
  </conditionalFormatting>
  <conditionalFormatting sqref="E38:F38">
    <cfRule type="expression" dxfId="256" priority="13">
      <formula>AND($A38&lt;&gt;"",E38="")</formula>
    </cfRule>
  </conditionalFormatting>
  <conditionalFormatting sqref="H38:I38">
    <cfRule type="expression" dxfId="255" priority="12">
      <formula>AND($A38&lt;&gt;"",H38="")</formula>
    </cfRule>
  </conditionalFormatting>
  <conditionalFormatting sqref="K38:L38">
    <cfRule type="expression" dxfId="254" priority="11">
      <formula>AND($A38&lt;&gt;"",K38="")</formula>
    </cfRule>
  </conditionalFormatting>
  <conditionalFormatting sqref="N38:O38">
    <cfRule type="expression" dxfId="253" priority="10">
      <formula>AND($A38&lt;&gt;"",N38="")</formula>
    </cfRule>
  </conditionalFormatting>
  <conditionalFormatting sqref="Q38:R38">
    <cfRule type="expression" dxfId="252" priority="9">
      <formula>AND($A38&lt;&gt;"",Q38="")</formula>
    </cfRule>
  </conditionalFormatting>
  <conditionalFormatting sqref="T38:U38">
    <cfRule type="expression" dxfId="251" priority="8">
      <formula>AND($A38&lt;&gt;"",T38="")</formula>
    </cfRule>
  </conditionalFormatting>
  <conditionalFormatting sqref="B39:C39">
    <cfRule type="expression" dxfId="250" priority="7">
      <formula>AND($A39&lt;&gt;"",B39="")</formula>
    </cfRule>
  </conditionalFormatting>
  <conditionalFormatting sqref="E39:F39">
    <cfRule type="expression" dxfId="249" priority="6">
      <formula>AND($A39&lt;&gt;"",E39="")</formula>
    </cfRule>
  </conditionalFormatting>
  <conditionalFormatting sqref="H39:I39">
    <cfRule type="expression" dxfId="248" priority="5">
      <formula>AND($A39&lt;&gt;"",H39="")</formula>
    </cfRule>
  </conditionalFormatting>
  <conditionalFormatting sqref="K39:L39">
    <cfRule type="expression" dxfId="247" priority="4">
      <formula>AND($A39&lt;&gt;"",K39="")</formula>
    </cfRule>
  </conditionalFormatting>
  <conditionalFormatting sqref="N39:O39">
    <cfRule type="expression" dxfId="246" priority="3">
      <formula>AND($A39&lt;&gt;"",N39="")</formula>
    </cfRule>
  </conditionalFormatting>
  <conditionalFormatting sqref="Q39:R39">
    <cfRule type="expression" dxfId="245" priority="2">
      <formula>AND($A39&lt;&gt;"",Q39="")</formula>
    </cfRule>
  </conditionalFormatting>
  <conditionalFormatting sqref="T39:U39">
    <cfRule type="expression" dxfId="244" priority="1">
      <formula>AND($A39&lt;&gt;"",T39="")</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F22"/>
  <sheetViews>
    <sheetView showGridLines="0" workbookViewId="0">
      <selection activeCell="C14" sqref="C14"/>
    </sheetView>
  </sheetViews>
  <sheetFormatPr defaultRowHeight="12.75"/>
  <cols>
    <col min="1" max="1" width="22.42578125" style="28" bestFit="1" customWidth="1"/>
    <col min="2" max="2" width="8.7109375" style="28" customWidth="1"/>
    <col min="3" max="5" width="18.7109375" style="28" customWidth="1"/>
    <col min="6" max="16384" width="9.140625" style="28"/>
  </cols>
  <sheetData>
    <row r="1" spans="1:5" ht="15" customHeight="1">
      <c r="A1" s="55" t="s">
        <v>77</v>
      </c>
      <c r="B1" s="55"/>
    </row>
    <row r="2" spans="1:5" ht="15" customHeight="1">
      <c r="A2" s="55" t="s">
        <v>78</v>
      </c>
      <c r="B2" s="55"/>
    </row>
    <row r="3" spans="1:5" ht="15" customHeight="1">
      <c r="A3" s="37" t="s">
        <v>342</v>
      </c>
      <c r="B3" s="37"/>
      <c r="C3" s="59">
        <f>IF('Set-Up Worksheet'!F3="","Data Not Entered On Set-Up Worksheet",'Set-Up Worksheet'!F3)</f>
        <v>2019</v>
      </c>
    </row>
    <row r="4" spans="1:5" ht="15" customHeight="1">
      <c r="C4" s="39"/>
    </row>
    <row r="5" spans="1:5" ht="15" customHeight="1">
      <c r="A5" s="37" t="s">
        <v>39</v>
      </c>
      <c r="B5" s="37"/>
      <c r="C5" s="39"/>
    </row>
    <row r="6" spans="1:5" ht="15" customHeight="1">
      <c r="A6" s="38" t="s">
        <v>76</v>
      </c>
      <c r="B6" s="38"/>
      <c r="C6" s="39"/>
    </row>
    <row r="7" spans="1:5" ht="15" customHeight="1">
      <c r="A7" s="37"/>
      <c r="B7" s="37"/>
      <c r="C7" s="39"/>
    </row>
    <row r="8" spans="1:5" ht="15" customHeight="1">
      <c r="A8" s="37" t="s">
        <v>79</v>
      </c>
      <c r="B8" s="37"/>
      <c r="C8" s="60" t="str">
        <f>IF('Set-Up Worksheet'!E6="","Data Not Entered On Set-Up Worksheet",'Set-Up Worksheet'!E6)</f>
        <v>Data Not Entered On Set-Up Worksheet</v>
      </c>
    </row>
    <row r="9" spans="1:5" ht="15" customHeight="1">
      <c r="A9" s="37" t="s">
        <v>50</v>
      </c>
      <c r="B9" s="37"/>
      <c r="C9" s="39" t="s">
        <v>51</v>
      </c>
    </row>
    <row r="10" spans="1:5" ht="15" customHeight="1">
      <c r="A10" s="37" t="s">
        <v>27</v>
      </c>
      <c r="B10" s="37"/>
      <c r="C10" s="61" t="str">
        <f>IF(OR('Set-Up Worksheet'!E8="",'Set-Up Worksheet'!H8=""),"Data Not Entered On Set-Up Worksheet",TEXT('Set-Up Worksheet'!E8,"mmmm d, yyyy")&amp;" - "&amp;TEXT('Set-Up Worksheet'!H8,"mmmm d, yyyy"))</f>
        <v>July 1, 2018 - June 30, 2019</v>
      </c>
    </row>
    <row r="12" spans="1:5">
      <c r="A12" s="37"/>
      <c r="B12" s="37"/>
      <c r="C12" s="57" t="s">
        <v>20</v>
      </c>
      <c r="D12" s="57" t="s">
        <v>21</v>
      </c>
      <c r="E12" s="57" t="s">
        <v>35</v>
      </c>
    </row>
    <row r="13" spans="1:5" ht="39.950000000000003" customHeight="1">
      <c r="A13" s="85" t="s">
        <v>86</v>
      </c>
      <c r="B13" s="85" t="s">
        <v>83</v>
      </c>
      <c r="C13" s="118" t="s">
        <v>81</v>
      </c>
      <c r="D13" s="118" t="s">
        <v>80</v>
      </c>
      <c r="E13" s="118" t="s">
        <v>82</v>
      </c>
    </row>
    <row r="14" spans="1:5" ht="36" customHeight="1">
      <c r="A14" s="221" t="s">
        <v>327</v>
      </c>
      <c r="B14" s="58" t="s">
        <v>84</v>
      </c>
      <c r="C14" s="63"/>
      <c r="D14" s="63"/>
      <c r="E14" s="64">
        <f>IF(D14=0,0,C14/D14)</f>
        <v>0</v>
      </c>
    </row>
    <row r="15" spans="1:5" ht="36" customHeight="1">
      <c r="A15" s="221" t="s">
        <v>328</v>
      </c>
      <c r="B15" s="58" t="s">
        <v>84</v>
      </c>
      <c r="C15" s="63"/>
      <c r="D15" s="63"/>
      <c r="E15" s="64">
        <f t="shared" ref="E15:E16" si="0">IF(D15=0,0,C15/D15)</f>
        <v>0</v>
      </c>
    </row>
    <row r="16" spans="1:5" ht="38.25">
      <c r="A16" s="221" t="s">
        <v>329</v>
      </c>
      <c r="B16" s="58" t="s">
        <v>84</v>
      </c>
      <c r="C16" s="63"/>
      <c r="D16" s="63"/>
      <c r="E16" s="64">
        <f t="shared" si="0"/>
        <v>0</v>
      </c>
    </row>
    <row r="17" spans="1:6" ht="36" customHeight="1">
      <c r="A17" s="77" t="s">
        <v>88</v>
      </c>
      <c r="B17" s="58" t="s">
        <v>84</v>
      </c>
      <c r="C17" s="63"/>
      <c r="D17" s="63"/>
      <c r="E17" s="64">
        <f>IF(D17=0,0,C17/D17)</f>
        <v>0</v>
      </c>
    </row>
    <row r="18" spans="1:6" ht="36" customHeight="1">
      <c r="A18" s="77" t="s">
        <v>89</v>
      </c>
      <c r="B18" s="58" t="s">
        <v>84</v>
      </c>
      <c r="C18" s="63"/>
      <c r="D18" s="63"/>
      <c r="E18" s="64">
        <f>IF(D18=0,0,C18/D18)</f>
        <v>0</v>
      </c>
    </row>
    <row r="19" spans="1:6" ht="36" customHeight="1">
      <c r="A19" s="78" t="s">
        <v>90</v>
      </c>
      <c r="B19" s="58" t="s">
        <v>84</v>
      </c>
      <c r="C19" s="63"/>
      <c r="D19" s="63"/>
      <c r="E19" s="64">
        <f>IF(D19=0,0,C19/D19)</f>
        <v>0</v>
      </c>
    </row>
    <row r="21" spans="1:6">
      <c r="C21" s="67" t="str">
        <f>IF(COUNTA(C14:D19)&lt;&gt;12,"Ç","")</f>
        <v>Ç</v>
      </c>
      <c r="D21" s="66"/>
      <c r="F21" s="62"/>
    </row>
    <row r="22" spans="1:6">
      <c r="C22" s="65" t="str">
        <f>IF(COUNTA(C14:D19)&lt;&gt;12,"Enter data in yellow shaded cells","")</f>
        <v>Enter data in yellow shaded cells</v>
      </c>
      <c r="D22" s="66"/>
    </row>
  </sheetData>
  <sheetProtection sheet="1" objects="1" scenarios="1"/>
  <phoneticPr fontId="7" type="noConversion"/>
  <conditionalFormatting sqref="C3">
    <cfRule type="expression" dxfId="394" priority="5">
      <formula>C3="Data Not Entered On Set-Up Worksheet"</formula>
    </cfRule>
  </conditionalFormatting>
  <conditionalFormatting sqref="C8">
    <cfRule type="expression" dxfId="393" priority="4">
      <formula>C8="Data Not Entered On Set-Up Worksheet"</formula>
    </cfRule>
  </conditionalFormatting>
  <conditionalFormatting sqref="C10">
    <cfRule type="expression" dxfId="392" priority="3">
      <formula>C10="Data Not Entered On Set-Up Worksheet"</formula>
    </cfRule>
  </conditionalFormatting>
  <conditionalFormatting sqref="C14:D14 C17:D19">
    <cfRule type="cellIs" dxfId="391" priority="2" operator="equal">
      <formula>""</formula>
    </cfRule>
  </conditionalFormatting>
  <conditionalFormatting sqref="C15:D16">
    <cfRule type="cellIs" dxfId="390"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K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25" width="17.7109375" style="28" customWidth="1"/>
    <col min="26" max="26" width="8.85546875" style="28" bestFit="1" customWidth="1"/>
    <col min="27" max="16384" width="9.140625" style="28"/>
  </cols>
  <sheetData>
    <row r="1" spans="1:37" ht="15" customHeight="1">
      <c r="A1" s="55" t="s">
        <v>77</v>
      </c>
    </row>
    <row r="2" spans="1:37" ht="15" customHeight="1">
      <c r="A2" s="55" t="s">
        <v>78</v>
      </c>
    </row>
    <row r="3" spans="1:37" ht="15" customHeight="1">
      <c r="A3" s="37" t="s">
        <v>342</v>
      </c>
      <c r="C3" s="59">
        <f>IF('Set-Up Worksheet'!F3="","Data Not Entered On Set-Up Worksheet",'Set-Up Worksheet'!F3)</f>
        <v>2019</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57</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79</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2018 - June 30, 2019</v>
      </c>
      <c r="F10" s="175" t="s">
        <v>164</v>
      </c>
      <c r="I10" s="61"/>
      <c r="L10" s="61"/>
      <c r="O10" s="61"/>
      <c r="R10" s="61"/>
      <c r="U10" s="61"/>
      <c r="X10" s="61"/>
    </row>
    <row r="11" spans="1:37" ht="13.5" thickBot="1"/>
    <row r="12" spans="1:37" s="44" customFormat="1" ht="18" customHeight="1" thickBot="1">
      <c r="A12" s="37"/>
      <c r="B12" s="159" t="s">
        <v>196</v>
      </c>
      <c r="C12" s="160"/>
      <c r="D12" s="161"/>
      <c r="E12" s="159" t="s">
        <v>300</v>
      </c>
      <c r="F12" s="160"/>
      <c r="G12" s="161"/>
      <c r="H12" s="159" t="s">
        <v>301</v>
      </c>
      <c r="I12" s="160"/>
      <c r="J12" s="161"/>
      <c r="K12" s="159" t="s">
        <v>302</v>
      </c>
      <c r="L12" s="160"/>
      <c r="M12" s="161"/>
      <c r="N12" s="159" t="s">
        <v>303</v>
      </c>
      <c r="O12" s="160"/>
      <c r="P12" s="161"/>
      <c r="Q12" s="159" t="s">
        <v>304</v>
      </c>
      <c r="R12" s="160"/>
      <c r="S12" s="161"/>
      <c r="T12" s="159" t="s">
        <v>305</v>
      </c>
      <c r="U12" s="160"/>
      <c r="V12" s="161"/>
      <c r="W12" s="159" t="s">
        <v>306</v>
      </c>
      <c r="X12" s="160"/>
      <c r="Y12" s="161"/>
    </row>
    <row r="13" spans="1:37"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50000000000003" customHeight="1">
      <c r="A14" s="171" t="s">
        <v>195</v>
      </c>
      <c r="B14" s="162" t="s">
        <v>307</v>
      </c>
      <c r="C14" s="163" t="s">
        <v>192</v>
      </c>
      <c r="D14" s="164" t="s">
        <v>308</v>
      </c>
      <c r="E14" s="162" t="s">
        <v>307</v>
      </c>
      <c r="F14" s="163" t="s">
        <v>192</v>
      </c>
      <c r="G14" s="164" t="s">
        <v>308</v>
      </c>
      <c r="H14" s="162" t="s">
        <v>307</v>
      </c>
      <c r="I14" s="163" t="s">
        <v>192</v>
      </c>
      <c r="J14" s="164" t="s">
        <v>308</v>
      </c>
      <c r="K14" s="162" t="s">
        <v>307</v>
      </c>
      <c r="L14" s="163" t="s">
        <v>192</v>
      </c>
      <c r="M14" s="164" t="s">
        <v>308</v>
      </c>
      <c r="N14" s="162" t="s">
        <v>307</v>
      </c>
      <c r="O14" s="163" t="s">
        <v>192</v>
      </c>
      <c r="P14" s="164" t="s">
        <v>308</v>
      </c>
      <c r="Q14" s="162" t="s">
        <v>307</v>
      </c>
      <c r="R14" s="163" t="s">
        <v>192</v>
      </c>
      <c r="S14" s="164" t="s">
        <v>308</v>
      </c>
      <c r="T14" s="162" t="s">
        <v>307</v>
      </c>
      <c r="U14" s="163" t="s">
        <v>192</v>
      </c>
      <c r="V14" s="164" t="s">
        <v>308</v>
      </c>
      <c r="W14" s="162" t="s">
        <v>307</v>
      </c>
      <c r="X14" s="163" t="s">
        <v>192</v>
      </c>
      <c r="Y14" s="164" t="s">
        <v>308</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40" si="0">IF($A16="","",IF(C16=0,0,B16/C16))</f>
        <v/>
      </c>
      <c r="E16" s="165"/>
      <c r="F16" s="157"/>
      <c r="G16" s="166" t="str">
        <f t="shared" ref="G16:G40" si="1">IF($A16="","",IF(F16=0,0,E16/F16))</f>
        <v/>
      </c>
      <c r="H16" s="165"/>
      <c r="I16" s="157"/>
      <c r="J16" s="166" t="str">
        <f t="shared" ref="J16:J40" si="2">IF($A16="","",IF(I16=0,0,H16/I16))</f>
        <v/>
      </c>
      <c r="K16" s="165"/>
      <c r="L16" s="157"/>
      <c r="M16" s="166" t="str">
        <f t="shared" ref="M16:M40" si="3">IF($A16="","",IF(L16=0,0,K16/L16))</f>
        <v/>
      </c>
      <c r="N16" s="165"/>
      <c r="O16" s="157"/>
      <c r="P16" s="166" t="str">
        <f t="shared" ref="P16:P40" si="4">IF($A16="","",IF(O16=0,0,N16/O16))</f>
        <v/>
      </c>
      <c r="Q16" s="165"/>
      <c r="R16" s="157"/>
      <c r="S16" s="166" t="str">
        <f t="shared" ref="S16:S40" si="5">IF($A16="","",IF(R16=0,0,Q16/R16))</f>
        <v/>
      </c>
      <c r="T16" s="165"/>
      <c r="U16" s="157"/>
      <c r="V16" s="166" t="str">
        <f t="shared" ref="V16:V40" si="6">IF($A16="","",IF(U16=0,0,T16/U16))</f>
        <v/>
      </c>
      <c r="W16" s="170" t="str">
        <f t="shared" ref="W16:X40" si="7">IF($A16="","",SUM(B16,E16,H16,K16,N16,Q16,T16))</f>
        <v/>
      </c>
      <c r="X16" s="158" t="str">
        <f t="shared" si="7"/>
        <v/>
      </c>
      <c r="Y16" s="166" t="str">
        <f t="shared" ref="Y16:Y40"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D39" si="9">IF($A37="","",IF(C37=0,0,B37/C37))</f>
        <v/>
      </c>
      <c r="E37" s="165"/>
      <c r="F37" s="157"/>
      <c r="G37" s="166" t="str">
        <f t="shared" ref="G37:G39" si="10">IF($A37="","",IF(F37=0,0,E37/F37))</f>
        <v/>
      </c>
      <c r="H37" s="165"/>
      <c r="I37" s="157"/>
      <c r="J37" s="166" t="str">
        <f t="shared" ref="J37:J39" si="11">IF($A37="","",IF(I37=0,0,H37/I37))</f>
        <v/>
      </c>
      <c r="K37" s="165"/>
      <c r="L37" s="157"/>
      <c r="M37" s="166" t="str">
        <f t="shared" ref="M37:M39" si="12">IF($A37="","",IF(L37=0,0,K37/L37))</f>
        <v/>
      </c>
      <c r="N37" s="165"/>
      <c r="O37" s="157"/>
      <c r="P37" s="166" t="str">
        <f t="shared" ref="P37:P39" si="13">IF($A37="","",IF(O37=0,0,N37/O37))</f>
        <v/>
      </c>
      <c r="Q37" s="165"/>
      <c r="R37" s="157"/>
      <c r="S37" s="166" t="str">
        <f t="shared" ref="S37:S39" si="14">IF($A37="","",IF(R37=0,0,Q37/R37))</f>
        <v/>
      </c>
      <c r="T37" s="165"/>
      <c r="U37" s="157"/>
      <c r="V37" s="166" t="str">
        <f t="shared" ref="V37:V39" si="15">IF($A37="","",IF(U37=0,0,T37/U37))</f>
        <v/>
      </c>
      <c r="W37" s="170" t="str">
        <f t="shared" ref="W37:W39" si="16">IF($A37="","",SUM(B37,E37,H37,K37,N37,Q37,T37))</f>
        <v/>
      </c>
      <c r="X37" s="158" t="str">
        <f t="shared" ref="X37:X39" si="17">IF($A37="","",SUM(C37,F37,I37,L37,O37,R37,U37))</f>
        <v/>
      </c>
      <c r="Y37" s="166" t="str">
        <f t="shared" ref="Y37:Y39" si="18">IF($A37="","",IF(X37=0,0,W37/X37))</f>
        <v/>
      </c>
    </row>
    <row r="38" spans="1:25" ht="18" customHeight="1">
      <c r="A38" s="173" t="str">
        <f>IF($C$8="Data Not Entered On Set-Up Worksheet","",IF(OR(VLOOKUP($C$8,County_Lookup,25,FALSE)="",VLOOKUP($C$8,County_Lookup,25,FALSE)=0),"",VLOOKUP($C$8,County_Lookup,25,FALSE)))</f>
        <v/>
      </c>
      <c r="B38" s="165"/>
      <c r="C38" s="157"/>
      <c r="D38" s="166" t="str">
        <f t="shared" si="9"/>
        <v/>
      </c>
      <c r="E38" s="165"/>
      <c r="F38" s="157"/>
      <c r="G38" s="166" t="str">
        <f t="shared" si="10"/>
        <v/>
      </c>
      <c r="H38" s="165"/>
      <c r="I38" s="157"/>
      <c r="J38" s="166" t="str">
        <f t="shared" si="11"/>
        <v/>
      </c>
      <c r="K38" s="165"/>
      <c r="L38" s="157"/>
      <c r="M38" s="166" t="str">
        <f t="shared" si="12"/>
        <v/>
      </c>
      <c r="N38" s="165"/>
      <c r="O38" s="157"/>
      <c r="P38" s="166" t="str">
        <f t="shared" si="13"/>
        <v/>
      </c>
      <c r="Q38" s="165"/>
      <c r="R38" s="157"/>
      <c r="S38" s="166" t="str">
        <f t="shared" si="14"/>
        <v/>
      </c>
      <c r="T38" s="165"/>
      <c r="U38" s="157"/>
      <c r="V38" s="166" t="str">
        <f t="shared" si="15"/>
        <v/>
      </c>
      <c r="W38" s="170" t="str">
        <f t="shared" si="16"/>
        <v/>
      </c>
      <c r="X38" s="158" t="str">
        <f t="shared" si="17"/>
        <v/>
      </c>
      <c r="Y38" s="166" t="str">
        <f t="shared" si="18"/>
        <v/>
      </c>
    </row>
    <row r="39" spans="1:25" ht="18" customHeight="1">
      <c r="A39" s="173" t="str">
        <f>IF($C$8="Data Not Entered On Set-Up Worksheet","",IF(OR(VLOOKUP($C$8,County_Lookup,26,FALSE)="",VLOOKUP($C$8,County_Lookup,26,FALSE)=0),"",VLOOKUP($C$8,County_Lookup,26,FALSE)))</f>
        <v/>
      </c>
      <c r="B39" s="165"/>
      <c r="C39" s="157"/>
      <c r="D39" s="166" t="str">
        <f t="shared" si="9"/>
        <v/>
      </c>
      <c r="E39" s="165"/>
      <c r="F39" s="157"/>
      <c r="G39" s="166" t="str">
        <f t="shared" si="10"/>
        <v/>
      </c>
      <c r="H39" s="165"/>
      <c r="I39" s="157"/>
      <c r="J39" s="166" t="str">
        <f t="shared" si="11"/>
        <v/>
      </c>
      <c r="K39" s="165"/>
      <c r="L39" s="157"/>
      <c r="M39" s="166" t="str">
        <f t="shared" si="12"/>
        <v/>
      </c>
      <c r="N39" s="165"/>
      <c r="O39" s="157"/>
      <c r="P39" s="166" t="str">
        <f t="shared" si="13"/>
        <v/>
      </c>
      <c r="Q39" s="165"/>
      <c r="R39" s="157"/>
      <c r="S39" s="166" t="str">
        <f t="shared" si="14"/>
        <v/>
      </c>
      <c r="T39" s="165"/>
      <c r="U39" s="157"/>
      <c r="V39" s="166" t="str">
        <f t="shared" si="15"/>
        <v/>
      </c>
      <c r="W39" s="170" t="str">
        <f t="shared" si="16"/>
        <v/>
      </c>
      <c r="X39" s="158" t="str">
        <f t="shared" si="17"/>
        <v/>
      </c>
      <c r="Y39" s="166" t="str">
        <f t="shared" si="18"/>
        <v/>
      </c>
    </row>
    <row r="40" spans="1:25" ht="18" customHeight="1">
      <c r="A40" s="173" t="str">
        <f>IF($C$8="Data Not Entered On Set-Up Worksheet","",IF(OR(VLOOKUP($C$8,County_Lookup,27,FALSE)="",VLOOKUP($C$8,County_Lookup,27,FALSE)=0),"",VLOOKUP($C$8,County_Lookup,27,FALSE)))</f>
        <v/>
      </c>
      <c r="B40" s="165"/>
      <c r="C40" s="157"/>
      <c r="D40" s="166" t="str">
        <f t="shared" si="0"/>
        <v/>
      </c>
      <c r="E40" s="165"/>
      <c r="F40" s="157"/>
      <c r="G40" s="166" t="str">
        <f t="shared" si="1"/>
        <v/>
      </c>
      <c r="H40" s="165"/>
      <c r="I40" s="157"/>
      <c r="J40" s="166" t="str">
        <f t="shared" si="2"/>
        <v/>
      </c>
      <c r="K40" s="165"/>
      <c r="L40" s="157"/>
      <c r="M40" s="166" t="str">
        <f t="shared" si="3"/>
        <v/>
      </c>
      <c r="N40" s="165"/>
      <c r="O40" s="157"/>
      <c r="P40" s="166" t="str">
        <f t="shared" si="4"/>
        <v/>
      </c>
      <c r="Q40" s="165"/>
      <c r="R40" s="157"/>
      <c r="S40" s="166" t="str">
        <f t="shared" si="5"/>
        <v/>
      </c>
      <c r="T40" s="165"/>
      <c r="U40" s="157"/>
      <c r="V40" s="166" t="str">
        <f t="shared" si="6"/>
        <v/>
      </c>
      <c r="W40" s="170" t="str">
        <f t="shared" si="7"/>
        <v/>
      </c>
      <c r="X40" s="158" t="str">
        <f t="shared" si="7"/>
        <v/>
      </c>
      <c r="Y40" s="166" t="str">
        <f t="shared" si="8"/>
        <v/>
      </c>
    </row>
    <row r="41" spans="1:25" ht="18" customHeight="1" thickBot="1">
      <c r="A41" s="174" t="s">
        <v>2</v>
      </c>
      <c r="B41" s="167">
        <f>SUM(B15:B40)</f>
        <v>0</v>
      </c>
      <c r="C41" s="168">
        <f>SUM(C15:C40)</f>
        <v>0</v>
      </c>
      <c r="D41" s="169">
        <f t="shared" ref="D41" si="19">IF(C41=0,0,B41/C41)</f>
        <v>0</v>
      </c>
      <c r="E41" s="167">
        <f>SUM(E15:E40)</f>
        <v>0</v>
      </c>
      <c r="F41" s="168">
        <f>SUM(F15:F40)</f>
        <v>0</v>
      </c>
      <c r="G41" s="169">
        <f t="shared" ref="G41" si="20">IF(F41=0,0,E41/F41)</f>
        <v>0</v>
      </c>
      <c r="H41" s="167">
        <f>SUM(H15:H40)</f>
        <v>0</v>
      </c>
      <c r="I41" s="168">
        <f>SUM(I15:I40)</f>
        <v>0</v>
      </c>
      <c r="J41" s="169">
        <f t="shared" ref="J41" si="21">IF(I41=0,0,H41/I41)</f>
        <v>0</v>
      </c>
      <c r="K41" s="167">
        <f>SUM(K15:K40)</f>
        <v>0</v>
      </c>
      <c r="L41" s="168">
        <f>SUM(L15:L40)</f>
        <v>0</v>
      </c>
      <c r="M41" s="169">
        <f t="shared" ref="M41" si="22">IF(L41=0,0,K41/L41)</f>
        <v>0</v>
      </c>
      <c r="N41" s="167">
        <f>SUM(N15:N40)</f>
        <v>0</v>
      </c>
      <c r="O41" s="168">
        <f>SUM(O15:O40)</f>
        <v>0</v>
      </c>
      <c r="P41" s="169">
        <f t="shared" ref="P41" si="23">IF(O41=0,0,N41/O41)</f>
        <v>0</v>
      </c>
      <c r="Q41" s="167">
        <f>SUM(Q15:Q40)</f>
        <v>0</v>
      </c>
      <c r="R41" s="168">
        <f>SUM(R15:R40)</f>
        <v>0</v>
      </c>
      <c r="S41" s="169">
        <f t="shared" ref="S41" si="24">IF(R41=0,0,Q41/R41)</f>
        <v>0</v>
      </c>
      <c r="T41" s="167">
        <f>SUM(T15:T40)</f>
        <v>0</v>
      </c>
      <c r="U41" s="168">
        <f>SUM(U15:U40)</f>
        <v>0</v>
      </c>
      <c r="V41" s="169">
        <f t="shared" ref="V41" si="25">IF(U41=0,0,T41/U41)</f>
        <v>0</v>
      </c>
      <c r="W41" s="167">
        <f>SUM(W15:W40)</f>
        <v>0</v>
      </c>
      <c r="X41" s="168">
        <f>SUM(X15:X40)</f>
        <v>0</v>
      </c>
      <c r="Y41" s="169">
        <f t="shared" ref="Y41" si="26">IF(X41=0,0,W41/X41)</f>
        <v>0</v>
      </c>
    </row>
  </sheetData>
  <sheetProtection sheet="1" objects="1" scenarios="1"/>
  <conditionalFormatting sqref="C3">
    <cfRule type="expression" dxfId="243" priority="51">
      <formula>C3="Data Not Entered On Set-Up Worksheet"</formula>
    </cfRule>
  </conditionalFormatting>
  <conditionalFormatting sqref="C8">
    <cfRule type="expression" dxfId="242" priority="50">
      <formula>C8="Data Not Entered On Set-Up Worksheet"</formula>
    </cfRule>
  </conditionalFormatting>
  <conditionalFormatting sqref="C10">
    <cfRule type="expression" dxfId="241" priority="49">
      <formula>C10="Data Not Entered On Set-Up Worksheet"</formula>
    </cfRule>
  </conditionalFormatting>
  <conditionalFormatting sqref="B15:C36 B40:C40">
    <cfRule type="expression" dxfId="240" priority="48">
      <formula>AND($A15&lt;&gt;"",B15="")</formula>
    </cfRule>
  </conditionalFormatting>
  <conditionalFormatting sqref="F3">
    <cfRule type="expression" dxfId="239" priority="47">
      <formula>F3="Data Not Entered On Set-Up Worksheet"</formula>
    </cfRule>
  </conditionalFormatting>
  <conditionalFormatting sqref="F10">
    <cfRule type="expression" dxfId="238" priority="46">
      <formula>F10="Data Not Entered On Set-Up Worksheet"</formula>
    </cfRule>
  </conditionalFormatting>
  <conditionalFormatting sqref="I3">
    <cfRule type="expression" dxfId="237" priority="45">
      <formula>I3="Data Not Entered On Set-Up Worksheet"</formula>
    </cfRule>
  </conditionalFormatting>
  <conditionalFormatting sqref="I8">
    <cfRule type="expression" dxfId="236" priority="44">
      <formula>I8="Data Not Entered On Set-Up Worksheet"</formula>
    </cfRule>
  </conditionalFormatting>
  <conditionalFormatting sqref="I10">
    <cfRule type="expression" dxfId="235" priority="43">
      <formula>I10="Data Not Entered On Set-Up Worksheet"</formula>
    </cfRule>
  </conditionalFormatting>
  <conditionalFormatting sqref="L3">
    <cfRule type="expression" dxfId="234" priority="42">
      <formula>L3="Data Not Entered On Set-Up Worksheet"</formula>
    </cfRule>
  </conditionalFormatting>
  <conditionalFormatting sqref="L8">
    <cfRule type="expression" dxfId="233" priority="41">
      <formula>L8="Data Not Entered On Set-Up Worksheet"</formula>
    </cfRule>
  </conditionalFormatting>
  <conditionalFormatting sqref="L10">
    <cfRule type="expression" dxfId="232" priority="40">
      <formula>L10="Data Not Entered On Set-Up Worksheet"</formula>
    </cfRule>
  </conditionalFormatting>
  <conditionalFormatting sqref="O3">
    <cfRule type="expression" dxfId="231" priority="39">
      <formula>O3="Data Not Entered On Set-Up Worksheet"</formula>
    </cfRule>
  </conditionalFormatting>
  <conditionalFormatting sqref="O8">
    <cfRule type="expression" dxfId="230" priority="38">
      <formula>O8="Data Not Entered On Set-Up Worksheet"</formula>
    </cfRule>
  </conditionalFormatting>
  <conditionalFormatting sqref="O10">
    <cfRule type="expression" dxfId="229" priority="37">
      <formula>O10="Data Not Entered On Set-Up Worksheet"</formula>
    </cfRule>
  </conditionalFormatting>
  <conditionalFormatting sqref="R3">
    <cfRule type="expression" dxfId="228" priority="36">
      <formula>R3="Data Not Entered On Set-Up Worksheet"</formula>
    </cfRule>
  </conditionalFormatting>
  <conditionalFormatting sqref="R8">
    <cfRule type="expression" dxfId="227" priority="35">
      <formula>R8="Data Not Entered On Set-Up Worksheet"</formula>
    </cfRule>
  </conditionalFormatting>
  <conditionalFormatting sqref="R10">
    <cfRule type="expression" dxfId="226" priority="34">
      <formula>R10="Data Not Entered On Set-Up Worksheet"</formula>
    </cfRule>
  </conditionalFormatting>
  <conditionalFormatting sqref="U3">
    <cfRule type="expression" dxfId="225" priority="33">
      <formula>U3="Data Not Entered On Set-Up Worksheet"</formula>
    </cfRule>
  </conditionalFormatting>
  <conditionalFormatting sqref="U8">
    <cfRule type="expression" dxfId="224" priority="32">
      <formula>U8="Data Not Entered On Set-Up Worksheet"</formula>
    </cfRule>
  </conditionalFormatting>
  <conditionalFormatting sqref="U10">
    <cfRule type="expression" dxfId="223" priority="31">
      <formula>U10="Data Not Entered On Set-Up Worksheet"</formula>
    </cfRule>
  </conditionalFormatting>
  <conditionalFormatting sqref="X3">
    <cfRule type="expression" dxfId="222" priority="30">
      <formula>X3="Data Not Entered On Set-Up Worksheet"</formula>
    </cfRule>
  </conditionalFormatting>
  <conditionalFormatting sqref="X8">
    <cfRule type="expression" dxfId="221" priority="29">
      <formula>X8="Data Not Entered On Set-Up Worksheet"</formula>
    </cfRule>
  </conditionalFormatting>
  <conditionalFormatting sqref="X10">
    <cfRule type="expression" dxfId="220" priority="28">
      <formula>X10="Data Not Entered On Set-Up Worksheet"</formula>
    </cfRule>
  </conditionalFormatting>
  <conditionalFormatting sqref="E15:F36 E40:F40">
    <cfRule type="expression" dxfId="219" priority="27">
      <formula>AND($A15&lt;&gt;"",E15="")</formula>
    </cfRule>
  </conditionalFormatting>
  <conditionalFormatting sqref="H15:I36 H40:I40">
    <cfRule type="expression" dxfId="218" priority="26">
      <formula>AND($A15&lt;&gt;"",H15="")</formula>
    </cfRule>
  </conditionalFormatting>
  <conditionalFormatting sqref="K15:L36 K40:L40">
    <cfRule type="expression" dxfId="217" priority="25">
      <formula>AND($A15&lt;&gt;"",K15="")</formula>
    </cfRule>
  </conditionalFormatting>
  <conditionalFormatting sqref="N15:O36 N40:O40">
    <cfRule type="expression" dxfId="216" priority="24">
      <formula>AND($A15&lt;&gt;"",N15="")</formula>
    </cfRule>
  </conditionalFormatting>
  <conditionalFormatting sqref="Q15:R36 Q40:R40">
    <cfRule type="expression" dxfId="215" priority="23">
      <formula>AND($A15&lt;&gt;"",Q15="")</formula>
    </cfRule>
  </conditionalFormatting>
  <conditionalFormatting sqref="T15:U36 T40:U40">
    <cfRule type="expression" dxfId="214" priority="22">
      <formula>AND($A15&lt;&gt;"",T15="")</formula>
    </cfRule>
  </conditionalFormatting>
  <conditionalFormatting sqref="B37:C37">
    <cfRule type="expression" dxfId="213" priority="21">
      <formula>AND($A37&lt;&gt;"",B37="")</formula>
    </cfRule>
  </conditionalFormatting>
  <conditionalFormatting sqref="E37:F37">
    <cfRule type="expression" dxfId="212" priority="20">
      <formula>AND($A37&lt;&gt;"",E37="")</formula>
    </cfRule>
  </conditionalFormatting>
  <conditionalFormatting sqref="H37:I37">
    <cfRule type="expression" dxfId="211" priority="19">
      <formula>AND($A37&lt;&gt;"",H37="")</formula>
    </cfRule>
  </conditionalFormatting>
  <conditionalFormatting sqref="K37:L37">
    <cfRule type="expression" dxfId="210" priority="18">
      <formula>AND($A37&lt;&gt;"",K37="")</formula>
    </cfRule>
  </conditionalFormatting>
  <conditionalFormatting sqref="N37:O37">
    <cfRule type="expression" dxfId="209" priority="17">
      <formula>AND($A37&lt;&gt;"",N37="")</formula>
    </cfRule>
  </conditionalFormatting>
  <conditionalFormatting sqref="Q37:R37">
    <cfRule type="expression" dxfId="208" priority="16">
      <formula>AND($A37&lt;&gt;"",Q37="")</formula>
    </cfRule>
  </conditionalFormatting>
  <conditionalFormatting sqref="T37:U37">
    <cfRule type="expression" dxfId="207" priority="15">
      <formula>AND($A37&lt;&gt;"",T37="")</formula>
    </cfRule>
  </conditionalFormatting>
  <conditionalFormatting sqref="B38:C38">
    <cfRule type="expression" dxfId="206" priority="14">
      <formula>AND($A38&lt;&gt;"",B38="")</formula>
    </cfRule>
  </conditionalFormatting>
  <conditionalFormatting sqref="E38:F38">
    <cfRule type="expression" dxfId="205" priority="13">
      <formula>AND($A38&lt;&gt;"",E38="")</formula>
    </cfRule>
  </conditionalFormatting>
  <conditionalFormatting sqref="H38:I38">
    <cfRule type="expression" dxfId="204" priority="12">
      <formula>AND($A38&lt;&gt;"",H38="")</formula>
    </cfRule>
  </conditionalFormatting>
  <conditionalFormatting sqref="K38:L38">
    <cfRule type="expression" dxfId="203" priority="11">
      <formula>AND($A38&lt;&gt;"",K38="")</formula>
    </cfRule>
  </conditionalFormatting>
  <conditionalFormatting sqref="N38:O38">
    <cfRule type="expression" dxfId="202" priority="10">
      <formula>AND($A38&lt;&gt;"",N38="")</formula>
    </cfRule>
  </conditionalFormatting>
  <conditionalFormatting sqref="Q38:R38">
    <cfRule type="expression" dxfId="201" priority="9">
      <formula>AND($A38&lt;&gt;"",Q38="")</formula>
    </cfRule>
  </conditionalFormatting>
  <conditionalFormatting sqref="T38:U38">
    <cfRule type="expression" dxfId="200" priority="8">
      <formula>AND($A38&lt;&gt;"",T38="")</formula>
    </cfRule>
  </conditionalFormatting>
  <conditionalFormatting sqref="B39:C39">
    <cfRule type="expression" dxfId="199" priority="7">
      <formula>AND($A39&lt;&gt;"",B39="")</formula>
    </cfRule>
  </conditionalFormatting>
  <conditionalFormatting sqref="E39:F39">
    <cfRule type="expression" dxfId="198" priority="6">
      <formula>AND($A39&lt;&gt;"",E39="")</formula>
    </cfRule>
  </conditionalFormatting>
  <conditionalFormatting sqref="H39:I39">
    <cfRule type="expression" dxfId="197" priority="5">
      <formula>AND($A39&lt;&gt;"",H39="")</formula>
    </cfRule>
  </conditionalFormatting>
  <conditionalFormatting sqref="K39:L39">
    <cfRule type="expression" dxfId="196" priority="4">
      <formula>AND($A39&lt;&gt;"",K39="")</formula>
    </cfRule>
  </conditionalFormatting>
  <conditionalFormatting sqref="N39:O39">
    <cfRule type="expression" dxfId="195" priority="3">
      <formula>AND($A39&lt;&gt;"",N39="")</formula>
    </cfRule>
  </conditionalFormatting>
  <conditionalFormatting sqref="Q39:R39">
    <cfRule type="expression" dxfId="194" priority="2">
      <formula>AND($A39&lt;&gt;"",Q39="")</formula>
    </cfRule>
  </conditionalFormatting>
  <conditionalFormatting sqref="T39:U39">
    <cfRule type="expression" dxfId="193" priority="1">
      <formula>AND($A39&lt;&gt;"",T39="")</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Y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13" width="20.7109375" style="28" customWidth="1"/>
    <col min="14" max="14" width="8.85546875" style="28" bestFit="1" customWidth="1"/>
    <col min="15" max="16384" width="9.140625" style="28"/>
  </cols>
  <sheetData>
    <row r="1" spans="1:25" ht="15" customHeight="1">
      <c r="A1" s="55" t="s">
        <v>77</v>
      </c>
    </row>
    <row r="2" spans="1:25" ht="15" customHeight="1">
      <c r="A2" s="55" t="s">
        <v>78</v>
      </c>
    </row>
    <row r="3" spans="1:25" ht="15" customHeight="1">
      <c r="A3" s="37" t="s">
        <v>342</v>
      </c>
      <c r="C3" s="59">
        <f>IF('Set-Up Worksheet'!F3="","Data Not Entered On Set-Up Worksheet",'Set-Up Worksheet'!F3)</f>
        <v>2019</v>
      </c>
      <c r="F3" s="59"/>
      <c r="I3" s="59"/>
      <c r="L3" s="59"/>
    </row>
    <row r="4" spans="1:25" ht="15" customHeight="1">
      <c r="C4" s="39"/>
      <c r="F4" s="39"/>
      <c r="I4" s="39"/>
      <c r="L4" s="39"/>
    </row>
    <row r="5" spans="1:25" ht="15" customHeight="1">
      <c r="A5" s="37" t="s">
        <v>52</v>
      </c>
      <c r="C5" s="39"/>
      <c r="F5" s="39"/>
      <c r="I5" s="39"/>
      <c r="L5" s="39"/>
    </row>
    <row r="6" spans="1:25" ht="15" customHeight="1">
      <c r="A6" s="37" t="s">
        <v>345</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79</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2018 - June 30, 2019</v>
      </c>
      <c r="F10" s="175" t="s">
        <v>164</v>
      </c>
      <c r="I10" s="61"/>
      <c r="L10" s="61"/>
    </row>
    <row r="11" spans="1:25" ht="13.5" thickBot="1"/>
    <row r="12" spans="1:25" s="44" customFormat="1" ht="18" customHeight="1" thickBot="1">
      <c r="A12" s="37"/>
      <c r="B12" s="159" t="s">
        <v>302</v>
      </c>
      <c r="C12" s="160"/>
      <c r="D12" s="161"/>
      <c r="E12" s="159" t="s">
        <v>303</v>
      </c>
      <c r="F12" s="160"/>
      <c r="G12" s="161"/>
      <c r="H12" s="159" t="s">
        <v>304</v>
      </c>
      <c r="I12" s="160"/>
      <c r="J12" s="161"/>
      <c r="K12" s="159" t="s">
        <v>332</v>
      </c>
      <c r="L12" s="160"/>
      <c r="M12" s="161"/>
    </row>
    <row r="13" spans="1:25"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6.5">
      <c r="A14" s="171" t="s">
        <v>195</v>
      </c>
      <c r="B14" s="162" t="s">
        <v>310</v>
      </c>
      <c r="C14" s="163" t="s">
        <v>311</v>
      </c>
      <c r="D14" s="164" t="s">
        <v>309</v>
      </c>
      <c r="E14" s="162" t="s">
        <v>310</v>
      </c>
      <c r="F14" s="163" t="s">
        <v>311</v>
      </c>
      <c r="G14" s="164" t="s">
        <v>309</v>
      </c>
      <c r="H14" s="162" t="s">
        <v>310</v>
      </c>
      <c r="I14" s="163" t="s">
        <v>311</v>
      </c>
      <c r="J14" s="164" t="s">
        <v>309</v>
      </c>
      <c r="K14" s="162" t="s">
        <v>310</v>
      </c>
      <c r="L14" s="163" t="s">
        <v>311</v>
      </c>
      <c r="M14" s="164" t="s">
        <v>309</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40" si="0">IF($A15="","",SUM(B15,E15,H15))</f>
        <v/>
      </c>
      <c r="L15" s="158" t="str">
        <f t="shared" ref="L15:L40"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40" si="2">IF($A16="","",IF(C16=0,0,B16/C16))</f>
        <v/>
      </c>
      <c r="E16" s="165"/>
      <c r="F16" s="157"/>
      <c r="G16" s="166" t="str">
        <f t="shared" ref="G16:G40" si="3">IF($A16="","",IF(F16=0,0,E16/F16))</f>
        <v/>
      </c>
      <c r="H16" s="165"/>
      <c r="I16" s="157"/>
      <c r="J16" s="166" t="str">
        <f t="shared" ref="J16:J40" si="4">IF($A16="","",IF(I16=0,0,H16/I16))</f>
        <v/>
      </c>
      <c r="K16" s="170" t="str">
        <f t="shared" si="0"/>
        <v/>
      </c>
      <c r="L16" s="158" t="str">
        <f t="shared" si="1"/>
        <v/>
      </c>
      <c r="M16" s="166" t="str">
        <f t="shared" ref="M16:M40"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D39" si="6">IF($A37="","",IF(C37=0,0,B37/C37))</f>
        <v/>
      </c>
      <c r="E37" s="165"/>
      <c r="F37" s="157"/>
      <c r="G37" s="166" t="str">
        <f t="shared" ref="G37:G39" si="7">IF($A37="","",IF(F37=0,0,E37/F37))</f>
        <v/>
      </c>
      <c r="H37" s="165"/>
      <c r="I37" s="157"/>
      <c r="J37" s="166" t="str">
        <f t="shared" ref="J37:J39" si="8">IF($A37="","",IF(I37=0,0,H37/I37))</f>
        <v/>
      </c>
      <c r="K37" s="170" t="str">
        <f t="shared" ref="K37:K39" si="9">IF($A37="","",SUM(B37,E37,H37))</f>
        <v/>
      </c>
      <c r="L37" s="158" t="str">
        <f t="shared" ref="L37:L39" si="10">IF($A37="","",SUM(C37,F37,I37))</f>
        <v/>
      </c>
      <c r="M37" s="166" t="str">
        <f t="shared" ref="M37:M39" si="11">IF($A37="","",IF(L37=0,0,K37/L37))</f>
        <v/>
      </c>
    </row>
    <row r="38" spans="1:13" ht="18" customHeight="1">
      <c r="A38" s="173" t="str">
        <f>IF($C$8="Data Not Entered On Set-Up Worksheet","",IF(OR(VLOOKUP($C$8,County_Lookup,25,FALSE)="",VLOOKUP($C$8,County_Lookup,25,FALSE)=0),"",VLOOKUP($C$8,County_Lookup,25,FALSE)))</f>
        <v/>
      </c>
      <c r="B38" s="165"/>
      <c r="C38" s="157"/>
      <c r="D38" s="166" t="str">
        <f t="shared" si="6"/>
        <v/>
      </c>
      <c r="E38" s="165"/>
      <c r="F38" s="157"/>
      <c r="G38" s="166" t="str">
        <f t="shared" si="7"/>
        <v/>
      </c>
      <c r="H38" s="165"/>
      <c r="I38" s="157"/>
      <c r="J38" s="166" t="str">
        <f t="shared" si="8"/>
        <v/>
      </c>
      <c r="K38" s="170" t="str">
        <f t="shared" si="9"/>
        <v/>
      </c>
      <c r="L38" s="158" t="str">
        <f t="shared" si="10"/>
        <v/>
      </c>
      <c r="M38" s="166" t="str">
        <f t="shared" si="11"/>
        <v/>
      </c>
    </row>
    <row r="39" spans="1:13" ht="18" customHeight="1">
      <c r="A39" s="173" t="str">
        <f>IF($C$8="Data Not Entered On Set-Up Worksheet","",IF(OR(VLOOKUP($C$8,County_Lookup,26,FALSE)="",VLOOKUP($C$8,County_Lookup,26,FALSE)=0),"",VLOOKUP($C$8,County_Lookup,26,FALSE)))</f>
        <v/>
      </c>
      <c r="B39" s="165"/>
      <c r="C39" s="157"/>
      <c r="D39" s="166" t="str">
        <f t="shared" si="6"/>
        <v/>
      </c>
      <c r="E39" s="165"/>
      <c r="F39" s="157"/>
      <c r="G39" s="166" t="str">
        <f t="shared" si="7"/>
        <v/>
      </c>
      <c r="H39" s="165"/>
      <c r="I39" s="157"/>
      <c r="J39" s="166" t="str">
        <f t="shared" si="8"/>
        <v/>
      </c>
      <c r="K39" s="170" t="str">
        <f t="shared" si="9"/>
        <v/>
      </c>
      <c r="L39" s="158" t="str">
        <f t="shared" si="10"/>
        <v/>
      </c>
      <c r="M39" s="166" t="str">
        <f t="shared" si="11"/>
        <v/>
      </c>
    </row>
    <row r="40" spans="1:13" ht="18" customHeight="1">
      <c r="A40" s="173" t="str">
        <f>IF($C$8="Data Not Entered On Set-Up Worksheet","",IF(OR(VLOOKUP($C$8,County_Lookup,27,FALSE)="",VLOOKUP($C$8,County_Lookup,27,FALSE)=0),"",VLOOKUP($C$8,County_Lookup,27,FALSE)))</f>
        <v/>
      </c>
      <c r="B40" s="165"/>
      <c r="C40" s="157"/>
      <c r="D40" s="166" t="str">
        <f t="shared" si="2"/>
        <v/>
      </c>
      <c r="E40" s="165"/>
      <c r="F40" s="157"/>
      <c r="G40" s="166" t="str">
        <f t="shared" si="3"/>
        <v/>
      </c>
      <c r="H40" s="165"/>
      <c r="I40" s="157"/>
      <c r="J40" s="166" t="str">
        <f t="shared" si="4"/>
        <v/>
      </c>
      <c r="K40" s="170" t="str">
        <f t="shared" si="0"/>
        <v/>
      </c>
      <c r="L40" s="158" t="str">
        <f t="shared" si="1"/>
        <v/>
      </c>
      <c r="M40" s="166" t="str">
        <f t="shared" si="5"/>
        <v/>
      </c>
    </row>
    <row r="41" spans="1:13" ht="18" customHeight="1" thickBot="1">
      <c r="A41" s="174" t="s">
        <v>2</v>
      </c>
      <c r="B41" s="167">
        <f>SUM(B15:B40)</f>
        <v>0</v>
      </c>
      <c r="C41" s="168">
        <f>SUM(C15:C40)</f>
        <v>0</v>
      </c>
      <c r="D41" s="169">
        <f t="shared" ref="D41" si="12">IF(C41=0,0,B41/C41)</f>
        <v>0</v>
      </c>
      <c r="E41" s="167">
        <f>SUM(E15:E40)</f>
        <v>0</v>
      </c>
      <c r="F41" s="168">
        <f>SUM(F15:F40)</f>
        <v>0</v>
      </c>
      <c r="G41" s="169">
        <f t="shared" ref="G41" si="13">IF(F41=0,0,E41/F41)</f>
        <v>0</v>
      </c>
      <c r="H41" s="167">
        <f>SUM(H15:H40)</f>
        <v>0</v>
      </c>
      <c r="I41" s="168">
        <f>SUM(I15:I40)</f>
        <v>0</v>
      </c>
      <c r="J41" s="169">
        <f t="shared" ref="J41" si="14">IF(I41=0,0,H41/I41)</f>
        <v>0</v>
      </c>
      <c r="K41" s="167">
        <f>SUM(K15:K40)</f>
        <v>0</v>
      </c>
      <c r="L41" s="168">
        <f>SUM(L15:L40)</f>
        <v>0</v>
      </c>
      <c r="M41" s="169">
        <f t="shared" ref="M41" si="15">IF(L41=0,0,K41/L41)</f>
        <v>0</v>
      </c>
    </row>
  </sheetData>
  <sheetProtection sheet="1" objects="1" scenarios="1"/>
  <conditionalFormatting sqref="C3">
    <cfRule type="expression" dxfId="192" priority="39">
      <formula>C3="Data Not Entered On Set-Up Worksheet"</formula>
    </cfRule>
  </conditionalFormatting>
  <conditionalFormatting sqref="C8">
    <cfRule type="expression" dxfId="191" priority="38">
      <formula>C8="Data Not Entered On Set-Up Worksheet"</formula>
    </cfRule>
  </conditionalFormatting>
  <conditionalFormatting sqref="C10">
    <cfRule type="expression" dxfId="190" priority="37">
      <formula>C10="Data Not Entered On Set-Up Worksheet"</formula>
    </cfRule>
  </conditionalFormatting>
  <conditionalFormatting sqref="B15:C36 B40:C40">
    <cfRule type="expression" dxfId="189" priority="36">
      <formula>AND($A15&lt;&gt;"",B15="")</formula>
    </cfRule>
  </conditionalFormatting>
  <conditionalFormatting sqref="F3">
    <cfRule type="expression" dxfId="188" priority="35">
      <formula>F3="Data Not Entered On Set-Up Worksheet"</formula>
    </cfRule>
  </conditionalFormatting>
  <conditionalFormatting sqref="F10">
    <cfRule type="expression" dxfId="187" priority="34">
      <formula>F10="Data Not Entered On Set-Up Worksheet"</formula>
    </cfRule>
  </conditionalFormatting>
  <conditionalFormatting sqref="I3">
    <cfRule type="expression" dxfId="186" priority="33">
      <formula>I3="Data Not Entered On Set-Up Worksheet"</formula>
    </cfRule>
  </conditionalFormatting>
  <conditionalFormatting sqref="I8">
    <cfRule type="expression" dxfId="185" priority="32">
      <formula>I8="Data Not Entered On Set-Up Worksheet"</formula>
    </cfRule>
  </conditionalFormatting>
  <conditionalFormatting sqref="I10">
    <cfRule type="expression" dxfId="184" priority="31">
      <formula>I10="Data Not Entered On Set-Up Worksheet"</formula>
    </cfRule>
  </conditionalFormatting>
  <conditionalFormatting sqref="L3">
    <cfRule type="expression" dxfId="183" priority="18">
      <formula>L3="Data Not Entered On Set-Up Worksheet"</formula>
    </cfRule>
  </conditionalFormatting>
  <conditionalFormatting sqref="L8">
    <cfRule type="expression" dxfId="182" priority="17">
      <formula>L8="Data Not Entered On Set-Up Worksheet"</formula>
    </cfRule>
  </conditionalFormatting>
  <conditionalFormatting sqref="L10">
    <cfRule type="expression" dxfId="181" priority="16">
      <formula>L10="Data Not Entered On Set-Up Worksheet"</formula>
    </cfRule>
  </conditionalFormatting>
  <conditionalFormatting sqref="E15:F36 E40:F40">
    <cfRule type="expression" dxfId="180" priority="15">
      <formula>AND($A15&lt;&gt;"",E15="")</formula>
    </cfRule>
  </conditionalFormatting>
  <conditionalFormatting sqref="H15:I36 H40:I40">
    <cfRule type="expression" dxfId="179" priority="14">
      <formula>AND($A15&lt;&gt;"",H15="")</formula>
    </cfRule>
  </conditionalFormatting>
  <conditionalFormatting sqref="B37:C37">
    <cfRule type="expression" dxfId="178" priority="9">
      <formula>AND($A37&lt;&gt;"",B37="")</formula>
    </cfRule>
  </conditionalFormatting>
  <conditionalFormatting sqref="E37:F37">
    <cfRule type="expression" dxfId="177" priority="8">
      <formula>AND($A37&lt;&gt;"",E37="")</formula>
    </cfRule>
  </conditionalFormatting>
  <conditionalFormatting sqref="H37:I37">
    <cfRule type="expression" dxfId="176" priority="7">
      <formula>AND($A37&lt;&gt;"",H37="")</formula>
    </cfRule>
  </conditionalFormatting>
  <conditionalFormatting sqref="B38:C38">
    <cfRule type="expression" dxfId="175" priority="6">
      <formula>AND($A38&lt;&gt;"",B38="")</formula>
    </cfRule>
  </conditionalFormatting>
  <conditionalFormatting sqref="E38:F38">
    <cfRule type="expression" dxfId="174" priority="5">
      <formula>AND($A38&lt;&gt;"",E38="")</formula>
    </cfRule>
  </conditionalFormatting>
  <conditionalFormatting sqref="H38:I38">
    <cfRule type="expression" dxfId="173" priority="4">
      <formula>AND($A38&lt;&gt;"",H38="")</formula>
    </cfRule>
  </conditionalFormatting>
  <conditionalFormatting sqref="B39:C39">
    <cfRule type="expression" dxfId="172" priority="3">
      <formula>AND($A39&lt;&gt;"",B39="")</formula>
    </cfRule>
  </conditionalFormatting>
  <conditionalFormatting sqref="E39:F39">
    <cfRule type="expression" dxfId="171" priority="2">
      <formula>AND($A39&lt;&gt;"",E39="")</formula>
    </cfRule>
  </conditionalFormatting>
  <conditionalFormatting sqref="H39:I39">
    <cfRule type="expression" dxfId="170" priority="1">
      <formula>AND($A39&lt;&gt;"",H39="")</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Y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13" width="20.7109375" style="28" customWidth="1"/>
    <col min="14" max="14" width="8.85546875" style="28" bestFit="1" customWidth="1"/>
    <col min="15" max="16384" width="9.140625" style="28"/>
  </cols>
  <sheetData>
    <row r="1" spans="1:25" ht="15" customHeight="1">
      <c r="A1" s="55" t="s">
        <v>77</v>
      </c>
    </row>
    <row r="2" spans="1:25" ht="15" customHeight="1">
      <c r="A2" s="55" t="s">
        <v>78</v>
      </c>
    </row>
    <row r="3" spans="1:25" ht="15" customHeight="1">
      <c r="A3" s="37" t="s">
        <v>342</v>
      </c>
      <c r="C3" s="59">
        <f>IF('Set-Up Worksheet'!F3="","Data Not Entered On Set-Up Worksheet",'Set-Up Worksheet'!F3)</f>
        <v>2019</v>
      </c>
      <c r="F3" s="59"/>
      <c r="I3" s="59"/>
      <c r="L3" s="59"/>
    </row>
    <row r="4" spans="1:25" ht="15" customHeight="1">
      <c r="C4" s="39"/>
      <c r="F4" s="39"/>
      <c r="I4" s="39"/>
      <c r="L4" s="39"/>
    </row>
    <row r="5" spans="1:25" ht="15" customHeight="1">
      <c r="A5" s="37" t="s">
        <v>52</v>
      </c>
      <c r="C5" s="39"/>
      <c r="F5" s="39"/>
      <c r="I5" s="39"/>
      <c r="L5" s="39"/>
    </row>
    <row r="6" spans="1:25" ht="15" customHeight="1">
      <c r="A6" s="37" t="s">
        <v>60</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79</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2018 - June 30, 2019</v>
      </c>
      <c r="F10" s="175" t="s">
        <v>164</v>
      </c>
      <c r="I10" s="61"/>
      <c r="L10" s="61"/>
    </row>
    <row r="11" spans="1:25" ht="13.5" thickBot="1"/>
    <row r="12" spans="1:25" s="44" customFormat="1" ht="18" customHeight="1" thickBot="1">
      <c r="A12" s="37"/>
      <c r="B12" s="159" t="s">
        <v>312</v>
      </c>
      <c r="C12" s="160"/>
      <c r="D12" s="161"/>
      <c r="E12" s="159" t="s">
        <v>330</v>
      </c>
      <c r="F12" s="160"/>
      <c r="G12" s="161"/>
      <c r="H12" s="159" t="s">
        <v>301</v>
      </c>
      <c r="I12" s="160"/>
      <c r="J12" s="161"/>
      <c r="K12" s="159" t="s">
        <v>331</v>
      </c>
      <c r="L12" s="160"/>
      <c r="M12" s="161"/>
    </row>
    <row r="13" spans="1:25"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6.5">
      <c r="A14" s="171" t="s">
        <v>195</v>
      </c>
      <c r="B14" s="162" t="s">
        <v>310</v>
      </c>
      <c r="C14" s="163" t="s">
        <v>311</v>
      </c>
      <c r="D14" s="164" t="s">
        <v>309</v>
      </c>
      <c r="E14" s="162" t="s">
        <v>310</v>
      </c>
      <c r="F14" s="163" t="s">
        <v>311</v>
      </c>
      <c r="G14" s="164" t="s">
        <v>309</v>
      </c>
      <c r="H14" s="162" t="s">
        <v>310</v>
      </c>
      <c r="I14" s="163" t="s">
        <v>311</v>
      </c>
      <c r="J14" s="164" t="s">
        <v>309</v>
      </c>
      <c r="K14" s="162" t="s">
        <v>310</v>
      </c>
      <c r="L14" s="163" t="s">
        <v>311</v>
      </c>
      <c r="M14" s="164" t="s">
        <v>309</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39" si="0">IF($A15="","",SUM(B15,E15,H15))</f>
        <v/>
      </c>
      <c r="L15" s="158" t="str">
        <f t="shared" ref="L15:L39"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39" si="2">IF($A16="","",IF(C16=0,0,B16/C16))</f>
        <v/>
      </c>
      <c r="E16" s="165"/>
      <c r="F16" s="157"/>
      <c r="G16" s="166" t="str">
        <f t="shared" ref="G16:G39" si="3">IF($A16="","",IF(F16=0,0,E16/F16))</f>
        <v/>
      </c>
      <c r="H16" s="165"/>
      <c r="I16" s="157"/>
      <c r="J16" s="166" t="str">
        <f t="shared" ref="J16:J39" si="4">IF($A16="","",IF(I16=0,0,H16/I16))</f>
        <v/>
      </c>
      <c r="K16" s="170" t="str">
        <f t="shared" si="0"/>
        <v/>
      </c>
      <c r="L16" s="158" t="str">
        <f t="shared" si="1"/>
        <v/>
      </c>
      <c r="M16" s="166" t="str">
        <f t="shared" ref="M16:M39"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D38" si="6">IF($A37="","",IF(C37=0,0,B37/C37))</f>
        <v/>
      </c>
      <c r="E37" s="165"/>
      <c r="F37" s="157"/>
      <c r="G37" s="166" t="str">
        <f t="shared" ref="G37:G38" si="7">IF($A37="","",IF(F37=0,0,E37/F37))</f>
        <v/>
      </c>
      <c r="H37" s="165"/>
      <c r="I37" s="157"/>
      <c r="J37" s="166" t="str">
        <f t="shared" ref="J37:J38" si="8">IF($A37="","",IF(I37=0,0,H37/I37))</f>
        <v/>
      </c>
      <c r="K37" s="170" t="str">
        <f t="shared" ref="K37:K38" si="9">IF($A37="","",SUM(B37,E37,H37))</f>
        <v/>
      </c>
      <c r="L37" s="158" t="str">
        <f t="shared" ref="L37:L38" si="10">IF($A37="","",SUM(C37,F37,I37))</f>
        <v/>
      </c>
      <c r="M37" s="166" t="str">
        <f t="shared" ref="M37:M38" si="11">IF($A37="","",IF(L37=0,0,K37/L37))</f>
        <v/>
      </c>
    </row>
    <row r="38" spans="1:13" ht="18" customHeight="1">
      <c r="A38" s="173" t="str">
        <f>IF($C$8="Data Not Entered On Set-Up Worksheet","",IF(OR(VLOOKUP($C$8,County_Lookup,25,FALSE)="",VLOOKUP($C$8,County_Lookup,25,FALSE)=0),"",VLOOKUP($C$8,County_Lookup,25,FALSE)))</f>
        <v/>
      </c>
      <c r="B38" s="165"/>
      <c r="C38" s="157"/>
      <c r="D38" s="166" t="str">
        <f t="shared" si="6"/>
        <v/>
      </c>
      <c r="E38" s="165"/>
      <c r="F38" s="157"/>
      <c r="G38" s="166" t="str">
        <f t="shared" si="7"/>
        <v/>
      </c>
      <c r="H38" s="165"/>
      <c r="I38" s="157"/>
      <c r="J38" s="166" t="str">
        <f t="shared" si="8"/>
        <v/>
      </c>
      <c r="K38" s="170" t="str">
        <f t="shared" si="9"/>
        <v/>
      </c>
      <c r="L38" s="158" t="str">
        <f t="shared" si="10"/>
        <v/>
      </c>
      <c r="M38" s="166" t="str">
        <f t="shared" si="11"/>
        <v/>
      </c>
    </row>
    <row r="39" spans="1:13" ht="18" customHeight="1">
      <c r="A39" s="173" t="str">
        <f>IF($C$8="Data Not Entered On Set-Up Worksheet","",IF(OR(VLOOKUP($C$8,County_Lookup,26,FALSE)="",VLOOKUP($C$8,County_Lookup,26,FALSE)=0),"",VLOOKUP($C$8,County_Lookup,26,FALSE)))</f>
        <v/>
      </c>
      <c r="B39" s="165"/>
      <c r="C39" s="157"/>
      <c r="D39" s="166" t="str">
        <f t="shared" si="2"/>
        <v/>
      </c>
      <c r="E39" s="165"/>
      <c r="F39" s="157"/>
      <c r="G39" s="166" t="str">
        <f t="shared" si="3"/>
        <v/>
      </c>
      <c r="H39" s="165"/>
      <c r="I39" s="157"/>
      <c r="J39" s="166" t="str">
        <f t="shared" si="4"/>
        <v/>
      </c>
      <c r="K39" s="170" t="str">
        <f t="shared" si="0"/>
        <v/>
      </c>
      <c r="L39" s="158" t="str">
        <f t="shared" si="1"/>
        <v/>
      </c>
      <c r="M39" s="166" t="str">
        <f t="shared" si="5"/>
        <v/>
      </c>
    </row>
    <row r="40" spans="1:13" ht="18" customHeight="1">
      <c r="A40" s="173" t="str">
        <f>IF($C$8="Data Not Entered On Set-Up Worksheet","",IF(OR(VLOOKUP($C$8,County_Lookup,27,FALSE)="",VLOOKUP($C$8,County_Lookup,27,FALSE)=0),"",VLOOKUP($C$8,County_Lookup,27,FALSE)))</f>
        <v/>
      </c>
      <c r="B40" s="165"/>
      <c r="C40" s="157"/>
      <c r="D40" s="166" t="str">
        <f>IF($A40="","",IF(C40=0,0,B40/C40))</f>
        <v/>
      </c>
      <c r="E40" s="165"/>
      <c r="F40" s="157"/>
      <c r="G40" s="166" t="str">
        <f>IF($A40="","",IF(F40=0,0,E40/F40))</f>
        <v/>
      </c>
      <c r="H40" s="165"/>
      <c r="I40" s="157"/>
      <c r="J40" s="166" t="str">
        <f>IF($A40="","",IF(I40=0,0,H40/I40))</f>
        <v/>
      </c>
      <c r="K40" s="170" t="str">
        <f>IF($A40="","",SUM(B40,E40,H40))</f>
        <v/>
      </c>
      <c r="L40" s="158" t="str">
        <f>IF($A40="","",SUM(C40,F40,I40))</f>
        <v/>
      </c>
      <c r="M40" s="166" t="str">
        <f>IF($A40="","",IF(L40=0,0,K40/L40))</f>
        <v/>
      </c>
    </row>
    <row r="41" spans="1:13" ht="18" customHeight="1" thickBot="1">
      <c r="A41" s="174" t="s">
        <v>2</v>
      </c>
      <c r="B41" s="167">
        <f>SUM(B15:B40)</f>
        <v>0</v>
      </c>
      <c r="C41" s="168">
        <f>SUM(C15:C40)</f>
        <v>0</v>
      </c>
      <c r="D41" s="169">
        <f t="shared" ref="D41" si="12">IF(C41=0,0,B41/C41)</f>
        <v>0</v>
      </c>
      <c r="E41" s="167">
        <f>SUM(E15:E40)</f>
        <v>0</v>
      </c>
      <c r="F41" s="168">
        <f>SUM(F15:F40)</f>
        <v>0</v>
      </c>
      <c r="G41" s="169">
        <f t="shared" ref="G41" si="13">IF(F41=0,0,E41/F41)</f>
        <v>0</v>
      </c>
      <c r="H41" s="167">
        <f>SUM(H15:H40)</f>
        <v>0</v>
      </c>
      <c r="I41" s="168">
        <f>SUM(I15:I40)</f>
        <v>0</v>
      </c>
      <c r="J41" s="169">
        <f t="shared" ref="J41" si="14">IF(I41=0,0,H41/I41)</f>
        <v>0</v>
      </c>
      <c r="K41" s="167">
        <f>SUM(K15:K40)</f>
        <v>0</v>
      </c>
      <c r="L41" s="168">
        <f>SUM(L15:L40)</f>
        <v>0</v>
      </c>
      <c r="M41" s="169">
        <f t="shared" ref="M41" si="15">IF(L41=0,0,K41/L41)</f>
        <v>0</v>
      </c>
    </row>
  </sheetData>
  <sheetProtection sheet="1" objects="1" scenarios="1"/>
  <conditionalFormatting sqref="C3">
    <cfRule type="expression" dxfId="169" priority="23">
      <formula>C3="Data Not Entered On Set-Up Worksheet"</formula>
    </cfRule>
  </conditionalFormatting>
  <conditionalFormatting sqref="C8">
    <cfRule type="expression" dxfId="168" priority="22">
      <formula>C8="Data Not Entered On Set-Up Worksheet"</formula>
    </cfRule>
  </conditionalFormatting>
  <conditionalFormatting sqref="C10">
    <cfRule type="expression" dxfId="167" priority="21">
      <formula>C10="Data Not Entered On Set-Up Worksheet"</formula>
    </cfRule>
  </conditionalFormatting>
  <conditionalFormatting sqref="B15:C36 B39:C40 E39:F40 H39:I40">
    <cfRule type="expression" dxfId="166" priority="20">
      <formula>AND($A15&lt;&gt;"",B15="")</formula>
    </cfRule>
  </conditionalFormatting>
  <conditionalFormatting sqref="F3">
    <cfRule type="expression" dxfId="165" priority="19">
      <formula>F3="Data Not Entered On Set-Up Worksheet"</formula>
    </cfRule>
  </conditionalFormatting>
  <conditionalFormatting sqref="F10">
    <cfRule type="expression" dxfId="164" priority="18">
      <formula>F10="Data Not Entered On Set-Up Worksheet"</formula>
    </cfRule>
  </conditionalFormatting>
  <conditionalFormatting sqref="I3">
    <cfRule type="expression" dxfId="163" priority="17">
      <formula>I3="Data Not Entered On Set-Up Worksheet"</formula>
    </cfRule>
  </conditionalFormatting>
  <conditionalFormatting sqref="I8">
    <cfRule type="expression" dxfId="162" priority="16">
      <formula>I8="Data Not Entered On Set-Up Worksheet"</formula>
    </cfRule>
  </conditionalFormatting>
  <conditionalFormatting sqref="I10">
    <cfRule type="expression" dxfId="161" priority="15">
      <formula>I10="Data Not Entered On Set-Up Worksheet"</formula>
    </cfRule>
  </conditionalFormatting>
  <conditionalFormatting sqref="L3">
    <cfRule type="expression" dxfId="160" priority="14">
      <formula>L3="Data Not Entered On Set-Up Worksheet"</formula>
    </cfRule>
  </conditionalFormatting>
  <conditionalFormatting sqref="L8">
    <cfRule type="expression" dxfId="159" priority="13">
      <formula>L8="Data Not Entered On Set-Up Worksheet"</formula>
    </cfRule>
  </conditionalFormatting>
  <conditionalFormatting sqref="L10">
    <cfRule type="expression" dxfId="158" priority="12">
      <formula>L10="Data Not Entered On Set-Up Worksheet"</formula>
    </cfRule>
  </conditionalFormatting>
  <conditionalFormatting sqref="E15:F36">
    <cfRule type="expression" dxfId="157" priority="11">
      <formula>AND($A15&lt;&gt;"",E15="")</formula>
    </cfRule>
  </conditionalFormatting>
  <conditionalFormatting sqref="H15:I36">
    <cfRule type="expression" dxfId="156" priority="10">
      <formula>AND($A15&lt;&gt;"",H15="")</formula>
    </cfRule>
  </conditionalFormatting>
  <conditionalFormatting sqref="B37:C37">
    <cfRule type="expression" dxfId="155" priority="9">
      <formula>AND($A37&lt;&gt;"",B37="")</formula>
    </cfRule>
  </conditionalFormatting>
  <conditionalFormatting sqref="E37:F37">
    <cfRule type="expression" dxfId="154" priority="8">
      <formula>AND($A37&lt;&gt;"",E37="")</formula>
    </cfRule>
  </conditionalFormatting>
  <conditionalFormatting sqref="H37:I37">
    <cfRule type="expression" dxfId="153" priority="7">
      <formula>AND($A37&lt;&gt;"",H37="")</formula>
    </cfRule>
  </conditionalFormatting>
  <conditionalFormatting sqref="B38:C38">
    <cfRule type="expression" dxfId="152" priority="6">
      <formula>AND($A38&lt;&gt;"",B38="")</formula>
    </cfRule>
  </conditionalFormatting>
  <conditionalFormatting sqref="E38:F38">
    <cfRule type="expression" dxfId="151" priority="5">
      <formula>AND($A38&lt;&gt;"",E38="")</formula>
    </cfRule>
  </conditionalFormatting>
  <conditionalFormatting sqref="H38:I38">
    <cfRule type="expression" dxfId="150" priority="4">
      <formula>AND($A38&lt;&gt;"",H38="")</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G37"/>
  <sheetViews>
    <sheetView showGridLines="0" workbookViewId="0">
      <selection activeCell="C14" sqref="C14"/>
    </sheetView>
  </sheetViews>
  <sheetFormatPr defaultRowHeight="12.75"/>
  <cols>
    <col min="1" max="1" width="22.42578125" style="28" customWidth="1"/>
    <col min="2" max="5" width="18.7109375" style="28" customWidth="1"/>
    <col min="6" max="16384" width="9.140625" style="28"/>
  </cols>
  <sheetData>
    <row r="1" spans="1:7" ht="15" customHeight="1">
      <c r="A1" s="55" t="s">
        <v>77</v>
      </c>
    </row>
    <row r="2" spans="1:7" ht="15" customHeight="1">
      <c r="A2" s="55" t="s">
        <v>78</v>
      </c>
    </row>
    <row r="3" spans="1:7" ht="15" customHeight="1">
      <c r="A3" s="37" t="s">
        <v>342</v>
      </c>
      <c r="C3" s="59">
        <f>IF('Set-Up Worksheet'!F3="","Data Not Entered On Set-Up Worksheet",'Set-Up Worksheet'!F3)</f>
        <v>2019</v>
      </c>
    </row>
    <row r="4" spans="1:7" ht="15" customHeight="1">
      <c r="C4" s="39"/>
    </row>
    <row r="5" spans="1:7" ht="15" customHeight="1">
      <c r="A5" s="37" t="s">
        <v>61</v>
      </c>
      <c r="C5" s="39"/>
    </row>
    <row r="6" spans="1:7" ht="15" customHeight="1">
      <c r="A6" s="37" t="s">
        <v>335</v>
      </c>
      <c r="C6" s="39"/>
    </row>
    <row r="7" spans="1:7" ht="15" customHeight="1">
      <c r="A7" s="37"/>
      <c r="C7" s="39"/>
    </row>
    <row r="8" spans="1:7" ht="15" customHeight="1">
      <c r="A8" s="37" t="s">
        <v>79</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2018 - June 30, 2019</v>
      </c>
    </row>
    <row r="13" spans="1:7" ht="45" customHeight="1">
      <c r="A13" s="105" t="s">
        <v>313</v>
      </c>
      <c r="B13" s="178" t="s">
        <v>26</v>
      </c>
      <c r="C13" s="105" t="s">
        <v>7</v>
      </c>
      <c r="D13" s="105" t="s">
        <v>314</v>
      </c>
      <c r="E13" s="105" t="s">
        <v>316</v>
      </c>
    </row>
    <row r="14" spans="1:7" ht="18" customHeight="1">
      <c r="A14" s="264" t="s">
        <v>32</v>
      </c>
      <c r="B14" s="179" t="s">
        <v>3</v>
      </c>
      <c r="C14" s="63"/>
      <c r="D14" s="129">
        <f>IF(C16=0,0,C14/C16)</f>
        <v>0</v>
      </c>
      <c r="E14" s="268">
        <f>IF($C$37=0,0,$C16/$C$37)</f>
        <v>0</v>
      </c>
      <c r="F14" s="177" t="str">
        <f>IF(COUNTA(C14:C15,C17:C18,C20:C21,C23:C24,C26:C27,C29:C30)&lt;12,"Å","")</f>
        <v>Å</v>
      </c>
      <c r="G14" s="156" t="str">
        <f>IF(COUNTA(C14:C15,C17:C18,C20:C21,C23:C24,C26:C27,C29:C30)&lt;12,"Enter data in applicable yellow shaded cells","")</f>
        <v>Enter data in applicable yellow shaded cells</v>
      </c>
    </row>
    <row r="15" spans="1:7" ht="18" customHeight="1">
      <c r="A15" s="265"/>
      <c r="B15" s="180" t="s">
        <v>4</v>
      </c>
      <c r="C15" s="63"/>
      <c r="D15" s="129">
        <f>IF(C16=0,0,C15/C16)</f>
        <v>0</v>
      </c>
      <c r="E15" s="269"/>
    </row>
    <row r="16" spans="1:7" ht="18" customHeight="1" thickBot="1">
      <c r="A16" s="266"/>
      <c r="B16" s="184" t="s">
        <v>2</v>
      </c>
      <c r="C16" s="185">
        <f>SUM(C14:C15)</f>
        <v>0</v>
      </c>
      <c r="D16" s="188"/>
      <c r="E16" s="270"/>
    </row>
    <row r="17" spans="1:5" ht="18" customHeight="1" thickTop="1">
      <c r="A17" s="265" t="s">
        <v>28</v>
      </c>
      <c r="B17" s="180" t="s">
        <v>3</v>
      </c>
      <c r="C17" s="182"/>
      <c r="D17" s="183">
        <f>IF(C19=0,0,C17/C19)</f>
        <v>0</v>
      </c>
      <c r="E17" s="271">
        <f>IF($C$37=0,0,$C19/$C$37)</f>
        <v>0</v>
      </c>
    </row>
    <row r="18" spans="1:5" ht="18" customHeight="1">
      <c r="A18" s="265"/>
      <c r="B18" s="180" t="s">
        <v>4</v>
      </c>
      <c r="C18" s="63"/>
      <c r="D18" s="129">
        <f>IF(C19=0,0,C18/C19)</f>
        <v>0</v>
      </c>
      <c r="E18" s="269"/>
    </row>
    <row r="19" spans="1:5" ht="18" customHeight="1" thickBot="1">
      <c r="A19" s="266"/>
      <c r="B19" s="184" t="s">
        <v>2</v>
      </c>
      <c r="C19" s="185">
        <f>SUM(C17:C18)</f>
        <v>0</v>
      </c>
      <c r="D19" s="188"/>
      <c r="E19" s="270"/>
    </row>
    <row r="20" spans="1:5" ht="18" customHeight="1" thickTop="1">
      <c r="A20" s="253" t="s">
        <v>33</v>
      </c>
      <c r="B20" s="180" t="s">
        <v>3</v>
      </c>
      <c r="C20" s="182"/>
      <c r="D20" s="183">
        <f>IF(C22=0,0,C20/C22)</f>
        <v>0</v>
      </c>
      <c r="E20" s="271">
        <f>IF($C$37=0,0,$C22/$C$37)</f>
        <v>0</v>
      </c>
    </row>
    <row r="21" spans="1:5" ht="18" customHeight="1">
      <c r="A21" s="253"/>
      <c r="B21" s="180" t="s">
        <v>4</v>
      </c>
      <c r="C21" s="63"/>
      <c r="D21" s="129">
        <f>IF(C22=0,0,C21/C22)</f>
        <v>0</v>
      </c>
      <c r="E21" s="269"/>
    </row>
    <row r="22" spans="1:5" ht="18" customHeight="1" thickBot="1">
      <c r="A22" s="267"/>
      <c r="B22" s="184" t="s">
        <v>2</v>
      </c>
      <c r="C22" s="185">
        <f>SUM(C20:C21)</f>
        <v>0</v>
      </c>
      <c r="D22" s="188"/>
      <c r="E22" s="270"/>
    </row>
    <row r="23" spans="1:5" ht="18" customHeight="1" thickTop="1">
      <c r="A23" s="250" t="s">
        <v>34</v>
      </c>
      <c r="B23" s="180" t="s">
        <v>3</v>
      </c>
      <c r="C23" s="182"/>
      <c r="D23" s="183">
        <f>IF(C25=0,0,C23/C25)</f>
        <v>0</v>
      </c>
      <c r="E23" s="271">
        <f>IF($C$37=0,0,$C25/$C$37)</f>
        <v>0</v>
      </c>
    </row>
    <row r="24" spans="1:5" ht="18" customHeight="1">
      <c r="A24" s="250"/>
      <c r="B24" s="180" t="s">
        <v>4</v>
      </c>
      <c r="C24" s="63"/>
      <c r="D24" s="129">
        <f>IF(C25=0,0,C24/C25)</f>
        <v>0</v>
      </c>
      <c r="E24" s="269"/>
    </row>
    <row r="25" spans="1:5" ht="18" customHeight="1" thickBot="1">
      <c r="A25" s="272"/>
      <c r="B25" s="184" t="s">
        <v>2</v>
      </c>
      <c r="C25" s="185">
        <f>SUM(C23:C24)</f>
        <v>0</v>
      </c>
      <c r="D25" s="188"/>
      <c r="E25" s="270"/>
    </row>
    <row r="26" spans="1:5" ht="18" customHeight="1" thickTop="1">
      <c r="A26" s="253" t="s">
        <v>29</v>
      </c>
      <c r="B26" s="180" t="s">
        <v>3</v>
      </c>
      <c r="C26" s="182"/>
      <c r="D26" s="183">
        <f>IF(C28=0,0,C26/C28)</f>
        <v>0</v>
      </c>
      <c r="E26" s="271">
        <f>IF($C$37=0,0,$C28/$C$37)</f>
        <v>0</v>
      </c>
    </row>
    <row r="27" spans="1:5" ht="18" customHeight="1">
      <c r="A27" s="253"/>
      <c r="B27" s="180" t="s">
        <v>4</v>
      </c>
      <c r="C27" s="63"/>
      <c r="D27" s="129">
        <f>IF(C28=0,0,C27/C28)</f>
        <v>0</v>
      </c>
      <c r="E27" s="269"/>
    </row>
    <row r="28" spans="1:5" ht="18" customHeight="1" thickBot="1">
      <c r="A28" s="267"/>
      <c r="B28" s="184" t="s">
        <v>2</v>
      </c>
      <c r="C28" s="185">
        <f>SUM(C26:C27)</f>
        <v>0</v>
      </c>
      <c r="D28" s="188"/>
      <c r="E28" s="270"/>
    </row>
    <row r="29" spans="1:5" ht="18" customHeight="1" thickTop="1">
      <c r="A29" s="253" t="s">
        <v>0</v>
      </c>
      <c r="B29" s="180" t="s">
        <v>3</v>
      </c>
      <c r="C29" s="182"/>
      <c r="D29" s="183">
        <f>IF(C31=0,0,C29/C31)</f>
        <v>0</v>
      </c>
      <c r="E29" s="271">
        <f>IF($C$37=0,0,$C31/$C$37)</f>
        <v>0</v>
      </c>
    </row>
    <row r="30" spans="1:5" ht="18" customHeight="1">
      <c r="A30" s="253"/>
      <c r="B30" s="180" t="s">
        <v>4</v>
      </c>
      <c r="C30" s="63"/>
      <c r="D30" s="129">
        <f>IF(C31=0,0,C30/C31)</f>
        <v>0</v>
      </c>
      <c r="E30" s="269"/>
    </row>
    <row r="31" spans="1:5" ht="18" customHeight="1" thickBot="1">
      <c r="A31" s="267"/>
      <c r="B31" s="184" t="s">
        <v>2</v>
      </c>
      <c r="C31" s="185">
        <f>SUM(C29:C30)</f>
        <v>0</v>
      </c>
      <c r="D31" s="188"/>
      <c r="E31" s="270"/>
    </row>
    <row r="32" spans="1:5" ht="18" customHeight="1" thickTop="1">
      <c r="A32" s="253" t="s">
        <v>1</v>
      </c>
      <c r="B32" s="180" t="s">
        <v>3</v>
      </c>
      <c r="C32" s="182"/>
      <c r="D32" s="183">
        <f>IF(C34=0,0,C32/C34)</f>
        <v>0</v>
      </c>
      <c r="E32" s="271">
        <f>IF($C$37=0,0,$C34/$C$37)</f>
        <v>0</v>
      </c>
    </row>
    <row r="33" spans="1:5" ht="18" customHeight="1">
      <c r="A33" s="253"/>
      <c r="B33" s="180" t="s">
        <v>4</v>
      </c>
      <c r="C33" s="63"/>
      <c r="D33" s="129">
        <f>IF(C34=0,0,C33/C34)</f>
        <v>0</v>
      </c>
      <c r="E33" s="269"/>
    </row>
    <row r="34" spans="1:5" ht="18" customHeight="1" thickBot="1">
      <c r="A34" s="267"/>
      <c r="B34" s="184" t="s">
        <v>2</v>
      </c>
      <c r="C34" s="185">
        <f>SUM(C32:C33)</f>
        <v>0</v>
      </c>
      <c r="D34" s="188"/>
      <c r="E34" s="270"/>
    </row>
    <row r="35" spans="1:5" ht="18" customHeight="1" thickTop="1">
      <c r="A35" s="250" t="s">
        <v>315</v>
      </c>
      <c r="B35" s="180" t="s">
        <v>3</v>
      </c>
      <c r="C35" s="176">
        <f>C14+C17+C20+C29+C32+C23+C26</f>
        <v>0</v>
      </c>
      <c r="D35" s="183">
        <f>IF(C37=0,0,C35/C37)</f>
        <v>0</v>
      </c>
      <c r="E35" s="271">
        <f>SUM(E14,E17,E20,E23,E26,E29,E32)</f>
        <v>0</v>
      </c>
    </row>
    <row r="36" spans="1:5" ht="18" customHeight="1">
      <c r="A36" s="253"/>
      <c r="B36" s="180" t="s">
        <v>4</v>
      </c>
      <c r="C36" s="76">
        <f>C15+C18+C21+C30+C33+C24+C27</f>
        <v>0</v>
      </c>
      <c r="D36" s="129">
        <f>IF(C37=0,0,C36/C37)</f>
        <v>0</v>
      </c>
      <c r="E36" s="269"/>
    </row>
    <row r="37" spans="1:5" ht="18" customHeight="1">
      <c r="A37" s="254"/>
      <c r="B37" s="181" t="s">
        <v>2</v>
      </c>
      <c r="C37" s="76">
        <f>SUM(C35:C36)</f>
        <v>0</v>
      </c>
      <c r="D37" s="189"/>
      <c r="E37" s="273"/>
    </row>
  </sheetData>
  <sheetProtection sheet="1" objects="1" scenarios="1"/>
  <mergeCells count="16">
    <mergeCell ref="E23:E25"/>
    <mergeCell ref="E26:E28"/>
    <mergeCell ref="E29:E31"/>
    <mergeCell ref="E32:E34"/>
    <mergeCell ref="E35:E37"/>
    <mergeCell ref="A23:A25"/>
    <mergeCell ref="A26:A28"/>
    <mergeCell ref="A29:A31"/>
    <mergeCell ref="A32:A34"/>
    <mergeCell ref="A35:A37"/>
    <mergeCell ref="A14:A16"/>
    <mergeCell ref="A17:A19"/>
    <mergeCell ref="A20:A22"/>
    <mergeCell ref="E14:E16"/>
    <mergeCell ref="E17:E19"/>
    <mergeCell ref="E20:E22"/>
  </mergeCells>
  <phoneticPr fontId="7" type="noConversion"/>
  <conditionalFormatting sqref="C3">
    <cfRule type="expression" dxfId="149" priority="4">
      <formula>C3="Data Not Entered On Set-Up Worksheet"</formula>
    </cfRule>
  </conditionalFormatting>
  <conditionalFormatting sqref="C8">
    <cfRule type="expression" dxfId="148" priority="3">
      <formula>C8="Data Not Entered On Set-Up Worksheet"</formula>
    </cfRule>
  </conditionalFormatting>
  <conditionalFormatting sqref="C10">
    <cfRule type="expression" dxfId="147" priority="2">
      <formula>C10="Data Not Entered On Set-Up Worksheet"</formula>
    </cfRule>
  </conditionalFormatting>
  <conditionalFormatting sqref="C14:C15 C17:C18 C20:C21 C23:C24 C26:C27 C29:C30 C32:C33">
    <cfRule type="cellIs" dxfId="146" priority="1" operator="equal">
      <formula>""</formula>
    </cfRule>
  </conditionalFormatting>
  <pageMargins left="0.5" right="0.5" top="0.5" bottom="0.5" header="0.3" footer="0.3"/>
  <pageSetup scale="85" orientation="landscape" r:id="rId1"/>
  <headerFooter>
    <oddFooter>&amp;L&amp;9NC DHHS LME-MCO Performance Measures Report Part I Waiver Measures&amp;C&amp;P&amp;R&amp;F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M53"/>
  <sheetViews>
    <sheetView showGridLines="0" workbookViewId="0">
      <selection activeCell="B16" sqref="B16"/>
    </sheetView>
  </sheetViews>
  <sheetFormatPr defaultColWidth="9.140625" defaultRowHeight="12.75"/>
  <cols>
    <col min="1" max="1" width="22.42578125" style="40" customWidth="1"/>
    <col min="2" max="3" width="15.7109375" style="40" customWidth="1"/>
    <col min="4" max="11" width="15.7109375" style="42" customWidth="1"/>
    <col min="12" max="12" width="8.7109375" style="42" customWidth="1"/>
    <col min="13" max="13" width="38.140625" style="42" bestFit="1" customWidth="1"/>
    <col min="14" max="16" width="11.42578125" style="42" customWidth="1"/>
    <col min="17" max="20" width="11" style="42" customWidth="1"/>
    <col min="21" max="16384" width="9.140625" style="42"/>
  </cols>
  <sheetData>
    <row r="1" spans="1:13" ht="15" customHeight="1">
      <c r="A1" s="55" t="s">
        <v>77</v>
      </c>
    </row>
    <row r="2" spans="1:13" ht="15" customHeight="1">
      <c r="A2" s="55" t="s">
        <v>78</v>
      </c>
    </row>
    <row r="3" spans="1:13" ht="15" customHeight="1">
      <c r="A3" s="56" t="s">
        <v>342</v>
      </c>
      <c r="C3" s="68">
        <f>IF('Set-Up Worksheet'!F3="","Data Not Entered On Set-Up Worksheet",'Set-Up Worksheet'!F3)</f>
        <v>2019</v>
      </c>
    </row>
    <row r="4" spans="1:13" ht="15" customHeight="1">
      <c r="C4" s="1"/>
    </row>
    <row r="5" spans="1:13" ht="15" customHeight="1">
      <c r="A5" s="52" t="s">
        <v>61</v>
      </c>
      <c r="C5" s="1"/>
    </row>
    <row r="6" spans="1:13" ht="15" customHeight="1">
      <c r="A6" s="52" t="s">
        <v>321</v>
      </c>
      <c r="C6" s="1"/>
    </row>
    <row r="7" spans="1:13" ht="15" customHeight="1">
      <c r="A7" s="56"/>
      <c r="C7" s="1"/>
    </row>
    <row r="8" spans="1:13" ht="15" customHeight="1">
      <c r="A8" s="56" t="s">
        <v>79</v>
      </c>
      <c r="C8" s="69" t="str">
        <f>IF('Set-Up Worksheet'!E6="","Data Not Entered On Set-Up Worksheet",'Set-Up Worksheet'!E6)</f>
        <v>Data Not Entered On Set-Up Worksheet</v>
      </c>
    </row>
    <row r="9" spans="1:13" ht="15" customHeight="1">
      <c r="A9" s="56" t="s">
        <v>50</v>
      </c>
      <c r="C9" s="1" t="s">
        <v>51</v>
      </c>
    </row>
    <row r="10" spans="1:13" ht="15" customHeight="1">
      <c r="A10" s="56" t="s">
        <v>27</v>
      </c>
      <c r="C10" s="70" t="str">
        <f>IF(OR('Set-Up Worksheet'!E8="",'Set-Up Worksheet'!H8=""),"Data Not Entered On Set-Up Worksheet",TEXT('Set-Up Worksheet'!E8,"mmmm d, yyyy")&amp;" - "&amp;TEXT('Set-Up Worksheet'!H8,"mmmm d, yyyy"))</f>
        <v>July 1, 2018 - June 30, 2019</v>
      </c>
    </row>
    <row r="13" spans="1:13" s="72" customFormat="1" ht="30" customHeight="1">
      <c r="A13" s="190"/>
      <c r="B13" s="186" t="s">
        <v>317</v>
      </c>
      <c r="C13" s="195"/>
      <c r="D13" s="195"/>
      <c r="E13" s="195"/>
      <c r="F13" s="195"/>
      <c r="G13" s="195"/>
      <c r="H13" s="195"/>
      <c r="I13" s="195"/>
      <c r="J13" s="195"/>
      <c r="K13" s="187"/>
      <c r="L13" s="71"/>
    </row>
    <row r="14" spans="1:13" ht="30" customHeight="1">
      <c r="A14" s="191"/>
      <c r="B14" s="193" t="s">
        <v>14</v>
      </c>
      <c r="C14" s="194"/>
      <c r="D14" s="193" t="s">
        <v>15</v>
      </c>
      <c r="E14" s="194"/>
      <c r="F14" s="193" t="s">
        <v>16</v>
      </c>
      <c r="G14" s="194"/>
      <c r="H14" s="193" t="s">
        <v>17</v>
      </c>
      <c r="I14" s="194"/>
      <c r="J14" s="193" t="s">
        <v>2</v>
      </c>
      <c r="K14" s="194"/>
      <c r="L14" s="73"/>
    </row>
    <row r="15" spans="1:13" ht="30" customHeight="1">
      <c r="A15" s="124" t="s">
        <v>8</v>
      </c>
      <c r="B15" s="124" t="s">
        <v>7</v>
      </c>
      <c r="C15" s="124" t="s">
        <v>6</v>
      </c>
      <c r="D15" s="124" t="s">
        <v>7</v>
      </c>
      <c r="E15" s="124" t="s">
        <v>6</v>
      </c>
      <c r="F15" s="85" t="s">
        <v>7</v>
      </c>
      <c r="G15" s="85" t="s">
        <v>6</v>
      </c>
      <c r="H15" s="85" t="s">
        <v>5</v>
      </c>
      <c r="I15" s="85" t="s">
        <v>6</v>
      </c>
      <c r="J15" s="85" t="s">
        <v>7</v>
      </c>
      <c r="K15" s="85" t="s">
        <v>6</v>
      </c>
    </row>
    <row r="16" spans="1:13" s="72" customFormat="1" ht="36" customHeight="1">
      <c r="A16" s="192" t="s">
        <v>9</v>
      </c>
      <c r="B16" s="202"/>
      <c r="C16" s="199">
        <f t="shared" ref="C16:C24" si="0">IF(B$25=0,0,B16/B$25)</f>
        <v>0</v>
      </c>
      <c r="D16" s="202"/>
      <c r="E16" s="199">
        <f t="shared" ref="E16:E24" si="1">IF(D$25=0,0,D16/D$25)</f>
        <v>0</v>
      </c>
      <c r="F16" s="202"/>
      <c r="G16" s="199">
        <f>IF(F$25=0,0,F16/F$25)</f>
        <v>0</v>
      </c>
      <c r="H16" s="202"/>
      <c r="I16" s="199">
        <f>IF(H$25=0,0,H16/H$25)</f>
        <v>0</v>
      </c>
      <c r="J16" s="196">
        <f>SUM(B16,D16,F16,H16)</f>
        <v>0</v>
      </c>
      <c r="K16" s="199">
        <f>IF(J$25=0,0,J16/J$25)</f>
        <v>0</v>
      </c>
      <c r="L16" s="177" t="str">
        <f>IF(COUNTIF(B25:H25,"&gt;0")&lt;7,"Å","")</f>
        <v>Å</v>
      </c>
      <c r="M16" s="156" t="str">
        <f>IF(COUNTIF(B25:H25,"&gt;0")&lt;7,"Enter data in applicable yellow shaded cells","")</f>
        <v>Enter data in applicable yellow shaded cells</v>
      </c>
    </row>
    <row r="17" spans="1:13" s="72" customFormat="1" ht="36" customHeight="1">
      <c r="A17" s="192" t="s">
        <v>10</v>
      </c>
      <c r="B17" s="202"/>
      <c r="C17" s="199">
        <f t="shared" si="0"/>
        <v>0</v>
      </c>
      <c r="D17" s="202"/>
      <c r="E17" s="199">
        <f t="shared" si="1"/>
        <v>0</v>
      </c>
      <c r="F17" s="202"/>
      <c r="G17" s="199">
        <f>IF(F$25=0,0,F17/F$25)</f>
        <v>0</v>
      </c>
      <c r="H17" s="202"/>
      <c r="I17" s="199">
        <f>IF(H$25=0,0,H17/H$25)</f>
        <v>0</v>
      </c>
      <c r="J17" s="196">
        <f>SUM(B17,D17,F17,H17)</f>
        <v>0</v>
      </c>
      <c r="K17" s="199">
        <f>IF(J$25=0,0,J17/J$25)</f>
        <v>0</v>
      </c>
    </row>
    <row r="18" spans="1:13" s="72" customFormat="1" ht="36" customHeight="1">
      <c r="A18" s="192" t="s">
        <v>11</v>
      </c>
      <c r="B18" s="202"/>
      <c r="C18" s="199">
        <f t="shared" si="0"/>
        <v>0</v>
      </c>
      <c r="D18" s="202"/>
      <c r="E18" s="199">
        <f t="shared" si="1"/>
        <v>0</v>
      </c>
      <c r="F18" s="202"/>
      <c r="G18" s="199">
        <f>IF(F$25=0,0,F18/F$25)</f>
        <v>0</v>
      </c>
      <c r="H18" s="202"/>
      <c r="I18" s="199">
        <f>IF(H$25=0,0,H18/H$25)</f>
        <v>0</v>
      </c>
      <c r="J18" s="196">
        <f t="shared" ref="J18:J19" si="2">SUM(B18,D18,F18,H18)</f>
        <v>0</v>
      </c>
      <c r="K18" s="199">
        <f>IF(J$25=0,0,J18/J$25)</f>
        <v>0</v>
      </c>
    </row>
    <row r="19" spans="1:13" s="72" customFormat="1" ht="36" customHeight="1">
      <c r="A19" s="192" t="s">
        <v>333</v>
      </c>
      <c r="B19" s="202"/>
      <c r="C19" s="199">
        <f t="shared" si="0"/>
        <v>0</v>
      </c>
      <c r="D19" s="202"/>
      <c r="E19" s="199">
        <f t="shared" si="1"/>
        <v>0</v>
      </c>
      <c r="F19" s="202"/>
      <c r="G19" s="199">
        <f>IF(F$25=0,0,F19/F$25)</f>
        <v>0</v>
      </c>
      <c r="H19" s="202"/>
      <c r="I19" s="199">
        <f>IF(H$25=0,0,H19/H$25)</f>
        <v>0</v>
      </c>
      <c r="J19" s="196">
        <f t="shared" si="2"/>
        <v>0</v>
      </c>
      <c r="K19" s="199">
        <f>IF(J$25=0,0,J19/J$25)</f>
        <v>0</v>
      </c>
    </row>
    <row r="20" spans="1:13" s="72" customFormat="1" ht="36" customHeight="1">
      <c r="A20" s="192" t="s">
        <v>334</v>
      </c>
      <c r="B20" s="202"/>
      <c r="C20" s="199">
        <f t="shared" si="0"/>
        <v>0</v>
      </c>
      <c r="D20" s="202"/>
      <c r="E20" s="199">
        <f t="shared" si="1"/>
        <v>0</v>
      </c>
      <c r="F20" s="202"/>
      <c r="G20" s="199">
        <f>IF(F$25=0,0,F20/F$25)</f>
        <v>0</v>
      </c>
      <c r="H20" s="202"/>
      <c r="I20" s="199">
        <f>IF(H$25=0,0,H20/H$25)</f>
        <v>0</v>
      </c>
      <c r="J20" s="196">
        <f t="shared" ref="J20" si="3">SUM(B20,D20,F20,H20)</f>
        <v>0</v>
      </c>
      <c r="K20" s="199">
        <f>IF(J$25=0,0,J20/J$25)</f>
        <v>0</v>
      </c>
    </row>
    <row r="21" spans="1:13" s="72" customFormat="1" ht="36" customHeight="1">
      <c r="A21" s="192" t="s">
        <v>319</v>
      </c>
      <c r="B21" s="202"/>
      <c r="C21" s="199">
        <f t="shared" si="0"/>
        <v>0</v>
      </c>
      <c r="D21" s="202"/>
      <c r="E21" s="199">
        <f t="shared" si="1"/>
        <v>0</v>
      </c>
      <c r="F21" s="202"/>
      <c r="G21" s="199">
        <f t="shared" ref="G21" si="4">IF(F$25=0,0,F21/F$25)</f>
        <v>0</v>
      </c>
      <c r="H21" s="202"/>
      <c r="I21" s="199">
        <f t="shared" ref="I21:K21" si="5">IF(H$25=0,0,H21/H$25)</f>
        <v>0</v>
      </c>
      <c r="J21" s="196">
        <f>SUM(B21,D21,F21,H21)</f>
        <v>0</v>
      </c>
      <c r="K21" s="199">
        <f t="shared" si="5"/>
        <v>0</v>
      </c>
    </row>
    <row r="22" spans="1:13" s="72" customFormat="1" ht="36" customHeight="1">
      <c r="A22" s="192" t="s">
        <v>12</v>
      </c>
      <c r="B22" s="202"/>
      <c r="C22" s="199">
        <f t="shared" si="0"/>
        <v>0</v>
      </c>
      <c r="D22" s="202"/>
      <c r="E22" s="199">
        <f t="shared" si="1"/>
        <v>0</v>
      </c>
      <c r="F22" s="202"/>
      <c r="G22" s="199">
        <f t="shared" ref="G22" si="6">IF(F$25=0,0,F22/F$25)</f>
        <v>0</v>
      </c>
      <c r="H22" s="202"/>
      <c r="I22" s="199">
        <f t="shared" ref="I22:K22" si="7">IF(H$25=0,0,H22/H$25)</f>
        <v>0</v>
      </c>
      <c r="J22" s="196">
        <f>SUM(B22,D22,F22,H22)</f>
        <v>0</v>
      </c>
      <c r="K22" s="199">
        <f t="shared" si="7"/>
        <v>0</v>
      </c>
    </row>
    <row r="23" spans="1:13" s="72" customFormat="1" ht="36" customHeight="1">
      <c r="A23" s="192" t="s">
        <v>1</v>
      </c>
      <c r="B23" s="202"/>
      <c r="C23" s="199">
        <f t="shared" si="0"/>
        <v>0</v>
      </c>
      <c r="D23" s="202"/>
      <c r="E23" s="199">
        <f t="shared" si="1"/>
        <v>0</v>
      </c>
      <c r="F23" s="202"/>
      <c r="G23" s="199">
        <f t="shared" ref="G23" si="8">IF(F$25=0,0,F23/F$25)</f>
        <v>0</v>
      </c>
      <c r="H23" s="202"/>
      <c r="I23" s="199">
        <f t="shared" ref="I23:K23" si="9">IF(H$25=0,0,H23/H$25)</f>
        <v>0</v>
      </c>
      <c r="J23" s="196">
        <f>SUM(B23,D23,F23,H23)</f>
        <v>0</v>
      </c>
      <c r="K23" s="199">
        <f t="shared" si="9"/>
        <v>0</v>
      </c>
    </row>
    <row r="24" spans="1:13" s="72" customFormat="1" ht="36" customHeight="1">
      <c r="A24" s="192" t="s">
        <v>13</v>
      </c>
      <c r="B24" s="202"/>
      <c r="C24" s="199">
        <f t="shared" si="0"/>
        <v>0</v>
      </c>
      <c r="D24" s="202"/>
      <c r="E24" s="199">
        <f t="shared" si="1"/>
        <v>0</v>
      </c>
      <c r="F24" s="202"/>
      <c r="G24" s="199">
        <f t="shared" ref="G24" si="10">IF(F$25=0,0,F24/F$25)</f>
        <v>0</v>
      </c>
      <c r="H24" s="202"/>
      <c r="I24" s="199">
        <f t="shared" ref="I24:K24" si="11">IF(H$25=0,0,H24/H$25)</f>
        <v>0</v>
      </c>
      <c r="J24" s="196">
        <f>SUM(B24,D24,F24,H24)</f>
        <v>0</v>
      </c>
      <c r="K24" s="199">
        <f t="shared" si="11"/>
        <v>0</v>
      </c>
    </row>
    <row r="25" spans="1:13" s="72" customFormat="1" ht="36" customHeight="1">
      <c r="A25" s="192" t="s">
        <v>2</v>
      </c>
      <c r="B25" s="201">
        <f t="shared" ref="B25:K25" si="12">SUM(B16:B24)</f>
        <v>0</v>
      </c>
      <c r="C25" s="200">
        <f t="shared" si="12"/>
        <v>0</v>
      </c>
      <c r="D25" s="201">
        <f t="shared" si="12"/>
        <v>0</v>
      </c>
      <c r="E25" s="200">
        <f t="shared" si="12"/>
        <v>0</v>
      </c>
      <c r="F25" s="201">
        <f t="shared" si="12"/>
        <v>0</v>
      </c>
      <c r="G25" s="200">
        <f t="shared" si="12"/>
        <v>0</v>
      </c>
      <c r="H25" s="201">
        <f t="shared" si="12"/>
        <v>0</v>
      </c>
      <c r="I25" s="200">
        <f t="shared" si="12"/>
        <v>0</v>
      </c>
      <c r="J25" s="197">
        <f t="shared" si="12"/>
        <v>0</v>
      </c>
      <c r="K25" s="198">
        <f t="shared" si="12"/>
        <v>0</v>
      </c>
    </row>
    <row r="27" spans="1:13" s="72" customFormat="1" ht="30" customHeight="1">
      <c r="A27" s="190"/>
      <c r="B27" s="186" t="s">
        <v>336</v>
      </c>
      <c r="C27" s="195"/>
      <c r="D27" s="195"/>
      <c r="E27" s="195"/>
      <c r="F27" s="195"/>
      <c r="G27" s="195"/>
      <c r="H27" s="195"/>
      <c r="I27" s="195"/>
      <c r="J27" s="195"/>
      <c r="K27" s="187"/>
      <c r="L27" s="71"/>
    </row>
    <row r="28" spans="1:13" ht="30" customHeight="1">
      <c r="A28" s="191"/>
      <c r="B28" s="193" t="s">
        <v>14</v>
      </c>
      <c r="C28" s="194"/>
      <c r="D28" s="193" t="s">
        <v>15</v>
      </c>
      <c r="E28" s="194"/>
      <c r="F28" s="193" t="s">
        <v>16</v>
      </c>
      <c r="G28" s="194"/>
      <c r="H28" s="193" t="s">
        <v>17</v>
      </c>
      <c r="I28" s="194"/>
      <c r="J28" s="193" t="s">
        <v>2</v>
      </c>
      <c r="K28" s="194"/>
      <c r="L28" s="73"/>
    </row>
    <row r="29" spans="1:13" ht="30" customHeight="1">
      <c r="A29" s="124" t="s">
        <v>8</v>
      </c>
      <c r="B29" s="124" t="s">
        <v>7</v>
      </c>
      <c r="C29" s="124" t="s">
        <v>6</v>
      </c>
      <c r="D29" s="124" t="s">
        <v>7</v>
      </c>
      <c r="E29" s="124" t="s">
        <v>6</v>
      </c>
      <c r="F29" s="85" t="s">
        <v>7</v>
      </c>
      <c r="G29" s="85" t="s">
        <v>6</v>
      </c>
      <c r="H29" s="85" t="s">
        <v>5</v>
      </c>
      <c r="I29" s="85" t="s">
        <v>6</v>
      </c>
      <c r="J29" s="85" t="s">
        <v>7</v>
      </c>
      <c r="K29" s="85" t="s">
        <v>6</v>
      </c>
    </row>
    <row r="30" spans="1:13" s="72" customFormat="1" ht="36" customHeight="1">
      <c r="A30" s="192" t="s">
        <v>9</v>
      </c>
      <c r="B30" s="202"/>
      <c r="C30" s="199">
        <f t="shared" ref="C30:C38" si="13">IF(B$39=0,0,B30/B$39)</f>
        <v>0</v>
      </c>
      <c r="D30" s="202"/>
      <c r="E30" s="199">
        <f t="shared" ref="E30:E38" si="14">IF(D$39=0,0,D30/D$39)</f>
        <v>0</v>
      </c>
      <c r="F30" s="202"/>
      <c r="G30" s="199">
        <f t="shared" ref="G30:G38" si="15">IF(F$39=0,0,F30/F$39)</f>
        <v>0</v>
      </c>
      <c r="H30" s="202"/>
      <c r="I30" s="199">
        <f t="shared" ref="I30:I38" si="16">IF(H$39=0,0,H30/H$39)</f>
        <v>0</v>
      </c>
      <c r="J30" s="196">
        <f>SUM(B30,D30,F30,H30)</f>
        <v>0</v>
      </c>
      <c r="K30" s="199">
        <f t="shared" ref="K30:K38" si="17">IF(J$39=0,0,J30/J$39)</f>
        <v>0</v>
      </c>
      <c r="L30" s="177" t="str">
        <f>IF(COUNTIF(B39:H39,"&gt;0")&lt;7,"Å","")</f>
        <v>Å</v>
      </c>
      <c r="M30" s="156" t="str">
        <f>IF(COUNTIF(B39:H39,"&gt;0")&lt;7,"Enter data in applicable yellow shaded cells","")</f>
        <v>Enter data in applicable yellow shaded cells</v>
      </c>
    </row>
    <row r="31" spans="1:13" s="72" customFormat="1" ht="36" customHeight="1">
      <c r="A31" s="192" t="s">
        <v>10</v>
      </c>
      <c r="B31" s="202"/>
      <c r="C31" s="199">
        <f t="shared" si="13"/>
        <v>0</v>
      </c>
      <c r="D31" s="202"/>
      <c r="E31" s="199">
        <f t="shared" si="14"/>
        <v>0</v>
      </c>
      <c r="F31" s="202"/>
      <c r="G31" s="199">
        <f t="shared" si="15"/>
        <v>0</v>
      </c>
      <c r="H31" s="202"/>
      <c r="I31" s="199">
        <f t="shared" si="16"/>
        <v>0</v>
      </c>
      <c r="J31" s="196">
        <f>SUM(B31,D31,F31,H31)</f>
        <v>0</v>
      </c>
      <c r="K31" s="199">
        <f t="shared" si="17"/>
        <v>0</v>
      </c>
    </row>
    <row r="32" spans="1:13" s="72" customFormat="1" ht="36" customHeight="1">
      <c r="A32" s="192" t="s">
        <v>11</v>
      </c>
      <c r="B32" s="202"/>
      <c r="C32" s="199">
        <f t="shared" si="13"/>
        <v>0</v>
      </c>
      <c r="D32" s="202"/>
      <c r="E32" s="199">
        <f t="shared" si="14"/>
        <v>0</v>
      </c>
      <c r="F32" s="202"/>
      <c r="G32" s="199">
        <f t="shared" si="15"/>
        <v>0</v>
      </c>
      <c r="H32" s="202"/>
      <c r="I32" s="199">
        <f t="shared" si="16"/>
        <v>0</v>
      </c>
      <c r="J32" s="196">
        <f t="shared" ref="J32:J33" si="18">SUM(B32,D32,F32,H32)</f>
        <v>0</v>
      </c>
      <c r="K32" s="199">
        <f t="shared" si="17"/>
        <v>0</v>
      </c>
    </row>
    <row r="33" spans="1:13" s="72" customFormat="1" ht="36" customHeight="1">
      <c r="A33" s="192" t="s">
        <v>333</v>
      </c>
      <c r="B33" s="202"/>
      <c r="C33" s="199">
        <f t="shared" si="13"/>
        <v>0</v>
      </c>
      <c r="D33" s="202"/>
      <c r="E33" s="199">
        <f t="shared" si="14"/>
        <v>0</v>
      </c>
      <c r="F33" s="202"/>
      <c r="G33" s="199">
        <f t="shared" si="15"/>
        <v>0</v>
      </c>
      <c r="H33" s="202"/>
      <c r="I33" s="199">
        <f t="shared" si="16"/>
        <v>0</v>
      </c>
      <c r="J33" s="196">
        <f t="shared" si="18"/>
        <v>0</v>
      </c>
      <c r="K33" s="199">
        <f t="shared" si="17"/>
        <v>0</v>
      </c>
    </row>
    <row r="34" spans="1:13" s="72" customFormat="1" ht="36" customHeight="1">
      <c r="A34" s="192" t="s">
        <v>334</v>
      </c>
      <c r="B34" s="202"/>
      <c r="C34" s="199">
        <f t="shared" si="13"/>
        <v>0</v>
      </c>
      <c r="D34" s="202"/>
      <c r="E34" s="199">
        <f t="shared" si="14"/>
        <v>0</v>
      </c>
      <c r="F34" s="202"/>
      <c r="G34" s="199">
        <f t="shared" si="15"/>
        <v>0</v>
      </c>
      <c r="H34" s="202"/>
      <c r="I34" s="199">
        <f t="shared" si="16"/>
        <v>0</v>
      </c>
      <c r="J34" s="196">
        <f t="shared" ref="J34" si="19">SUM(B34,D34,F34,H34)</f>
        <v>0</v>
      </c>
      <c r="K34" s="199">
        <f t="shared" si="17"/>
        <v>0</v>
      </c>
    </row>
    <row r="35" spans="1:13" s="72" customFormat="1" ht="36" customHeight="1">
      <c r="A35" s="192" t="s">
        <v>319</v>
      </c>
      <c r="B35" s="202"/>
      <c r="C35" s="199">
        <f t="shared" si="13"/>
        <v>0</v>
      </c>
      <c r="D35" s="202"/>
      <c r="E35" s="199">
        <f t="shared" si="14"/>
        <v>0</v>
      </c>
      <c r="F35" s="202"/>
      <c r="G35" s="199">
        <f t="shared" si="15"/>
        <v>0</v>
      </c>
      <c r="H35" s="202"/>
      <c r="I35" s="199">
        <f t="shared" si="16"/>
        <v>0</v>
      </c>
      <c r="J35" s="196">
        <f>SUM(B35,D35,F35,H35)</f>
        <v>0</v>
      </c>
      <c r="K35" s="199">
        <f t="shared" si="17"/>
        <v>0</v>
      </c>
    </row>
    <row r="36" spans="1:13" s="72" customFormat="1" ht="36" customHeight="1">
      <c r="A36" s="192" t="s">
        <v>12</v>
      </c>
      <c r="B36" s="202"/>
      <c r="C36" s="199">
        <f t="shared" si="13"/>
        <v>0</v>
      </c>
      <c r="D36" s="202"/>
      <c r="E36" s="199">
        <f t="shared" si="14"/>
        <v>0</v>
      </c>
      <c r="F36" s="202"/>
      <c r="G36" s="199">
        <f t="shared" si="15"/>
        <v>0</v>
      </c>
      <c r="H36" s="202"/>
      <c r="I36" s="199">
        <f t="shared" si="16"/>
        <v>0</v>
      </c>
      <c r="J36" s="196">
        <f>SUM(B36,D36,F36,H36)</f>
        <v>0</v>
      </c>
      <c r="K36" s="199">
        <f t="shared" si="17"/>
        <v>0</v>
      </c>
    </row>
    <row r="37" spans="1:13" s="72" customFormat="1" ht="36" customHeight="1">
      <c r="A37" s="192" t="s">
        <v>1</v>
      </c>
      <c r="B37" s="202"/>
      <c r="C37" s="199">
        <f t="shared" si="13"/>
        <v>0</v>
      </c>
      <c r="D37" s="202"/>
      <c r="E37" s="199">
        <f t="shared" si="14"/>
        <v>0</v>
      </c>
      <c r="F37" s="202"/>
      <c r="G37" s="199">
        <f t="shared" si="15"/>
        <v>0</v>
      </c>
      <c r="H37" s="202"/>
      <c r="I37" s="199">
        <f t="shared" si="16"/>
        <v>0</v>
      </c>
      <c r="J37" s="196">
        <f>SUM(B37,D37,F37,H37)</f>
        <v>0</v>
      </c>
      <c r="K37" s="199">
        <f t="shared" si="17"/>
        <v>0</v>
      </c>
    </row>
    <row r="38" spans="1:13" s="72" customFormat="1" ht="36" customHeight="1">
      <c r="A38" s="192" t="s">
        <v>13</v>
      </c>
      <c r="B38" s="202"/>
      <c r="C38" s="199">
        <f t="shared" si="13"/>
        <v>0</v>
      </c>
      <c r="D38" s="202"/>
      <c r="E38" s="199">
        <f t="shared" si="14"/>
        <v>0</v>
      </c>
      <c r="F38" s="202"/>
      <c r="G38" s="199">
        <f t="shared" si="15"/>
        <v>0</v>
      </c>
      <c r="H38" s="202"/>
      <c r="I38" s="199">
        <f t="shared" si="16"/>
        <v>0</v>
      </c>
      <c r="J38" s="196">
        <f>SUM(B38,D38,F38,H38)</f>
        <v>0</v>
      </c>
      <c r="K38" s="199">
        <f t="shared" si="17"/>
        <v>0</v>
      </c>
    </row>
    <row r="39" spans="1:13" s="72" customFormat="1" ht="36" customHeight="1">
      <c r="A39" s="192" t="s">
        <v>2</v>
      </c>
      <c r="B39" s="201">
        <f t="shared" ref="B39:K39" si="20">SUM(B30:B38)</f>
        <v>0</v>
      </c>
      <c r="C39" s="200">
        <f t="shared" si="20"/>
        <v>0</v>
      </c>
      <c r="D39" s="201">
        <f t="shared" si="20"/>
        <v>0</v>
      </c>
      <c r="E39" s="200">
        <f t="shared" si="20"/>
        <v>0</v>
      </c>
      <c r="F39" s="201">
        <f t="shared" si="20"/>
        <v>0</v>
      </c>
      <c r="G39" s="200">
        <f t="shared" si="20"/>
        <v>0</v>
      </c>
      <c r="H39" s="201">
        <f t="shared" si="20"/>
        <v>0</v>
      </c>
      <c r="I39" s="200">
        <f t="shared" si="20"/>
        <v>0</v>
      </c>
      <c r="J39" s="197">
        <f t="shared" si="20"/>
        <v>0</v>
      </c>
      <c r="K39" s="198">
        <f t="shared" si="20"/>
        <v>0</v>
      </c>
    </row>
    <row r="41" spans="1:13" s="72" customFormat="1" ht="30" customHeight="1">
      <c r="A41" s="190"/>
      <c r="B41" s="186" t="s">
        <v>337</v>
      </c>
      <c r="C41" s="195"/>
      <c r="D41" s="195"/>
      <c r="E41" s="195"/>
      <c r="F41" s="195"/>
      <c r="G41" s="195"/>
      <c r="H41" s="195"/>
      <c r="I41" s="195"/>
      <c r="J41" s="195"/>
      <c r="K41" s="187"/>
      <c r="L41" s="71"/>
    </row>
    <row r="42" spans="1:13" ht="30" customHeight="1">
      <c r="A42" s="191"/>
      <c r="B42" s="193" t="s">
        <v>14</v>
      </c>
      <c r="C42" s="194"/>
      <c r="D42" s="193" t="s">
        <v>15</v>
      </c>
      <c r="E42" s="194"/>
      <c r="F42" s="193" t="s">
        <v>16</v>
      </c>
      <c r="G42" s="194"/>
      <c r="H42" s="193" t="s">
        <v>17</v>
      </c>
      <c r="I42" s="194"/>
      <c r="J42" s="193" t="s">
        <v>2</v>
      </c>
      <c r="K42" s="194"/>
      <c r="L42" s="73"/>
    </row>
    <row r="43" spans="1:13" ht="30" customHeight="1">
      <c r="A43" s="124" t="s">
        <v>8</v>
      </c>
      <c r="B43" s="193" t="s">
        <v>6</v>
      </c>
      <c r="C43" s="194"/>
      <c r="D43" s="193" t="s">
        <v>6</v>
      </c>
      <c r="E43" s="194"/>
      <c r="F43" s="186" t="s">
        <v>6</v>
      </c>
      <c r="G43" s="187"/>
      <c r="H43" s="186" t="s">
        <v>6</v>
      </c>
      <c r="I43" s="187"/>
      <c r="J43" s="186" t="s">
        <v>6</v>
      </c>
      <c r="K43" s="187"/>
    </row>
    <row r="44" spans="1:13" s="72" customFormat="1" ht="36" customHeight="1">
      <c r="A44" s="192" t="s">
        <v>9</v>
      </c>
      <c r="B44" s="203">
        <f t="shared" ref="B44:B53" si="21">IF(B30=0,0,B16/B30)</f>
        <v>0</v>
      </c>
      <c r="C44" s="204"/>
      <c r="D44" s="203">
        <f t="shared" ref="D44:D53" si="22">IF(D30=0,0,D16/D30)</f>
        <v>0</v>
      </c>
      <c r="E44" s="204"/>
      <c r="F44" s="203">
        <f t="shared" ref="F44:F53" si="23">IF(F30=0,0,F16/F30)</f>
        <v>0</v>
      </c>
      <c r="G44" s="204"/>
      <c r="H44" s="203">
        <f t="shared" ref="H44:H53" si="24">IF(H30=0,0,H16/H30)</f>
        <v>0</v>
      </c>
      <c r="I44" s="204"/>
      <c r="J44" s="203">
        <f t="shared" ref="J44:J53" si="25">IF(J30=0,0,J16/J30)</f>
        <v>0</v>
      </c>
      <c r="K44" s="204"/>
      <c r="L44" s="177"/>
      <c r="M44" s="156"/>
    </row>
    <row r="45" spans="1:13" s="72" customFormat="1" ht="36" customHeight="1">
      <c r="A45" s="192" t="s">
        <v>10</v>
      </c>
      <c r="B45" s="203">
        <f t="shared" si="21"/>
        <v>0</v>
      </c>
      <c r="C45" s="204"/>
      <c r="D45" s="203">
        <f t="shared" si="22"/>
        <v>0</v>
      </c>
      <c r="E45" s="204"/>
      <c r="F45" s="203">
        <f t="shared" si="23"/>
        <v>0</v>
      </c>
      <c r="G45" s="204"/>
      <c r="H45" s="203">
        <f t="shared" si="24"/>
        <v>0</v>
      </c>
      <c r="I45" s="204"/>
      <c r="J45" s="203">
        <f t="shared" si="25"/>
        <v>0</v>
      </c>
      <c r="K45" s="204"/>
    </row>
    <row r="46" spans="1:13" s="72" customFormat="1" ht="36" customHeight="1">
      <c r="A46" s="192" t="s">
        <v>11</v>
      </c>
      <c r="B46" s="203">
        <f t="shared" si="21"/>
        <v>0</v>
      </c>
      <c r="C46" s="204"/>
      <c r="D46" s="203">
        <f t="shared" si="22"/>
        <v>0</v>
      </c>
      <c r="E46" s="204"/>
      <c r="F46" s="203">
        <f t="shared" si="23"/>
        <v>0</v>
      </c>
      <c r="G46" s="204"/>
      <c r="H46" s="203">
        <f t="shared" si="24"/>
        <v>0</v>
      </c>
      <c r="I46" s="204"/>
      <c r="J46" s="203">
        <f t="shared" si="25"/>
        <v>0</v>
      </c>
      <c r="K46" s="204"/>
    </row>
    <row r="47" spans="1:13" s="72" customFormat="1" ht="36" customHeight="1">
      <c r="A47" s="192" t="s">
        <v>333</v>
      </c>
      <c r="B47" s="203">
        <f t="shared" si="21"/>
        <v>0</v>
      </c>
      <c r="C47" s="204"/>
      <c r="D47" s="203">
        <f t="shared" si="22"/>
        <v>0</v>
      </c>
      <c r="E47" s="204"/>
      <c r="F47" s="203">
        <f t="shared" si="23"/>
        <v>0</v>
      </c>
      <c r="G47" s="204"/>
      <c r="H47" s="203">
        <f t="shared" si="24"/>
        <v>0</v>
      </c>
      <c r="I47" s="204"/>
      <c r="J47" s="203">
        <f t="shared" si="25"/>
        <v>0</v>
      </c>
      <c r="K47" s="204"/>
    </row>
    <row r="48" spans="1:13" s="72" customFormat="1" ht="36" customHeight="1">
      <c r="A48" s="192" t="s">
        <v>334</v>
      </c>
      <c r="B48" s="203">
        <f t="shared" si="21"/>
        <v>0</v>
      </c>
      <c r="C48" s="204"/>
      <c r="D48" s="203">
        <f t="shared" si="22"/>
        <v>0</v>
      </c>
      <c r="E48" s="204"/>
      <c r="F48" s="203">
        <f t="shared" si="23"/>
        <v>0</v>
      </c>
      <c r="G48" s="204"/>
      <c r="H48" s="203">
        <f t="shared" si="24"/>
        <v>0</v>
      </c>
      <c r="I48" s="204"/>
      <c r="J48" s="203">
        <f t="shared" si="25"/>
        <v>0</v>
      </c>
      <c r="K48" s="204"/>
    </row>
    <row r="49" spans="1:11" s="72" customFormat="1" ht="36" customHeight="1">
      <c r="A49" s="192" t="s">
        <v>319</v>
      </c>
      <c r="B49" s="203">
        <f t="shared" si="21"/>
        <v>0</v>
      </c>
      <c r="C49" s="204"/>
      <c r="D49" s="203">
        <f t="shared" si="22"/>
        <v>0</v>
      </c>
      <c r="E49" s="204"/>
      <c r="F49" s="203">
        <f t="shared" si="23"/>
        <v>0</v>
      </c>
      <c r="G49" s="204"/>
      <c r="H49" s="203">
        <f t="shared" si="24"/>
        <v>0</v>
      </c>
      <c r="I49" s="204"/>
      <c r="J49" s="203">
        <f t="shared" si="25"/>
        <v>0</v>
      </c>
      <c r="K49" s="204"/>
    </row>
    <row r="50" spans="1:11" s="72" customFormat="1" ht="36" customHeight="1">
      <c r="A50" s="192" t="s">
        <v>12</v>
      </c>
      <c r="B50" s="203">
        <f t="shared" si="21"/>
        <v>0</v>
      </c>
      <c r="C50" s="204"/>
      <c r="D50" s="203">
        <f t="shared" si="22"/>
        <v>0</v>
      </c>
      <c r="E50" s="204"/>
      <c r="F50" s="203">
        <f t="shared" si="23"/>
        <v>0</v>
      </c>
      <c r="G50" s="204"/>
      <c r="H50" s="203">
        <f t="shared" si="24"/>
        <v>0</v>
      </c>
      <c r="I50" s="204"/>
      <c r="J50" s="203">
        <f t="shared" si="25"/>
        <v>0</v>
      </c>
      <c r="K50" s="204"/>
    </row>
    <row r="51" spans="1:11" s="72" customFormat="1" ht="36" customHeight="1">
      <c r="A51" s="192" t="s">
        <v>1</v>
      </c>
      <c r="B51" s="203">
        <f t="shared" si="21"/>
        <v>0</v>
      </c>
      <c r="C51" s="204"/>
      <c r="D51" s="203">
        <f t="shared" si="22"/>
        <v>0</v>
      </c>
      <c r="E51" s="204"/>
      <c r="F51" s="203">
        <f t="shared" si="23"/>
        <v>0</v>
      </c>
      <c r="G51" s="204"/>
      <c r="H51" s="203">
        <f t="shared" si="24"/>
        <v>0</v>
      </c>
      <c r="I51" s="204"/>
      <c r="J51" s="203">
        <f t="shared" si="25"/>
        <v>0</v>
      </c>
      <c r="K51" s="204"/>
    </row>
    <row r="52" spans="1:11" s="72" customFormat="1" ht="36" customHeight="1">
      <c r="A52" s="192" t="s">
        <v>13</v>
      </c>
      <c r="B52" s="203">
        <f t="shared" si="21"/>
        <v>0</v>
      </c>
      <c r="C52" s="204"/>
      <c r="D52" s="203">
        <f t="shared" si="22"/>
        <v>0</v>
      </c>
      <c r="E52" s="204"/>
      <c r="F52" s="203">
        <f t="shared" si="23"/>
        <v>0</v>
      </c>
      <c r="G52" s="204"/>
      <c r="H52" s="203">
        <f t="shared" si="24"/>
        <v>0</v>
      </c>
      <c r="I52" s="204"/>
      <c r="J52" s="203">
        <f t="shared" si="25"/>
        <v>0</v>
      </c>
      <c r="K52" s="204"/>
    </row>
    <row r="53" spans="1:11" s="72" customFormat="1" ht="36" customHeight="1">
      <c r="A53" s="192" t="s">
        <v>2</v>
      </c>
      <c r="B53" s="203">
        <f t="shared" si="21"/>
        <v>0</v>
      </c>
      <c r="C53" s="205"/>
      <c r="D53" s="203">
        <f t="shared" si="22"/>
        <v>0</v>
      </c>
      <c r="E53" s="205"/>
      <c r="F53" s="203">
        <f t="shared" si="23"/>
        <v>0</v>
      </c>
      <c r="G53" s="205"/>
      <c r="H53" s="203">
        <f t="shared" si="24"/>
        <v>0</v>
      </c>
      <c r="I53" s="205"/>
      <c r="J53" s="203">
        <f t="shared" si="25"/>
        <v>0</v>
      </c>
      <c r="K53" s="206"/>
    </row>
  </sheetData>
  <sheetProtection sheet="1" objects="1" scenarios="1"/>
  <phoneticPr fontId="7" type="noConversion"/>
  <conditionalFormatting sqref="C3">
    <cfRule type="expression" dxfId="145" priority="13">
      <formula>C3="Data Not Entered On Set-Up Worksheet"</formula>
    </cfRule>
  </conditionalFormatting>
  <conditionalFormatting sqref="C8">
    <cfRule type="expression" dxfId="144" priority="12">
      <formula>C8="Data Not Entered On Set-Up Worksheet"</formula>
    </cfRule>
  </conditionalFormatting>
  <conditionalFormatting sqref="C10">
    <cfRule type="expression" dxfId="143" priority="11">
      <formula>C10="Data Not Entered On Set-Up Worksheet"</formula>
    </cfRule>
  </conditionalFormatting>
  <conditionalFormatting sqref="B16:B19 D16:D19 F16:F19 H16:H19 B30:B33 D30:D33 F30:F33 H30:H33 J44:J47 H21:H24 F21:F24 D21:D24 B21:B24 H35:H38 F35:F38 D35:D38 B35:B38 J49:J53">
    <cfRule type="cellIs" dxfId="142" priority="10" operator="equal">
      <formula>""</formula>
    </cfRule>
  </conditionalFormatting>
  <conditionalFormatting sqref="B53">
    <cfRule type="cellIs" dxfId="141" priority="8" operator="equal">
      <formula>""</formula>
    </cfRule>
  </conditionalFormatting>
  <conditionalFormatting sqref="D53">
    <cfRule type="cellIs" dxfId="140" priority="7" operator="equal">
      <formula>""</formula>
    </cfRule>
  </conditionalFormatting>
  <conditionalFormatting sqref="F53">
    <cfRule type="cellIs" dxfId="139" priority="6" operator="equal">
      <formula>""</formula>
    </cfRule>
  </conditionalFormatting>
  <conditionalFormatting sqref="H53">
    <cfRule type="cellIs" dxfId="138" priority="5" operator="equal">
      <formula>""</formula>
    </cfRule>
  </conditionalFormatting>
  <conditionalFormatting sqref="B20 D20 F20 H20">
    <cfRule type="cellIs" dxfId="137" priority="3" operator="equal">
      <formula>""</formula>
    </cfRule>
  </conditionalFormatting>
  <conditionalFormatting sqref="B34 D34 F34 H34">
    <cfRule type="cellIs" dxfId="136" priority="2" operator="equal">
      <formula>""</formula>
    </cfRule>
  </conditionalFormatting>
  <conditionalFormatting sqref="J48">
    <cfRule type="cellIs" dxfId="135" priority="1" operator="equal">
      <formula>""</formula>
    </cfRule>
  </conditionalFormatting>
  <pageMargins left="0.5" right="0.5" top="0.5" bottom="0.5" header="0.3" footer="0.3"/>
  <pageSetup scale="32" orientation="landscape" r:id="rId1"/>
  <headerFooter>
    <oddFooter>&amp;L&amp;9NC DHHS LME-MCO Performance Measures Report Part I Waiver Measures&amp;C&amp;P&amp;R&amp;F</oddFooter>
  </headerFooter>
  <rowBreaks count="2" manualBreakCount="2">
    <brk id="26" max="16383" man="1"/>
    <brk id="40" max="16383" man="1"/>
  </rowBreaks>
  <ignoredErrors>
    <ignoredError sqref="J16:J17" formula="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G103"/>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21" width="12.7109375" style="28" customWidth="1"/>
    <col min="22" max="22" width="8.85546875" style="28" bestFit="1" customWidth="1"/>
    <col min="23" max="16384" width="9.140625" style="28"/>
  </cols>
  <sheetData>
    <row r="1" spans="1:33" ht="15" customHeight="1">
      <c r="A1" s="55" t="s">
        <v>77</v>
      </c>
    </row>
    <row r="2" spans="1:33" ht="15" customHeight="1">
      <c r="A2" s="55" t="s">
        <v>78</v>
      </c>
    </row>
    <row r="3" spans="1:33" ht="15" customHeight="1">
      <c r="A3" s="37" t="s">
        <v>342</v>
      </c>
      <c r="D3" s="59">
        <f>IF('Set-Up Worksheet'!F3="","Data Not Entered On Set-Up Worksheet",'Set-Up Worksheet'!F3)</f>
        <v>2019</v>
      </c>
      <c r="H3" s="59"/>
      <c r="J3" s="59"/>
      <c r="L3" s="59"/>
      <c r="O3" s="59"/>
      <c r="P3" s="59"/>
      <c r="U3" s="59"/>
    </row>
    <row r="4" spans="1:33" ht="15" customHeight="1">
      <c r="D4" s="39"/>
      <c r="H4" s="39"/>
      <c r="J4" s="39"/>
      <c r="L4" s="39"/>
      <c r="O4" s="39"/>
      <c r="P4" s="39"/>
      <c r="U4" s="39"/>
    </row>
    <row r="5" spans="1:33" ht="15" customHeight="1">
      <c r="A5" s="37" t="s">
        <v>61</v>
      </c>
      <c r="D5" s="39"/>
      <c r="H5" s="39"/>
      <c r="J5" s="39"/>
      <c r="L5" s="39"/>
      <c r="O5" s="39"/>
      <c r="P5" s="39"/>
      <c r="U5" s="39"/>
    </row>
    <row r="6" spans="1:33" ht="15" customHeight="1">
      <c r="A6" s="52" t="s">
        <v>324</v>
      </c>
      <c r="D6" s="39"/>
      <c r="H6" s="39"/>
      <c r="J6" s="39"/>
      <c r="L6" s="39"/>
      <c r="O6" s="39"/>
      <c r="P6" s="39"/>
      <c r="U6" s="39"/>
    </row>
    <row r="7" spans="1:33" ht="15" customHeight="1">
      <c r="A7" s="37"/>
      <c r="D7" s="39"/>
      <c r="H7" s="39"/>
      <c r="J7" s="39"/>
      <c r="L7" s="39"/>
      <c r="O7" s="39"/>
      <c r="P7" s="39"/>
      <c r="U7" s="39"/>
      <c r="Y7" s="150"/>
      <c r="Z7" s="150"/>
      <c r="AA7" s="151"/>
      <c r="AB7" s="150"/>
      <c r="AC7" s="150"/>
      <c r="AD7" s="150"/>
      <c r="AE7" s="150"/>
      <c r="AF7" s="37"/>
      <c r="AG7" s="44"/>
    </row>
    <row r="8" spans="1:33" ht="15" customHeight="1">
      <c r="A8" s="37" t="s">
        <v>79</v>
      </c>
      <c r="D8" s="60" t="str">
        <f>IF('Set-Up Worksheet'!E6="","Data Not Entered On Set-Up Worksheet",'Set-Up Worksheet'!E6)</f>
        <v>Data Not Entered On Set-Up Worksheet</v>
      </c>
      <c r="L8" s="60"/>
      <c r="O8" s="60"/>
      <c r="P8" s="60"/>
      <c r="U8" s="60"/>
    </row>
    <row r="9" spans="1:33" ht="15" customHeight="1">
      <c r="A9" s="37" t="s">
        <v>50</v>
      </c>
      <c r="D9" s="39" t="s">
        <v>51</v>
      </c>
      <c r="H9" s="39"/>
      <c r="J9" s="39"/>
      <c r="L9" s="39"/>
      <c r="O9" s="39"/>
      <c r="P9" s="39"/>
      <c r="U9" s="39"/>
    </row>
    <row r="10" spans="1:33" ht="15" customHeight="1">
      <c r="A10" s="37" t="s">
        <v>27</v>
      </c>
      <c r="D10" s="61" t="str">
        <f>IF(OR('Set-Up Worksheet'!E8="",'Set-Up Worksheet'!H8=""),"Data Not Entered On Set-Up Worksheet",TEXT('Set-Up Worksheet'!E8,"mmmm d, yyyy")&amp;" - "&amp;TEXT('Set-Up Worksheet'!H8,"mmmm d, yyyy"))</f>
        <v>July 1, 2018 - June 30, 2019</v>
      </c>
      <c r="H10" s="175" t="s">
        <v>164</v>
      </c>
      <c r="J10" s="175" t="s">
        <v>164</v>
      </c>
      <c r="L10" s="61"/>
      <c r="O10" s="61"/>
      <c r="P10" s="61"/>
      <c r="U10" s="61"/>
    </row>
    <row r="11" spans="1:33" ht="13.5" thickBot="1"/>
    <row r="12" spans="1:33" ht="26.1" customHeight="1" thickBot="1">
      <c r="B12" s="159" t="s">
        <v>320</v>
      </c>
      <c r="C12" s="208"/>
      <c r="D12" s="208"/>
      <c r="E12" s="208"/>
      <c r="F12" s="208"/>
      <c r="G12" s="208"/>
      <c r="H12" s="208"/>
      <c r="I12" s="208"/>
      <c r="J12" s="208"/>
      <c r="K12" s="208"/>
      <c r="L12" s="208"/>
      <c r="M12" s="208"/>
      <c r="N12" s="208"/>
      <c r="O12" s="208"/>
      <c r="P12" s="208"/>
      <c r="Q12" s="208"/>
      <c r="R12" s="208"/>
      <c r="S12" s="208"/>
      <c r="T12" s="208"/>
      <c r="U12" s="211"/>
    </row>
    <row r="13" spans="1:33" s="44" customFormat="1" ht="26.25" thickBot="1">
      <c r="A13" s="37"/>
      <c r="B13" s="159" t="s">
        <v>9</v>
      </c>
      <c r="C13" s="211"/>
      <c r="D13" s="212" t="s">
        <v>10</v>
      </c>
      <c r="E13" s="161"/>
      <c r="F13" s="213" t="s">
        <v>11</v>
      </c>
      <c r="G13" s="214"/>
      <c r="H13" s="208" t="s">
        <v>333</v>
      </c>
      <c r="I13" s="161"/>
      <c r="J13" s="212" t="s">
        <v>334</v>
      </c>
      <c r="K13" s="225"/>
      <c r="L13" s="208" t="s">
        <v>319</v>
      </c>
      <c r="M13" s="161"/>
      <c r="N13" s="213" t="s">
        <v>12</v>
      </c>
      <c r="O13" s="161"/>
      <c r="P13" s="208" t="s">
        <v>1</v>
      </c>
      <c r="Q13" s="161"/>
      <c r="R13" s="159" t="s">
        <v>13</v>
      </c>
      <c r="S13" s="211"/>
      <c r="T13" s="159" t="s">
        <v>2</v>
      </c>
      <c r="U13" s="161"/>
    </row>
    <row r="14" spans="1:33" ht="20.100000000000001" customHeight="1">
      <c r="A14" s="171" t="s">
        <v>195</v>
      </c>
      <c r="B14" s="162" t="s">
        <v>7</v>
      </c>
      <c r="C14" s="210" t="s">
        <v>6</v>
      </c>
      <c r="D14" s="209" t="s">
        <v>7</v>
      </c>
      <c r="E14" s="209" t="s">
        <v>6</v>
      </c>
      <c r="F14" s="162" t="s">
        <v>7</v>
      </c>
      <c r="G14" s="210" t="s">
        <v>6</v>
      </c>
      <c r="H14" s="209" t="s">
        <v>7</v>
      </c>
      <c r="I14" s="224" t="s">
        <v>6</v>
      </c>
      <c r="J14" s="209" t="s">
        <v>7</v>
      </c>
      <c r="K14" s="224" t="s">
        <v>6</v>
      </c>
      <c r="L14" s="209" t="s">
        <v>7</v>
      </c>
      <c r="M14" s="209" t="s">
        <v>6</v>
      </c>
      <c r="N14" s="162" t="s">
        <v>7</v>
      </c>
      <c r="O14" s="210" t="s">
        <v>6</v>
      </c>
      <c r="P14" s="209" t="s">
        <v>7</v>
      </c>
      <c r="Q14" s="209" t="s">
        <v>6</v>
      </c>
      <c r="R14" s="162" t="s">
        <v>7</v>
      </c>
      <c r="S14" s="210" t="s">
        <v>6</v>
      </c>
      <c r="T14" s="162" t="s">
        <v>7</v>
      </c>
      <c r="U14" s="210" t="s">
        <v>6</v>
      </c>
    </row>
    <row r="15" spans="1:33" ht="18" customHeight="1">
      <c r="A15" s="172" t="str">
        <f>IF($D$8="Data Not Entered On Set-Up Worksheet","",IF(OR(VLOOKUP($D$8,County_Lookup,2,FALSE)="",VLOOKUP($D$8,County_Lookup,2,FALSE)=0),"",VLOOKUP($D$8,County_Lookup,2,FALSE)))</f>
        <v/>
      </c>
      <c r="B15" s="215"/>
      <c r="C15" s="217" t="str">
        <f t="shared" ref="C15:C41" si="0">IF($A15="","",IF($T15=0,0,B15/$T15))</f>
        <v/>
      </c>
      <c r="D15" s="215"/>
      <c r="E15" s="217" t="str">
        <f t="shared" ref="E15:E41" si="1">IF($A15="","",IF($T15=0,0,D15/$T15))</f>
        <v/>
      </c>
      <c r="F15" s="215"/>
      <c r="G15" s="217" t="str">
        <f t="shared" ref="G15:G41" si="2">IF($A15="","",IF($T15=0,0,F15/$T15))</f>
        <v/>
      </c>
      <c r="H15" s="215"/>
      <c r="I15" s="223" t="str">
        <f t="shared" ref="I15:K41" si="3">IF($A15="","",IF($T15=0,0,H15/$T15))</f>
        <v/>
      </c>
      <c r="J15" s="215"/>
      <c r="K15" s="217" t="str">
        <f t="shared" si="3"/>
        <v/>
      </c>
      <c r="L15" s="215"/>
      <c r="M15" s="217" t="str">
        <f t="shared" ref="M15:M41" si="4">IF($A15="","",IF($T15=0,0,L15/$T15))</f>
        <v/>
      </c>
      <c r="N15" s="215"/>
      <c r="O15" s="217" t="str">
        <f t="shared" ref="O15:O41" si="5">IF($A15="","",IF($T15=0,0,N15/$T15))</f>
        <v/>
      </c>
      <c r="P15" s="215"/>
      <c r="Q15" s="217" t="str">
        <f t="shared" ref="Q15:Q41" si="6">IF($A15="","",IF($T15=0,0,P15/$T15))</f>
        <v/>
      </c>
      <c r="R15" s="215"/>
      <c r="S15" s="217" t="str">
        <f t="shared" ref="S15:S41" si="7">IF($A15="","",IF($T15=0,0,R15/$T15))</f>
        <v/>
      </c>
      <c r="T15" s="216" t="str">
        <f>IF($A15="","",SUM(B15,D15,F15,H15,J15,L15,N15,P15,R15))</f>
        <v/>
      </c>
      <c r="U15" s="219" t="str">
        <f>IF($A15="","",SUM(C15,E15,G15,I15,K15,M15,O15,Q15,S15))</f>
        <v/>
      </c>
    </row>
    <row r="16" spans="1:3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23" t="str">
        <f t="shared" si="3"/>
        <v/>
      </c>
      <c r="J16" s="215"/>
      <c r="K16" s="217" t="str">
        <f t="shared" si="3"/>
        <v/>
      </c>
      <c r="L16" s="215"/>
      <c r="M16" s="217" t="str">
        <f t="shared" si="4"/>
        <v/>
      </c>
      <c r="N16" s="215"/>
      <c r="O16" s="217" t="str">
        <f t="shared" si="5"/>
        <v/>
      </c>
      <c r="P16" s="215"/>
      <c r="Q16" s="217" t="str">
        <f t="shared" si="6"/>
        <v/>
      </c>
      <c r="R16" s="215"/>
      <c r="S16" s="217" t="str">
        <f t="shared" si="7"/>
        <v/>
      </c>
      <c r="T16" s="216" t="str">
        <f t="shared" ref="T16:T40" si="8">IF($A16="","",SUM(B16,D16,F16,H16,J16,L16,N16,P16,R16))</f>
        <v/>
      </c>
      <c r="U16" s="219" t="str">
        <f t="shared" ref="U16:U40" si="9">IF($A16="","",SUM(C16,E16,G16,I16,K16,M16,O16,Q16,S16))</f>
        <v/>
      </c>
    </row>
    <row r="17" spans="1:2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23" t="str">
        <f t="shared" si="3"/>
        <v/>
      </c>
      <c r="J17" s="215"/>
      <c r="K17" s="217" t="str">
        <f t="shared" si="3"/>
        <v/>
      </c>
      <c r="L17" s="215"/>
      <c r="M17" s="217" t="str">
        <f t="shared" si="4"/>
        <v/>
      </c>
      <c r="N17" s="215"/>
      <c r="O17" s="217" t="str">
        <f t="shared" si="5"/>
        <v/>
      </c>
      <c r="P17" s="215"/>
      <c r="Q17" s="217" t="str">
        <f t="shared" si="6"/>
        <v/>
      </c>
      <c r="R17" s="215"/>
      <c r="S17" s="217" t="str">
        <f t="shared" si="7"/>
        <v/>
      </c>
      <c r="T17" s="216" t="str">
        <f t="shared" si="8"/>
        <v/>
      </c>
      <c r="U17" s="219" t="str">
        <f t="shared" si="9"/>
        <v/>
      </c>
    </row>
    <row r="18" spans="1:2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23" t="str">
        <f t="shared" si="3"/>
        <v/>
      </c>
      <c r="J18" s="215"/>
      <c r="K18" s="217" t="str">
        <f t="shared" si="3"/>
        <v/>
      </c>
      <c r="L18" s="215"/>
      <c r="M18" s="217" t="str">
        <f t="shared" si="4"/>
        <v/>
      </c>
      <c r="N18" s="215"/>
      <c r="O18" s="217" t="str">
        <f t="shared" si="5"/>
        <v/>
      </c>
      <c r="P18" s="215"/>
      <c r="Q18" s="217" t="str">
        <f t="shared" si="6"/>
        <v/>
      </c>
      <c r="R18" s="215"/>
      <c r="S18" s="217" t="str">
        <f t="shared" si="7"/>
        <v/>
      </c>
      <c r="T18" s="216" t="str">
        <f t="shared" si="8"/>
        <v/>
      </c>
      <c r="U18" s="219" t="str">
        <f t="shared" si="9"/>
        <v/>
      </c>
    </row>
    <row r="19" spans="1:2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23" t="str">
        <f t="shared" si="3"/>
        <v/>
      </c>
      <c r="J19" s="215"/>
      <c r="K19" s="217" t="str">
        <f t="shared" si="3"/>
        <v/>
      </c>
      <c r="L19" s="215"/>
      <c r="M19" s="217" t="str">
        <f t="shared" si="4"/>
        <v/>
      </c>
      <c r="N19" s="215"/>
      <c r="O19" s="217" t="str">
        <f t="shared" si="5"/>
        <v/>
      </c>
      <c r="P19" s="215"/>
      <c r="Q19" s="217" t="str">
        <f t="shared" si="6"/>
        <v/>
      </c>
      <c r="R19" s="215"/>
      <c r="S19" s="217" t="str">
        <f t="shared" si="7"/>
        <v/>
      </c>
      <c r="T19" s="216" t="str">
        <f t="shared" si="8"/>
        <v/>
      </c>
      <c r="U19" s="219" t="str">
        <f t="shared" si="9"/>
        <v/>
      </c>
    </row>
    <row r="20" spans="1:2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23" t="str">
        <f t="shared" si="3"/>
        <v/>
      </c>
      <c r="J20" s="215"/>
      <c r="K20" s="217" t="str">
        <f t="shared" si="3"/>
        <v/>
      </c>
      <c r="L20" s="215"/>
      <c r="M20" s="217" t="str">
        <f t="shared" si="4"/>
        <v/>
      </c>
      <c r="N20" s="215"/>
      <c r="O20" s="217" t="str">
        <f t="shared" si="5"/>
        <v/>
      </c>
      <c r="P20" s="215"/>
      <c r="Q20" s="217" t="str">
        <f t="shared" si="6"/>
        <v/>
      </c>
      <c r="R20" s="215"/>
      <c r="S20" s="217" t="str">
        <f t="shared" si="7"/>
        <v/>
      </c>
      <c r="T20" s="216" t="str">
        <f t="shared" si="8"/>
        <v/>
      </c>
      <c r="U20" s="219" t="str">
        <f t="shared" si="9"/>
        <v/>
      </c>
    </row>
    <row r="21" spans="1:2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23" t="str">
        <f t="shared" si="3"/>
        <v/>
      </c>
      <c r="J21" s="215"/>
      <c r="K21" s="217" t="str">
        <f t="shared" si="3"/>
        <v/>
      </c>
      <c r="L21" s="215"/>
      <c r="M21" s="217" t="str">
        <f t="shared" si="4"/>
        <v/>
      </c>
      <c r="N21" s="215"/>
      <c r="O21" s="217" t="str">
        <f t="shared" si="5"/>
        <v/>
      </c>
      <c r="P21" s="215"/>
      <c r="Q21" s="217" t="str">
        <f t="shared" si="6"/>
        <v/>
      </c>
      <c r="R21" s="215"/>
      <c r="S21" s="217" t="str">
        <f t="shared" si="7"/>
        <v/>
      </c>
      <c r="T21" s="216" t="str">
        <f t="shared" si="8"/>
        <v/>
      </c>
      <c r="U21" s="219" t="str">
        <f t="shared" si="9"/>
        <v/>
      </c>
    </row>
    <row r="22" spans="1:2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23" t="str">
        <f t="shared" si="3"/>
        <v/>
      </c>
      <c r="J22" s="215"/>
      <c r="K22" s="217" t="str">
        <f t="shared" si="3"/>
        <v/>
      </c>
      <c r="L22" s="215"/>
      <c r="M22" s="217" t="str">
        <f t="shared" si="4"/>
        <v/>
      </c>
      <c r="N22" s="215"/>
      <c r="O22" s="217" t="str">
        <f t="shared" si="5"/>
        <v/>
      </c>
      <c r="P22" s="215"/>
      <c r="Q22" s="217" t="str">
        <f t="shared" si="6"/>
        <v/>
      </c>
      <c r="R22" s="215"/>
      <c r="S22" s="217" t="str">
        <f t="shared" si="7"/>
        <v/>
      </c>
      <c r="T22" s="216" t="str">
        <f t="shared" si="8"/>
        <v/>
      </c>
      <c r="U22" s="219" t="str">
        <f t="shared" si="9"/>
        <v/>
      </c>
    </row>
    <row r="23" spans="1:2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23" t="str">
        <f t="shared" si="3"/>
        <v/>
      </c>
      <c r="J23" s="215"/>
      <c r="K23" s="217" t="str">
        <f t="shared" si="3"/>
        <v/>
      </c>
      <c r="L23" s="215"/>
      <c r="M23" s="217" t="str">
        <f t="shared" si="4"/>
        <v/>
      </c>
      <c r="N23" s="215"/>
      <c r="O23" s="217" t="str">
        <f t="shared" si="5"/>
        <v/>
      </c>
      <c r="P23" s="215"/>
      <c r="Q23" s="217" t="str">
        <f t="shared" si="6"/>
        <v/>
      </c>
      <c r="R23" s="215"/>
      <c r="S23" s="217" t="str">
        <f t="shared" si="7"/>
        <v/>
      </c>
      <c r="T23" s="216" t="str">
        <f t="shared" si="8"/>
        <v/>
      </c>
      <c r="U23" s="219" t="str">
        <f t="shared" si="9"/>
        <v/>
      </c>
    </row>
    <row r="24" spans="1:2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23" t="str">
        <f t="shared" si="3"/>
        <v/>
      </c>
      <c r="J24" s="215"/>
      <c r="K24" s="217" t="str">
        <f t="shared" si="3"/>
        <v/>
      </c>
      <c r="L24" s="215"/>
      <c r="M24" s="217" t="str">
        <f t="shared" si="4"/>
        <v/>
      </c>
      <c r="N24" s="215"/>
      <c r="O24" s="217" t="str">
        <f t="shared" si="5"/>
        <v/>
      </c>
      <c r="P24" s="215"/>
      <c r="Q24" s="217" t="str">
        <f t="shared" si="6"/>
        <v/>
      </c>
      <c r="R24" s="215"/>
      <c r="S24" s="217" t="str">
        <f t="shared" si="7"/>
        <v/>
      </c>
      <c r="T24" s="216" t="str">
        <f t="shared" si="8"/>
        <v/>
      </c>
      <c r="U24" s="219" t="str">
        <f t="shared" si="9"/>
        <v/>
      </c>
    </row>
    <row r="25" spans="1:2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23" t="str">
        <f t="shared" si="3"/>
        <v/>
      </c>
      <c r="J25" s="215"/>
      <c r="K25" s="217" t="str">
        <f t="shared" si="3"/>
        <v/>
      </c>
      <c r="L25" s="215"/>
      <c r="M25" s="217" t="str">
        <f t="shared" si="4"/>
        <v/>
      </c>
      <c r="N25" s="215"/>
      <c r="O25" s="217" t="str">
        <f t="shared" si="5"/>
        <v/>
      </c>
      <c r="P25" s="215"/>
      <c r="Q25" s="217" t="str">
        <f t="shared" si="6"/>
        <v/>
      </c>
      <c r="R25" s="215"/>
      <c r="S25" s="217" t="str">
        <f t="shared" si="7"/>
        <v/>
      </c>
      <c r="T25" s="216" t="str">
        <f t="shared" si="8"/>
        <v/>
      </c>
      <c r="U25" s="219" t="str">
        <f t="shared" si="9"/>
        <v/>
      </c>
    </row>
    <row r="26" spans="1:2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23" t="str">
        <f t="shared" si="3"/>
        <v/>
      </c>
      <c r="J26" s="215"/>
      <c r="K26" s="217" t="str">
        <f t="shared" si="3"/>
        <v/>
      </c>
      <c r="L26" s="215"/>
      <c r="M26" s="217" t="str">
        <f t="shared" si="4"/>
        <v/>
      </c>
      <c r="N26" s="215"/>
      <c r="O26" s="217" t="str">
        <f t="shared" si="5"/>
        <v/>
      </c>
      <c r="P26" s="215"/>
      <c r="Q26" s="217" t="str">
        <f t="shared" si="6"/>
        <v/>
      </c>
      <c r="R26" s="215"/>
      <c r="S26" s="217" t="str">
        <f t="shared" si="7"/>
        <v/>
      </c>
      <c r="T26" s="216" t="str">
        <f t="shared" si="8"/>
        <v/>
      </c>
      <c r="U26" s="219" t="str">
        <f t="shared" si="9"/>
        <v/>
      </c>
    </row>
    <row r="27" spans="1:2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23" t="str">
        <f t="shared" si="3"/>
        <v/>
      </c>
      <c r="J27" s="215"/>
      <c r="K27" s="217" t="str">
        <f t="shared" si="3"/>
        <v/>
      </c>
      <c r="L27" s="215"/>
      <c r="M27" s="217" t="str">
        <f t="shared" si="4"/>
        <v/>
      </c>
      <c r="N27" s="215"/>
      <c r="O27" s="217" t="str">
        <f t="shared" si="5"/>
        <v/>
      </c>
      <c r="P27" s="215"/>
      <c r="Q27" s="217" t="str">
        <f t="shared" si="6"/>
        <v/>
      </c>
      <c r="R27" s="215"/>
      <c r="S27" s="217" t="str">
        <f t="shared" si="7"/>
        <v/>
      </c>
      <c r="T27" s="216" t="str">
        <f t="shared" si="8"/>
        <v/>
      </c>
      <c r="U27" s="219" t="str">
        <f t="shared" si="9"/>
        <v/>
      </c>
    </row>
    <row r="28" spans="1:2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23" t="str">
        <f t="shared" si="3"/>
        <v/>
      </c>
      <c r="J28" s="215"/>
      <c r="K28" s="217" t="str">
        <f t="shared" si="3"/>
        <v/>
      </c>
      <c r="L28" s="215"/>
      <c r="M28" s="217" t="str">
        <f t="shared" si="4"/>
        <v/>
      </c>
      <c r="N28" s="215"/>
      <c r="O28" s="217" t="str">
        <f t="shared" si="5"/>
        <v/>
      </c>
      <c r="P28" s="215"/>
      <c r="Q28" s="217" t="str">
        <f t="shared" si="6"/>
        <v/>
      </c>
      <c r="R28" s="215"/>
      <c r="S28" s="217" t="str">
        <f t="shared" si="7"/>
        <v/>
      </c>
      <c r="T28" s="216" t="str">
        <f t="shared" si="8"/>
        <v/>
      </c>
      <c r="U28" s="219" t="str">
        <f t="shared" si="9"/>
        <v/>
      </c>
    </row>
    <row r="29" spans="1:2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23" t="str">
        <f t="shared" si="3"/>
        <v/>
      </c>
      <c r="J29" s="215"/>
      <c r="K29" s="217" t="str">
        <f t="shared" si="3"/>
        <v/>
      </c>
      <c r="L29" s="215"/>
      <c r="M29" s="217" t="str">
        <f t="shared" si="4"/>
        <v/>
      </c>
      <c r="N29" s="215"/>
      <c r="O29" s="217" t="str">
        <f t="shared" si="5"/>
        <v/>
      </c>
      <c r="P29" s="215"/>
      <c r="Q29" s="217" t="str">
        <f t="shared" si="6"/>
        <v/>
      </c>
      <c r="R29" s="215"/>
      <c r="S29" s="217" t="str">
        <f t="shared" si="7"/>
        <v/>
      </c>
      <c r="T29" s="216" t="str">
        <f t="shared" si="8"/>
        <v/>
      </c>
      <c r="U29" s="219" t="str">
        <f t="shared" si="9"/>
        <v/>
      </c>
    </row>
    <row r="30" spans="1:2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23" t="str">
        <f t="shared" si="3"/>
        <v/>
      </c>
      <c r="J30" s="215"/>
      <c r="K30" s="217" t="str">
        <f t="shared" si="3"/>
        <v/>
      </c>
      <c r="L30" s="215"/>
      <c r="M30" s="217" t="str">
        <f t="shared" si="4"/>
        <v/>
      </c>
      <c r="N30" s="215"/>
      <c r="O30" s="217" t="str">
        <f t="shared" si="5"/>
        <v/>
      </c>
      <c r="P30" s="215"/>
      <c r="Q30" s="217" t="str">
        <f t="shared" si="6"/>
        <v/>
      </c>
      <c r="R30" s="215"/>
      <c r="S30" s="217" t="str">
        <f t="shared" si="7"/>
        <v/>
      </c>
      <c r="T30" s="216" t="str">
        <f t="shared" si="8"/>
        <v/>
      </c>
      <c r="U30" s="219" t="str">
        <f t="shared" si="9"/>
        <v/>
      </c>
    </row>
    <row r="31" spans="1:2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23" t="str">
        <f t="shared" si="3"/>
        <v/>
      </c>
      <c r="J31" s="215"/>
      <c r="K31" s="217" t="str">
        <f t="shared" si="3"/>
        <v/>
      </c>
      <c r="L31" s="215"/>
      <c r="M31" s="217" t="str">
        <f t="shared" si="4"/>
        <v/>
      </c>
      <c r="N31" s="215"/>
      <c r="O31" s="217" t="str">
        <f t="shared" si="5"/>
        <v/>
      </c>
      <c r="P31" s="215"/>
      <c r="Q31" s="217" t="str">
        <f t="shared" si="6"/>
        <v/>
      </c>
      <c r="R31" s="215"/>
      <c r="S31" s="217" t="str">
        <f t="shared" si="7"/>
        <v/>
      </c>
      <c r="T31" s="216" t="str">
        <f t="shared" si="8"/>
        <v/>
      </c>
      <c r="U31" s="219" t="str">
        <f t="shared" si="9"/>
        <v/>
      </c>
    </row>
    <row r="32" spans="1:2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23" t="str">
        <f t="shared" si="3"/>
        <v/>
      </c>
      <c r="J32" s="215"/>
      <c r="K32" s="217" t="str">
        <f t="shared" si="3"/>
        <v/>
      </c>
      <c r="L32" s="215"/>
      <c r="M32" s="217" t="str">
        <f t="shared" si="4"/>
        <v/>
      </c>
      <c r="N32" s="215"/>
      <c r="O32" s="217" t="str">
        <f t="shared" si="5"/>
        <v/>
      </c>
      <c r="P32" s="215"/>
      <c r="Q32" s="217" t="str">
        <f t="shared" si="6"/>
        <v/>
      </c>
      <c r="R32" s="215"/>
      <c r="S32" s="217" t="str">
        <f t="shared" si="7"/>
        <v/>
      </c>
      <c r="T32" s="216" t="str">
        <f t="shared" si="8"/>
        <v/>
      </c>
      <c r="U32" s="219" t="str">
        <f t="shared" si="9"/>
        <v/>
      </c>
    </row>
    <row r="33" spans="1:2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23" t="str">
        <f t="shared" si="3"/>
        <v/>
      </c>
      <c r="J33" s="215"/>
      <c r="K33" s="217" t="str">
        <f t="shared" si="3"/>
        <v/>
      </c>
      <c r="L33" s="215"/>
      <c r="M33" s="217" t="str">
        <f t="shared" si="4"/>
        <v/>
      </c>
      <c r="N33" s="215"/>
      <c r="O33" s="217" t="str">
        <f t="shared" si="5"/>
        <v/>
      </c>
      <c r="P33" s="215"/>
      <c r="Q33" s="217" t="str">
        <f t="shared" si="6"/>
        <v/>
      </c>
      <c r="R33" s="215"/>
      <c r="S33" s="217" t="str">
        <f t="shared" si="7"/>
        <v/>
      </c>
      <c r="T33" s="216" t="str">
        <f t="shared" si="8"/>
        <v/>
      </c>
      <c r="U33" s="219" t="str">
        <f t="shared" si="9"/>
        <v/>
      </c>
    </row>
    <row r="34" spans="1:2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23" t="str">
        <f t="shared" si="3"/>
        <v/>
      </c>
      <c r="J34" s="215"/>
      <c r="K34" s="217" t="str">
        <f t="shared" si="3"/>
        <v/>
      </c>
      <c r="L34" s="215"/>
      <c r="M34" s="217" t="str">
        <f t="shared" si="4"/>
        <v/>
      </c>
      <c r="N34" s="215"/>
      <c r="O34" s="217" t="str">
        <f t="shared" si="5"/>
        <v/>
      </c>
      <c r="P34" s="215"/>
      <c r="Q34" s="217" t="str">
        <f t="shared" si="6"/>
        <v/>
      </c>
      <c r="R34" s="215"/>
      <c r="S34" s="217" t="str">
        <f t="shared" si="7"/>
        <v/>
      </c>
      <c r="T34" s="216" t="str">
        <f t="shared" si="8"/>
        <v/>
      </c>
      <c r="U34" s="219" t="str">
        <f t="shared" si="9"/>
        <v/>
      </c>
    </row>
    <row r="35" spans="1:2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23" t="str">
        <f t="shared" si="3"/>
        <v/>
      </c>
      <c r="J35" s="215"/>
      <c r="K35" s="217" t="str">
        <f t="shared" si="3"/>
        <v/>
      </c>
      <c r="L35" s="215"/>
      <c r="M35" s="217" t="str">
        <f t="shared" si="4"/>
        <v/>
      </c>
      <c r="N35" s="215"/>
      <c r="O35" s="217" t="str">
        <f t="shared" si="5"/>
        <v/>
      </c>
      <c r="P35" s="215"/>
      <c r="Q35" s="217" t="str">
        <f t="shared" si="6"/>
        <v/>
      </c>
      <c r="R35" s="215"/>
      <c r="S35" s="217" t="str">
        <f t="shared" si="7"/>
        <v/>
      </c>
      <c r="T35" s="216" t="str">
        <f t="shared" si="8"/>
        <v/>
      </c>
      <c r="U35" s="219" t="str">
        <f t="shared" si="9"/>
        <v/>
      </c>
    </row>
    <row r="36" spans="1:2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23" t="str">
        <f t="shared" si="3"/>
        <v/>
      </c>
      <c r="J36" s="215"/>
      <c r="K36" s="217" t="str">
        <f t="shared" si="3"/>
        <v/>
      </c>
      <c r="L36" s="215"/>
      <c r="M36" s="217" t="str">
        <f t="shared" si="4"/>
        <v/>
      </c>
      <c r="N36" s="215"/>
      <c r="O36" s="217" t="str">
        <f t="shared" si="5"/>
        <v/>
      </c>
      <c r="P36" s="215"/>
      <c r="Q36" s="217" t="str">
        <f t="shared" si="6"/>
        <v/>
      </c>
      <c r="R36" s="215"/>
      <c r="S36" s="217" t="str">
        <f t="shared" si="7"/>
        <v/>
      </c>
      <c r="T36" s="216" t="str">
        <f t="shared" si="8"/>
        <v/>
      </c>
      <c r="U36" s="219" t="str">
        <f t="shared" si="9"/>
        <v/>
      </c>
    </row>
    <row r="37" spans="1:21" ht="18" customHeight="1">
      <c r="A37" s="173" t="str">
        <f>IF($D$8="Data Not Entered On Set-Up Worksheet","",IF(OR(VLOOKUP($D$8,County_Lookup,24,FALSE)="",VLOOKUP($D$8,County_Lookup,24,FALSE)=0),"",VLOOKUP($D$8,County_Lookup,24,FALSE)))</f>
        <v/>
      </c>
      <c r="B37" s="215"/>
      <c r="C37" s="227" t="str">
        <f t="shared" ref="C37:C39" si="10">IF($A37="","",IF($T37=0,0,B37/$T37))</f>
        <v/>
      </c>
      <c r="D37" s="215"/>
      <c r="E37" s="227" t="str">
        <f t="shared" ref="E37:E39" si="11">IF($A37="","",IF($T37=0,0,D37/$T37))</f>
        <v/>
      </c>
      <c r="F37" s="215"/>
      <c r="G37" s="227" t="str">
        <f t="shared" ref="G37:G39" si="12">IF($A37="","",IF($T37=0,0,F37/$T37))</f>
        <v/>
      </c>
      <c r="H37" s="215"/>
      <c r="I37" s="227" t="str">
        <f t="shared" ref="I37:I39" si="13">IF($A37="","",IF($T37=0,0,H37/$T37))</f>
        <v/>
      </c>
      <c r="J37" s="215"/>
      <c r="K37" s="227" t="str">
        <f t="shared" ref="K37:K39" si="14">IF($A37="","",IF($T37=0,0,J37/$T37))</f>
        <v/>
      </c>
      <c r="L37" s="215"/>
      <c r="M37" s="227" t="str">
        <f t="shared" ref="M37:M39" si="15">IF($A37="","",IF($T37=0,0,L37/$T37))</f>
        <v/>
      </c>
      <c r="N37" s="215"/>
      <c r="O37" s="227" t="str">
        <f t="shared" ref="O37:O39" si="16">IF($A37="","",IF($T37=0,0,N37/$T37))</f>
        <v/>
      </c>
      <c r="P37" s="215"/>
      <c r="Q37" s="227" t="str">
        <f t="shared" ref="Q37:Q39" si="17">IF($A37="","",IF($T37=0,0,P37/$T37))</f>
        <v/>
      </c>
      <c r="R37" s="215"/>
      <c r="S37" s="227" t="str">
        <f t="shared" ref="S37:S39" si="18">IF($A37="","",IF($T37=0,0,R37/$T37))</f>
        <v/>
      </c>
      <c r="T37" s="216" t="str">
        <f t="shared" ref="T37:T39" si="19">IF($A37="","",SUM(B37,D37,F37,H37,J37,L37,N37,P37,R37))</f>
        <v/>
      </c>
      <c r="U37" s="219" t="str">
        <f t="shared" ref="U37:U39" si="20">IF($A37="","",SUM(C37,E37,G37,I37,K37,M37,O37,Q37,S37))</f>
        <v/>
      </c>
    </row>
    <row r="38" spans="1:21" ht="18" customHeight="1">
      <c r="A38" s="173" t="str">
        <f>IF($D$8="Data Not Entered On Set-Up Worksheet","",IF(OR(VLOOKUP($D$8,County_Lookup,25,FALSE)="",VLOOKUP($D$8,County_Lookup,25,FALSE)=0),"",VLOOKUP($D$8,County_Lookup,25,FALSE)))</f>
        <v/>
      </c>
      <c r="B38" s="215"/>
      <c r="C38" s="231" t="str">
        <f t="shared" si="10"/>
        <v/>
      </c>
      <c r="D38" s="215"/>
      <c r="E38" s="231" t="str">
        <f t="shared" si="11"/>
        <v/>
      </c>
      <c r="F38" s="215"/>
      <c r="G38" s="231" t="str">
        <f t="shared" si="12"/>
        <v/>
      </c>
      <c r="H38" s="215"/>
      <c r="I38" s="231" t="str">
        <f t="shared" si="13"/>
        <v/>
      </c>
      <c r="J38" s="215"/>
      <c r="K38" s="231" t="str">
        <f t="shared" si="14"/>
        <v/>
      </c>
      <c r="L38" s="215"/>
      <c r="M38" s="231" t="str">
        <f t="shared" si="15"/>
        <v/>
      </c>
      <c r="N38" s="215"/>
      <c r="O38" s="231" t="str">
        <f t="shared" si="16"/>
        <v/>
      </c>
      <c r="P38" s="215"/>
      <c r="Q38" s="231" t="str">
        <f t="shared" si="17"/>
        <v/>
      </c>
      <c r="R38" s="215"/>
      <c r="S38" s="231" t="str">
        <f t="shared" si="18"/>
        <v/>
      </c>
      <c r="T38" s="216" t="str">
        <f t="shared" si="19"/>
        <v/>
      </c>
      <c r="U38" s="219" t="str">
        <f t="shared" si="20"/>
        <v/>
      </c>
    </row>
    <row r="39" spans="1:21" ht="18" customHeight="1">
      <c r="A39" s="173" t="str">
        <f>IF($D$8="Data Not Entered On Set-Up Worksheet","",IF(OR(VLOOKUP($D$8,County_Lookup,26,FALSE)="",VLOOKUP($D$8,County_Lookup,26,FALSE)=0),"",VLOOKUP($D$8,County_Lookup,26,FALSE)))</f>
        <v/>
      </c>
      <c r="B39" s="215"/>
      <c r="C39" s="232" t="str">
        <f t="shared" si="10"/>
        <v/>
      </c>
      <c r="D39" s="215"/>
      <c r="E39" s="232" t="str">
        <f t="shared" si="11"/>
        <v/>
      </c>
      <c r="F39" s="215"/>
      <c r="G39" s="232" t="str">
        <f t="shared" si="12"/>
        <v/>
      </c>
      <c r="H39" s="215"/>
      <c r="I39" s="232" t="str">
        <f t="shared" si="13"/>
        <v/>
      </c>
      <c r="J39" s="215"/>
      <c r="K39" s="232" t="str">
        <f t="shared" si="14"/>
        <v/>
      </c>
      <c r="L39" s="215"/>
      <c r="M39" s="232" t="str">
        <f t="shared" si="15"/>
        <v/>
      </c>
      <c r="N39" s="215"/>
      <c r="O39" s="232" t="str">
        <f t="shared" si="16"/>
        <v/>
      </c>
      <c r="P39" s="215"/>
      <c r="Q39" s="232" t="str">
        <f t="shared" si="17"/>
        <v/>
      </c>
      <c r="R39" s="215"/>
      <c r="S39" s="232" t="str">
        <f t="shared" si="18"/>
        <v/>
      </c>
      <c r="T39" s="216" t="str">
        <f t="shared" si="19"/>
        <v/>
      </c>
      <c r="U39" s="219" t="str">
        <f t="shared" si="20"/>
        <v/>
      </c>
    </row>
    <row r="40" spans="1:21" ht="18" customHeight="1">
      <c r="A40" s="173" t="str">
        <f>IF($D$8="Data Not Entered On Set-Up Worksheet","",IF(OR(VLOOKUP($D$8,County_Lookup,27,FALSE)="",VLOOKUP($D$8,County_Lookup,27,FALSE)=0),"",VLOOKUP($D$8,County_Lookup,27,FALSE)))</f>
        <v/>
      </c>
      <c r="B40" s="215"/>
      <c r="C40" s="217" t="str">
        <f t="shared" si="0"/>
        <v/>
      </c>
      <c r="D40" s="215"/>
      <c r="E40" s="217" t="str">
        <f t="shared" si="1"/>
        <v/>
      </c>
      <c r="F40" s="215"/>
      <c r="G40" s="217" t="str">
        <f t="shared" si="2"/>
        <v/>
      </c>
      <c r="H40" s="215"/>
      <c r="I40" s="223" t="str">
        <f t="shared" si="3"/>
        <v/>
      </c>
      <c r="J40" s="215"/>
      <c r="K40" s="217" t="str">
        <f t="shared" si="3"/>
        <v/>
      </c>
      <c r="L40" s="215"/>
      <c r="M40" s="217" t="str">
        <f t="shared" si="4"/>
        <v/>
      </c>
      <c r="N40" s="215"/>
      <c r="O40" s="217" t="str">
        <f t="shared" si="5"/>
        <v/>
      </c>
      <c r="P40" s="215"/>
      <c r="Q40" s="217" t="str">
        <f t="shared" si="6"/>
        <v/>
      </c>
      <c r="R40" s="215"/>
      <c r="S40" s="217" t="str">
        <f t="shared" si="7"/>
        <v/>
      </c>
      <c r="T40" s="216" t="str">
        <f t="shared" si="8"/>
        <v/>
      </c>
      <c r="U40" s="219" t="str">
        <f t="shared" si="9"/>
        <v/>
      </c>
    </row>
    <row r="41" spans="1:21" ht="18" customHeight="1" thickBot="1">
      <c r="A41" s="174" t="s">
        <v>2</v>
      </c>
      <c r="B41" s="167">
        <f>SUM(B15:B40)</f>
        <v>0</v>
      </c>
      <c r="C41" s="218">
        <f t="shared" si="0"/>
        <v>0</v>
      </c>
      <c r="D41" s="167">
        <f>SUM(D15:D40)</f>
        <v>0</v>
      </c>
      <c r="E41" s="218">
        <f t="shared" si="1"/>
        <v>0</v>
      </c>
      <c r="F41" s="167">
        <f>SUM(F15:F40)</f>
        <v>0</v>
      </c>
      <c r="G41" s="218">
        <f t="shared" si="2"/>
        <v>0</v>
      </c>
      <c r="H41" s="167">
        <f>SUM(H15:H40)</f>
        <v>0</v>
      </c>
      <c r="I41" s="222">
        <f t="shared" si="3"/>
        <v>0</v>
      </c>
      <c r="J41" s="167">
        <f>SUM(J15:J40)</f>
        <v>0</v>
      </c>
      <c r="K41" s="218">
        <f t="shared" si="3"/>
        <v>0</v>
      </c>
      <c r="L41" s="167">
        <f>SUM(L15:L40)</f>
        <v>0</v>
      </c>
      <c r="M41" s="218">
        <f t="shared" si="4"/>
        <v>0</v>
      </c>
      <c r="N41" s="167">
        <f>SUM(N15:N40)</f>
        <v>0</v>
      </c>
      <c r="O41" s="218">
        <f t="shared" si="5"/>
        <v>0</v>
      </c>
      <c r="P41" s="167">
        <f>SUM(P15:P40)</f>
        <v>0</v>
      </c>
      <c r="Q41" s="218">
        <f t="shared" si="6"/>
        <v>0</v>
      </c>
      <c r="R41" s="167">
        <f>SUM(R15:R40)</f>
        <v>0</v>
      </c>
      <c r="S41" s="218">
        <f t="shared" si="7"/>
        <v>0</v>
      </c>
      <c r="T41" s="167">
        <f t="shared" ref="T41" si="21">IF($A41="","",SUM(B41,D41,F41,H41,J41,L41,N41,P41,R41))</f>
        <v>0</v>
      </c>
      <c r="U41" s="220">
        <f t="shared" ref="U41" si="22">IF($A41="","",SUM(C41,E41,G41,I41,K41,M41,O41,Q41,S41))</f>
        <v>0</v>
      </c>
    </row>
    <row r="42" spans="1:21" ht="13.5" thickBot="1"/>
    <row r="43" spans="1:21" ht="26.1" customHeight="1" thickBot="1">
      <c r="B43" s="159" t="s">
        <v>338</v>
      </c>
      <c r="C43" s="208"/>
      <c r="D43" s="208"/>
      <c r="E43" s="208"/>
      <c r="F43" s="208"/>
      <c r="G43" s="208"/>
      <c r="H43" s="208"/>
      <c r="I43" s="208"/>
      <c r="J43" s="208"/>
      <c r="K43" s="208"/>
      <c r="L43" s="208"/>
      <c r="M43" s="208"/>
      <c r="N43" s="208"/>
      <c r="O43" s="208"/>
      <c r="P43" s="208"/>
      <c r="Q43" s="208"/>
      <c r="R43" s="208"/>
      <c r="S43" s="208"/>
      <c r="T43" s="208"/>
      <c r="U43" s="211"/>
    </row>
    <row r="44" spans="1:21" s="44" customFormat="1" ht="26.25" thickBot="1">
      <c r="A44" s="37"/>
      <c r="B44" s="159" t="s">
        <v>9</v>
      </c>
      <c r="C44" s="211"/>
      <c r="D44" s="212" t="s">
        <v>10</v>
      </c>
      <c r="E44" s="161"/>
      <c r="F44" s="213" t="s">
        <v>11</v>
      </c>
      <c r="G44" s="214"/>
      <c r="H44" s="208" t="s">
        <v>333</v>
      </c>
      <c r="I44" s="161"/>
      <c r="J44" s="212" t="s">
        <v>334</v>
      </c>
      <c r="K44" s="225"/>
      <c r="L44" s="208" t="s">
        <v>319</v>
      </c>
      <c r="M44" s="161"/>
      <c r="N44" s="213" t="s">
        <v>12</v>
      </c>
      <c r="O44" s="161"/>
      <c r="P44" s="208" t="s">
        <v>1</v>
      </c>
      <c r="Q44" s="161"/>
      <c r="R44" s="159" t="s">
        <v>13</v>
      </c>
      <c r="S44" s="211"/>
      <c r="T44" s="159" t="s">
        <v>2</v>
      </c>
      <c r="U44" s="161"/>
    </row>
    <row r="45" spans="1:21" ht="20.100000000000001" customHeight="1">
      <c r="A45" s="171" t="s">
        <v>195</v>
      </c>
      <c r="B45" s="162" t="s">
        <v>7</v>
      </c>
      <c r="C45" s="210" t="s">
        <v>6</v>
      </c>
      <c r="D45" s="209" t="s">
        <v>7</v>
      </c>
      <c r="E45" s="209" t="s">
        <v>6</v>
      </c>
      <c r="F45" s="162" t="s">
        <v>7</v>
      </c>
      <c r="G45" s="210" t="s">
        <v>6</v>
      </c>
      <c r="H45" s="209" t="s">
        <v>7</v>
      </c>
      <c r="I45" s="224" t="s">
        <v>6</v>
      </c>
      <c r="J45" s="209" t="s">
        <v>7</v>
      </c>
      <c r="K45" s="224" t="s">
        <v>6</v>
      </c>
      <c r="L45" s="209" t="s">
        <v>7</v>
      </c>
      <c r="M45" s="209" t="s">
        <v>6</v>
      </c>
      <c r="N45" s="162" t="s">
        <v>7</v>
      </c>
      <c r="O45" s="210" t="s">
        <v>6</v>
      </c>
      <c r="P45" s="209" t="s">
        <v>7</v>
      </c>
      <c r="Q45" s="209" t="s">
        <v>6</v>
      </c>
      <c r="R45" s="162" t="s">
        <v>7</v>
      </c>
      <c r="S45" s="210" t="s">
        <v>6</v>
      </c>
      <c r="T45" s="162" t="s">
        <v>7</v>
      </c>
      <c r="U45" s="210" t="s">
        <v>6</v>
      </c>
    </row>
    <row r="46" spans="1:21" ht="18" customHeight="1">
      <c r="A46" s="172" t="str">
        <f>IF($D$8="Data Not Entered On Set-Up Worksheet","",IF(OR(VLOOKUP($D$8,County_Lookup,2,FALSE)="",VLOOKUP($D$8,County_Lookup,2,FALSE)=0),"",VLOOKUP($D$8,County_Lookup,2,FALSE)))</f>
        <v/>
      </c>
      <c r="B46" s="215"/>
      <c r="C46" s="217" t="str">
        <f t="shared" ref="C46:C72" si="23">IF($A46="","",IF($T46=0,0,B46/$T46))</f>
        <v/>
      </c>
      <c r="D46" s="215"/>
      <c r="E46" s="217" t="str">
        <f t="shared" ref="E46:E72" si="24">IF($A46="","",IF($T46=0,0,D46/$T46))</f>
        <v/>
      </c>
      <c r="F46" s="215"/>
      <c r="G46" s="217" t="str">
        <f t="shared" ref="G46:G72" si="25">IF($A46="","",IF($T46=0,0,F46/$T46))</f>
        <v/>
      </c>
      <c r="H46" s="215"/>
      <c r="I46" s="223" t="str">
        <f t="shared" ref="I46:K72" si="26">IF($A46="","",IF($T46=0,0,H46/$T46))</f>
        <v/>
      </c>
      <c r="J46" s="215"/>
      <c r="K46" s="217" t="str">
        <f t="shared" si="26"/>
        <v/>
      </c>
      <c r="L46" s="215"/>
      <c r="M46" s="217" t="str">
        <f t="shared" ref="M46:M72" si="27">IF($A46="","",IF($T46=0,0,L46/$T46))</f>
        <v/>
      </c>
      <c r="N46" s="215"/>
      <c r="O46" s="217" t="str">
        <f t="shared" ref="O46:O72" si="28">IF($A46="","",IF($T46=0,0,N46/$T46))</f>
        <v/>
      </c>
      <c r="P46" s="215"/>
      <c r="Q46" s="217" t="str">
        <f t="shared" ref="Q46:Q72" si="29">IF($A46="","",IF($T46=0,0,P46/$T46))</f>
        <v/>
      </c>
      <c r="R46" s="215"/>
      <c r="S46" s="217" t="str">
        <f t="shared" ref="S46:S72" si="30">IF($A46="","",IF($T46=0,0,R46/$T46))</f>
        <v/>
      </c>
      <c r="T46" s="216" t="str">
        <f t="shared" ref="T46:T72" si="31">IF($A46="","",SUM(B46,D46,F46,H46,J46,L46,N46,P46,R46))</f>
        <v/>
      </c>
      <c r="U46" s="219" t="str">
        <f t="shared" ref="U46:U72" si="32">IF($A46="","",SUM(C46,E46,G46,I46,K46,M46,O46,Q46,S46))</f>
        <v/>
      </c>
    </row>
    <row r="47" spans="1:21" ht="18" customHeight="1">
      <c r="A47" s="173" t="str">
        <f>IF($D$8="Data Not Entered On Set-Up Worksheet","",IF(OR(VLOOKUP($D$8,County_Lookup,3,FALSE)="",VLOOKUP($D$8,County_Lookup,3,FALSE)=0),"",VLOOKUP($D$8,County_Lookup,3,FALSE)))</f>
        <v/>
      </c>
      <c r="B47" s="215"/>
      <c r="C47" s="217" t="str">
        <f t="shared" si="23"/>
        <v/>
      </c>
      <c r="D47" s="215"/>
      <c r="E47" s="217" t="str">
        <f t="shared" si="24"/>
        <v/>
      </c>
      <c r="F47" s="215"/>
      <c r="G47" s="217" t="str">
        <f t="shared" si="25"/>
        <v/>
      </c>
      <c r="H47" s="215"/>
      <c r="I47" s="223" t="str">
        <f t="shared" si="26"/>
        <v/>
      </c>
      <c r="J47" s="215"/>
      <c r="K47" s="217" t="str">
        <f t="shared" si="26"/>
        <v/>
      </c>
      <c r="L47" s="215"/>
      <c r="M47" s="217" t="str">
        <f t="shared" si="27"/>
        <v/>
      </c>
      <c r="N47" s="215"/>
      <c r="O47" s="217" t="str">
        <f t="shared" si="28"/>
        <v/>
      </c>
      <c r="P47" s="215"/>
      <c r="Q47" s="217" t="str">
        <f t="shared" si="29"/>
        <v/>
      </c>
      <c r="R47" s="215"/>
      <c r="S47" s="217" t="str">
        <f t="shared" si="30"/>
        <v/>
      </c>
      <c r="T47" s="216" t="str">
        <f t="shared" si="31"/>
        <v/>
      </c>
      <c r="U47" s="219" t="str">
        <f t="shared" si="32"/>
        <v/>
      </c>
    </row>
    <row r="48" spans="1:21" ht="18" customHeight="1">
      <c r="A48" s="173" t="str">
        <f>IF($D$8="Data Not Entered On Set-Up Worksheet","",IF(OR(VLOOKUP($D$8,County_Lookup,4,FALSE)="",VLOOKUP($D$8,County_Lookup,4,FALSE)=0),"",VLOOKUP($D$8,County_Lookup,4,FALSE)))</f>
        <v/>
      </c>
      <c r="B48" s="215"/>
      <c r="C48" s="217" t="str">
        <f t="shared" si="23"/>
        <v/>
      </c>
      <c r="D48" s="215"/>
      <c r="E48" s="217" t="str">
        <f t="shared" si="24"/>
        <v/>
      </c>
      <c r="F48" s="215"/>
      <c r="G48" s="217" t="str">
        <f t="shared" si="25"/>
        <v/>
      </c>
      <c r="H48" s="215"/>
      <c r="I48" s="223" t="str">
        <f t="shared" si="26"/>
        <v/>
      </c>
      <c r="J48" s="215"/>
      <c r="K48" s="217" t="str">
        <f t="shared" si="26"/>
        <v/>
      </c>
      <c r="L48" s="215"/>
      <c r="M48" s="217" t="str">
        <f t="shared" si="27"/>
        <v/>
      </c>
      <c r="N48" s="215"/>
      <c r="O48" s="217" t="str">
        <f t="shared" si="28"/>
        <v/>
      </c>
      <c r="P48" s="215"/>
      <c r="Q48" s="217" t="str">
        <f t="shared" si="29"/>
        <v/>
      </c>
      <c r="R48" s="215"/>
      <c r="S48" s="217" t="str">
        <f t="shared" si="30"/>
        <v/>
      </c>
      <c r="T48" s="216" t="str">
        <f t="shared" si="31"/>
        <v/>
      </c>
      <c r="U48" s="219" t="str">
        <f t="shared" si="32"/>
        <v/>
      </c>
    </row>
    <row r="49" spans="1:21" ht="18" customHeight="1">
      <c r="A49" s="173" t="str">
        <f>IF($D$8="Data Not Entered On Set-Up Worksheet","",IF(OR(VLOOKUP($D$8,County_Lookup,5,FALSE)="",VLOOKUP($D$8,County_Lookup,5,FALSE)=0),"",VLOOKUP($D$8,County_Lookup,5,FALSE)))</f>
        <v/>
      </c>
      <c r="B49" s="215"/>
      <c r="C49" s="217" t="str">
        <f t="shared" si="23"/>
        <v/>
      </c>
      <c r="D49" s="215"/>
      <c r="E49" s="217" t="str">
        <f t="shared" si="24"/>
        <v/>
      </c>
      <c r="F49" s="215"/>
      <c r="G49" s="217" t="str">
        <f t="shared" si="25"/>
        <v/>
      </c>
      <c r="H49" s="215"/>
      <c r="I49" s="223" t="str">
        <f t="shared" si="26"/>
        <v/>
      </c>
      <c r="J49" s="215"/>
      <c r="K49" s="217" t="str">
        <f t="shared" si="26"/>
        <v/>
      </c>
      <c r="L49" s="215"/>
      <c r="M49" s="217" t="str">
        <f t="shared" si="27"/>
        <v/>
      </c>
      <c r="N49" s="215"/>
      <c r="O49" s="217" t="str">
        <f t="shared" si="28"/>
        <v/>
      </c>
      <c r="P49" s="215"/>
      <c r="Q49" s="217" t="str">
        <f t="shared" si="29"/>
        <v/>
      </c>
      <c r="R49" s="215"/>
      <c r="S49" s="217" t="str">
        <f t="shared" si="30"/>
        <v/>
      </c>
      <c r="T49" s="216" t="str">
        <f t="shared" si="31"/>
        <v/>
      </c>
      <c r="U49" s="219" t="str">
        <f t="shared" si="32"/>
        <v/>
      </c>
    </row>
    <row r="50" spans="1:21" ht="18" customHeight="1">
      <c r="A50" s="173" t="str">
        <f>IF($D$8="Data Not Entered On Set-Up Worksheet","",IF(OR(VLOOKUP($D$8,County_Lookup,6,FALSE)="",VLOOKUP($D$8,County_Lookup,6,FALSE)=0),"",VLOOKUP($D$8,County_Lookup,6,FALSE)))</f>
        <v/>
      </c>
      <c r="B50" s="215"/>
      <c r="C50" s="217" t="str">
        <f t="shared" si="23"/>
        <v/>
      </c>
      <c r="D50" s="215"/>
      <c r="E50" s="217" t="str">
        <f t="shared" si="24"/>
        <v/>
      </c>
      <c r="F50" s="215"/>
      <c r="G50" s="217" t="str">
        <f t="shared" si="25"/>
        <v/>
      </c>
      <c r="H50" s="215"/>
      <c r="I50" s="223" t="str">
        <f t="shared" si="26"/>
        <v/>
      </c>
      <c r="J50" s="215"/>
      <c r="K50" s="217" t="str">
        <f t="shared" si="26"/>
        <v/>
      </c>
      <c r="L50" s="215"/>
      <c r="M50" s="217" t="str">
        <f t="shared" si="27"/>
        <v/>
      </c>
      <c r="N50" s="215"/>
      <c r="O50" s="217" t="str">
        <f t="shared" si="28"/>
        <v/>
      </c>
      <c r="P50" s="215"/>
      <c r="Q50" s="217" t="str">
        <f t="shared" si="29"/>
        <v/>
      </c>
      <c r="R50" s="215"/>
      <c r="S50" s="217" t="str">
        <f t="shared" si="30"/>
        <v/>
      </c>
      <c r="T50" s="216" t="str">
        <f t="shared" si="31"/>
        <v/>
      </c>
      <c r="U50" s="219" t="str">
        <f t="shared" si="32"/>
        <v/>
      </c>
    </row>
    <row r="51" spans="1:21" ht="18" customHeight="1">
      <c r="A51" s="173" t="str">
        <f>IF($D$8="Data Not Entered On Set-Up Worksheet","",IF(OR(VLOOKUP($D$8,County_Lookup,7,FALSE)="",VLOOKUP($D$8,County_Lookup,7,FALSE)=0),"",VLOOKUP($D$8,County_Lookup,7,FALSE)))</f>
        <v/>
      </c>
      <c r="B51" s="215"/>
      <c r="C51" s="217" t="str">
        <f t="shared" si="23"/>
        <v/>
      </c>
      <c r="D51" s="215"/>
      <c r="E51" s="217" t="str">
        <f t="shared" si="24"/>
        <v/>
      </c>
      <c r="F51" s="215"/>
      <c r="G51" s="217" t="str">
        <f t="shared" si="25"/>
        <v/>
      </c>
      <c r="H51" s="215"/>
      <c r="I51" s="223" t="str">
        <f t="shared" si="26"/>
        <v/>
      </c>
      <c r="J51" s="215"/>
      <c r="K51" s="217" t="str">
        <f t="shared" si="26"/>
        <v/>
      </c>
      <c r="L51" s="215"/>
      <c r="M51" s="217" t="str">
        <f t="shared" si="27"/>
        <v/>
      </c>
      <c r="N51" s="215"/>
      <c r="O51" s="217" t="str">
        <f t="shared" si="28"/>
        <v/>
      </c>
      <c r="P51" s="215"/>
      <c r="Q51" s="217" t="str">
        <f t="shared" si="29"/>
        <v/>
      </c>
      <c r="R51" s="215"/>
      <c r="S51" s="217" t="str">
        <f t="shared" si="30"/>
        <v/>
      </c>
      <c r="T51" s="216" t="str">
        <f t="shared" si="31"/>
        <v/>
      </c>
      <c r="U51" s="219" t="str">
        <f t="shared" si="32"/>
        <v/>
      </c>
    </row>
    <row r="52" spans="1:21" ht="18" customHeight="1">
      <c r="A52" s="172" t="str">
        <f>IF($D$8="Data Not Entered On Set-Up Worksheet","",IF(OR(VLOOKUP($D$8,County_Lookup,8,FALSE)="",VLOOKUP($D$8,County_Lookup,8,FALSE)=0),"",VLOOKUP($D$8,County_Lookup,8,FALSE)))</f>
        <v/>
      </c>
      <c r="B52" s="215"/>
      <c r="C52" s="217" t="str">
        <f t="shared" si="23"/>
        <v/>
      </c>
      <c r="D52" s="215"/>
      <c r="E52" s="217" t="str">
        <f t="shared" si="24"/>
        <v/>
      </c>
      <c r="F52" s="215"/>
      <c r="G52" s="217" t="str">
        <f t="shared" si="25"/>
        <v/>
      </c>
      <c r="H52" s="215"/>
      <c r="I52" s="223" t="str">
        <f t="shared" si="26"/>
        <v/>
      </c>
      <c r="J52" s="215"/>
      <c r="K52" s="217" t="str">
        <f t="shared" si="26"/>
        <v/>
      </c>
      <c r="L52" s="215"/>
      <c r="M52" s="217" t="str">
        <f t="shared" si="27"/>
        <v/>
      </c>
      <c r="N52" s="215"/>
      <c r="O52" s="217" t="str">
        <f t="shared" si="28"/>
        <v/>
      </c>
      <c r="P52" s="215"/>
      <c r="Q52" s="217" t="str">
        <f t="shared" si="29"/>
        <v/>
      </c>
      <c r="R52" s="215"/>
      <c r="S52" s="217" t="str">
        <f t="shared" si="30"/>
        <v/>
      </c>
      <c r="T52" s="216" t="str">
        <f t="shared" si="31"/>
        <v/>
      </c>
      <c r="U52" s="219" t="str">
        <f t="shared" si="32"/>
        <v/>
      </c>
    </row>
    <row r="53" spans="1:21" ht="18" customHeight="1">
      <c r="A53" s="173" t="str">
        <f>IF($D$8="Data Not Entered On Set-Up Worksheet","",IF(OR(VLOOKUP($D$8,County_Lookup,9,FALSE)="",VLOOKUP($D$8,County_Lookup,9,FALSE)=0),"",VLOOKUP($D$8,County_Lookup,9,FALSE)))</f>
        <v/>
      </c>
      <c r="B53" s="215"/>
      <c r="C53" s="217" t="str">
        <f t="shared" si="23"/>
        <v/>
      </c>
      <c r="D53" s="215"/>
      <c r="E53" s="217" t="str">
        <f t="shared" si="24"/>
        <v/>
      </c>
      <c r="F53" s="215"/>
      <c r="G53" s="217" t="str">
        <f t="shared" si="25"/>
        <v/>
      </c>
      <c r="H53" s="215"/>
      <c r="I53" s="223" t="str">
        <f t="shared" si="26"/>
        <v/>
      </c>
      <c r="J53" s="215"/>
      <c r="K53" s="217" t="str">
        <f t="shared" si="26"/>
        <v/>
      </c>
      <c r="L53" s="215"/>
      <c r="M53" s="217" t="str">
        <f t="shared" si="27"/>
        <v/>
      </c>
      <c r="N53" s="215"/>
      <c r="O53" s="217" t="str">
        <f t="shared" si="28"/>
        <v/>
      </c>
      <c r="P53" s="215"/>
      <c r="Q53" s="217" t="str">
        <f t="shared" si="29"/>
        <v/>
      </c>
      <c r="R53" s="215"/>
      <c r="S53" s="217" t="str">
        <f t="shared" si="30"/>
        <v/>
      </c>
      <c r="T53" s="216" t="str">
        <f t="shared" si="31"/>
        <v/>
      </c>
      <c r="U53" s="219" t="str">
        <f t="shared" si="32"/>
        <v/>
      </c>
    </row>
    <row r="54" spans="1:21" ht="18" customHeight="1">
      <c r="A54" s="173" t="str">
        <f>IF($D$8="Data Not Entered On Set-Up Worksheet","",IF(OR(VLOOKUP($D$8,County_Lookup,10,FALSE)="",VLOOKUP($D$8,County_Lookup,10,FALSE)=0),"",VLOOKUP($D$8,County_Lookup,10,FALSE)))</f>
        <v/>
      </c>
      <c r="B54" s="215"/>
      <c r="C54" s="217" t="str">
        <f t="shared" si="23"/>
        <v/>
      </c>
      <c r="D54" s="215"/>
      <c r="E54" s="217" t="str">
        <f t="shared" si="24"/>
        <v/>
      </c>
      <c r="F54" s="215"/>
      <c r="G54" s="217" t="str">
        <f t="shared" si="25"/>
        <v/>
      </c>
      <c r="H54" s="215"/>
      <c r="I54" s="223" t="str">
        <f t="shared" si="26"/>
        <v/>
      </c>
      <c r="J54" s="215"/>
      <c r="K54" s="217" t="str">
        <f t="shared" si="26"/>
        <v/>
      </c>
      <c r="L54" s="215"/>
      <c r="M54" s="217" t="str">
        <f t="shared" si="27"/>
        <v/>
      </c>
      <c r="N54" s="215"/>
      <c r="O54" s="217" t="str">
        <f t="shared" si="28"/>
        <v/>
      </c>
      <c r="P54" s="215"/>
      <c r="Q54" s="217" t="str">
        <f t="shared" si="29"/>
        <v/>
      </c>
      <c r="R54" s="215"/>
      <c r="S54" s="217" t="str">
        <f t="shared" si="30"/>
        <v/>
      </c>
      <c r="T54" s="216" t="str">
        <f t="shared" si="31"/>
        <v/>
      </c>
      <c r="U54" s="219" t="str">
        <f t="shared" si="32"/>
        <v/>
      </c>
    </row>
    <row r="55" spans="1:21" ht="18" customHeight="1">
      <c r="A55" s="173" t="str">
        <f>IF($D$8="Data Not Entered On Set-Up Worksheet","",IF(OR(VLOOKUP($D$8,County_Lookup,11,FALSE)="",VLOOKUP($D$8,County_Lookup,11,FALSE)=0),"",VLOOKUP($D$8,County_Lookup,11,FALSE)))</f>
        <v/>
      </c>
      <c r="B55" s="215"/>
      <c r="C55" s="217" t="str">
        <f t="shared" si="23"/>
        <v/>
      </c>
      <c r="D55" s="215"/>
      <c r="E55" s="217" t="str">
        <f t="shared" si="24"/>
        <v/>
      </c>
      <c r="F55" s="215"/>
      <c r="G55" s="217" t="str">
        <f t="shared" si="25"/>
        <v/>
      </c>
      <c r="H55" s="215"/>
      <c r="I55" s="223" t="str">
        <f t="shared" si="26"/>
        <v/>
      </c>
      <c r="J55" s="215"/>
      <c r="K55" s="217" t="str">
        <f t="shared" si="26"/>
        <v/>
      </c>
      <c r="L55" s="215"/>
      <c r="M55" s="217" t="str">
        <f t="shared" si="27"/>
        <v/>
      </c>
      <c r="N55" s="215"/>
      <c r="O55" s="217" t="str">
        <f t="shared" si="28"/>
        <v/>
      </c>
      <c r="P55" s="215"/>
      <c r="Q55" s="217" t="str">
        <f t="shared" si="29"/>
        <v/>
      </c>
      <c r="R55" s="215"/>
      <c r="S55" s="217" t="str">
        <f t="shared" si="30"/>
        <v/>
      </c>
      <c r="T55" s="216" t="str">
        <f t="shared" si="31"/>
        <v/>
      </c>
      <c r="U55" s="219" t="str">
        <f t="shared" si="32"/>
        <v/>
      </c>
    </row>
    <row r="56" spans="1:21" ht="18" customHeight="1">
      <c r="A56" s="173" t="str">
        <f>IF($D$8="Data Not Entered On Set-Up Worksheet","",IF(OR(VLOOKUP($D$8,County_Lookup,12,FALSE)="",VLOOKUP($D$8,County_Lookup,12,FALSE)=0),"",VLOOKUP($D$8,County_Lookup,12,FALSE)))</f>
        <v/>
      </c>
      <c r="B56" s="215"/>
      <c r="C56" s="217" t="str">
        <f t="shared" si="23"/>
        <v/>
      </c>
      <c r="D56" s="215"/>
      <c r="E56" s="217" t="str">
        <f t="shared" si="24"/>
        <v/>
      </c>
      <c r="F56" s="215"/>
      <c r="G56" s="217" t="str">
        <f t="shared" si="25"/>
        <v/>
      </c>
      <c r="H56" s="215"/>
      <c r="I56" s="223" t="str">
        <f t="shared" si="26"/>
        <v/>
      </c>
      <c r="J56" s="215"/>
      <c r="K56" s="217" t="str">
        <f t="shared" si="26"/>
        <v/>
      </c>
      <c r="L56" s="215"/>
      <c r="M56" s="217" t="str">
        <f t="shared" si="27"/>
        <v/>
      </c>
      <c r="N56" s="215"/>
      <c r="O56" s="217" t="str">
        <f t="shared" si="28"/>
        <v/>
      </c>
      <c r="P56" s="215"/>
      <c r="Q56" s="217" t="str">
        <f t="shared" si="29"/>
        <v/>
      </c>
      <c r="R56" s="215"/>
      <c r="S56" s="217" t="str">
        <f t="shared" si="30"/>
        <v/>
      </c>
      <c r="T56" s="216" t="str">
        <f t="shared" si="31"/>
        <v/>
      </c>
      <c r="U56" s="219" t="str">
        <f t="shared" si="32"/>
        <v/>
      </c>
    </row>
    <row r="57" spans="1:21" ht="18" customHeight="1">
      <c r="A57" s="173" t="str">
        <f>IF($D$8="Data Not Entered On Set-Up Worksheet","",IF(OR(VLOOKUP($D$8,County_Lookup,13,FALSE)="",VLOOKUP($D$8,County_Lookup,13,FALSE)=0),"",VLOOKUP($D$8,County_Lookup,13,FALSE)))</f>
        <v/>
      </c>
      <c r="B57" s="215"/>
      <c r="C57" s="217" t="str">
        <f t="shared" si="23"/>
        <v/>
      </c>
      <c r="D57" s="215"/>
      <c r="E57" s="217" t="str">
        <f t="shared" si="24"/>
        <v/>
      </c>
      <c r="F57" s="215"/>
      <c r="G57" s="217" t="str">
        <f t="shared" si="25"/>
        <v/>
      </c>
      <c r="H57" s="215"/>
      <c r="I57" s="223" t="str">
        <f t="shared" si="26"/>
        <v/>
      </c>
      <c r="J57" s="215"/>
      <c r="K57" s="217" t="str">
        <f t="shared" si="26"/>
        <v/>
      </c>
      <c r="L57" s="215"/>
      <c r="M57" s="217" t="str">
        <f t="shared" si="27"/>
        <v/>
      </c>
      <c r="N57" s="215"/>
      <c r="O57" s="217" t="str">
        <f t="shared" si="28"/>
        <v/>
      </c>
      <c r="P57" s="215"/>
      <c r="Q57" s="217" t="str">
        <f t="shared" si="29"/>
        <v/>
      </c>
      <c r="R57" s="215"/>
      <c r="S57" s="217" t="str">
        <f t="shared" si="30"/>
        <v/>
      </c>
      <c r="T57" s="216" t="str">
        <f t="shared" si="31"/>
        <v/>
      </c>
      <c r="U57" s="219" t="str">
        <f t="shared" si="32"/>
        <v/>
      </c>
    </row>
    <row r="58" spans="1:21" ht="18" customHeight="1">
      <c r="A58" s="173" t="str">
        <f>IF($D$8="Data Not Entered On Set-Up Worksheet","",IF(OR(VLOOKUP($D$8,County_Lookup,14,FALSE)="",VLOOKUP($D$8,County_Lookup,14,FALSE)=0),"",VLOOKUP($D$8,County_Lookup,14,FALSE)))</f>
        <v/>
      </c>
      <c r="B58" s="215"/>
      <c r="C58" s="217" t="str">
        <f t="shared" si="23"/>
        <v/>
      </c>
      <c r="D58" s="215"/>
      <c r="E58" s="217" t="str">
        <f t="shared" si="24"/>
        <v/>
      </c>
      <c r="F58" s="215"/>
      <c r="G58" s="217" t="str">
        <f t="shared" si="25"/>
        <v/>
      </c>
      <c r="H58" s="215"/>
      <c r="I58" s="223" t="str">
        <f t="shared" si="26"/>
        <v/>
      </c>
      <c r="J58" s="215"/>
      <c r="K58" s="217" t="str">
        <f t="shared" si="26"/>
        <v/>
      </c>
      <c r="L58" s="215"/>
      <c r="M58" s="217" t="str">
        <f t="shared" si="27"/>
        <v/>
      </c>
      <c r="N58" s="215"/>
      <c r="O58" s="217" t="str">
        <f t="shared" si="28"/>
        <v/>
      </c>
      <c r="P58" s="215"/>
      <c r="Q58" s="217" t="str">
        <f t="shared" si="29"/>
        <v/>
      </c>
      <c r="R58" s="215"/>
      <c r="S58" s="217" t="str">
        <f t="shared" si="30"/>
        <v/>
      </c>
      <c r="T58" s="216" t="str">
        <f t="shared" si="31"/>
        <v/>
      </c>
      <c r="U58" s="219" t="str">
        <f t="shared" si="32"/>
        <v/>
      </c>
    </row>
    <row r="59" spans="1:21" ht="18" customHeight="1">
      <c r="A59" s="172" t="str">
        <f>IF($D$8="Data Not Entered On Set-Up Worksheet","",IF(OR(VLOOKUP($D$8,County_Lookup,15,FALSE)="",VLOOKUP($D$8,County_Lookup,15,FALSE)=0),"",VLOOKUP($D$8,County_Lookup,15,FALSE)))</f>
        <v/>
      </c>
      <c r="B59" s="215"/>
      <c r="C59" s="217" t="str">
        <f t="shared" si="23"/>
        <v/>
      </c>
      <c r="D59" s="215"/>
      <c r="E59" s="217" t="str">
        <f t="shared" si="24"/>
        <v/>
      </c>
      <c r="F59" s="215"/>
      <c r="G59" s="217" t="str">
        <f t="shared" si="25"/>
        <v/>
      </c>
      <c r="H59" s="215"/>
      <c r="I59" s="223" t="str">
        <f t="shared" si="26"/>
        <v/>
      </c>
      <c r="J59" s="215"/>
      <c r="K59" s="217" t="str">
        <f t="shared" si="26"/>
        <v/>
      </c>
      <c r="L59" s="215"/>
      <c r="M59" s="217" t="str">
        <f t="shared" si="27"/>
        <v/>
      </c>
      <c r="N59" s="215"/>
      <c r="O59" s="217" t="str">
        <f t="shared" si="28"/>
        <v/>
      </c>
      <c r="P59" s="215"/>
      <c r="Q59" s="217" t="str">
        <f t="shared" si="29"/>
        <v/>
      </c>
      <c r="R59" s="215"/>
      <c r="S59" s="217" t="str">
        <f t="shared" si="30"/>
        <v/>
      </c>
      <c r="T59" s="216" t="str">
        <f t="shared" si="31"/>
        <v/>
      </c>
      <c r="U59" s="219" t="str">
        <f t="shared" si="32"/>
        <v/>
      </c>
    </row>
    <row r="60" spans="1:21" ht="18" customHeight="1">
      <c r="A60" s="173" t="str">
        <f>IF($D$8="Data Not Entered On Set-Up Worksheet","",IF(OR(VLOOKUP($D$8,County_Lookup,16,FALSE)="",VLOOKUP($D$8,County_Lookup,16,FALSE)=0),"",VLOOKUP($D$8,County_Lookup,16,FALSE)))</f>
        <v/>
      </c>
      <c r="B60" s="215"/>
      <c r="C60" s="217" t="str">
        <f t="shared" si="23"/>
        <v/>
      </c>
      <c r="D60" s="215"/>
      <c r="E60" s="217" t="str">
        <f t="shared" si="24"/>
        <v/>
      </c>
      <c r="F60" s="215"/>
      <c r="G60" s="217" t="str">
        <f t="shared" si="25"/>
        <v/>
      </c>
      <c r="H60" s="215"/>
      <c r="I60" s="223" t="str">
        <f t="shared" si="26"/>
        <v/>
      </c>
      <c r="J60" s="215"/>
      <c r="K60" s="217" t="str">
        <f t="shared" si="26"/>
        <v/>
      </c>
      <c r="L60" s="215"/>
      <c r="M60" s="217" t="str">
        <f t="shared" si="27"/>
        <v/>
      </c>
      <c r="N60" s="215"/>
      <c r="O60" s="217" t="str">
        <f t="shared" si="28"/>
        <v/>
      </c>
      <c r="P60" s="215"/>
      <c r="Q60" s="217" t="str">
        <f t="shared" si="29"/>
        <v/>
      </c>
      <c r="R60" s="215"/>
      <c r="S60" s="217" t="str">
        <f t="shared" si="30"/>
        <v/>
      </c>
      <c r="T60" s="216" t="str">
        <f t="shared" si="31"/>
        <v/>
      </c>
      <c r="U60" s="219" t="str">
        <f t="shared" si="32"/>
        <v/>
      </c>
    </row>
    <row r="61" spans="1:21" ht="18" customHeight="1">
      <c r="A61" s="173" t="str">
        <f>IF($D$8="Data Not Entered On Set-Up Worksheet","",IF(OR(VLOOKUP($D$8,County_Lookup,17,FALSE)="",VLOOKUP($D$8,County_Lookup,17,FALSE)=0),"",VLOOKUP($D$8,County_Lookup,17,FALSE)))</f>
        <v/>
      </c>
      <c r="B61" s="215"/>
      <c r="C61" s="217" t="str">
        <f t="shared" si="23"/>
        <v/>
      </c>
      <c r="D61" s="215"/>
      <c r="E61" s="217" t="str">
        <f t="shared" si="24"/>
        <v/>
      </c>
      <c r="F61" s="215"/>
      <c r="G61" s="217" t="str">
        <f t="shared" si="25"/>
        <v/>
      </c>
      <c r="H61" s="215"/>
      <c r="I61" s="223" t="str">
        <f t="shared" si="26"/>
        <v/>
      </c>
      <c r="J61" s="215"/>
      <c r="K61" s="217" t="str">
        <f t="shared" si="26"/>
        <v/>
      </c>
      <c r="L61" s="215"/>
      <c r="M61" s="217" t="str">
        <f t="shared" si="27"/>
        <v/>
      </c>
      <c r="N61" s="215"/>
      <c r="O61" s="217" t="str">
        <f t="shared" si="28"/>
        <v/>
      </c>
      <c r="P61" s="215"/>
      <c r="Q61" s="217" t="str">
        <f t="shared" si="29"/>
        <v/>
      </c>
      <c r="R61" s="215"/>
      <c r="S61" s="217" t="str">
        <f t="shared" si="30"/>
        <v/>
      </c>
      <c r="T61" s="216" t="str">
        <f t="shared" si="31"/>
        <v/>
      </c>
      <c r="U61" s="219" t="str">
        <f t="shared" si="32"/>
        <v/>
      </c>
    </row>
    <row r="62" spans="1:21" ht="18" customHeight="1">
      <c r="A62" s="173" t="str">
        <f>IF($D$8="Data Not Entered On Set-Up Worksheet","",IF(OR(VLOOKUP($D$8,County_Lookup,18,FALSE)="",VLOOKUP($D$8,County_Lookup,18,FALSE)=0),"",VLOOKUP($D$8,County_Lookup,18,FALSE)))</f>
        <v/>
      </c>
      <c r="B62" s="215"/>
      <c r="C62" s="217" t="str">
        <f t="shared" si="23"/>
        <v/>
      </c>
      <c r="D62" s="215"/>
      <c r="E62" s="217" t="str">
        <f t="shared" si="24"/>
        <v/>
      </c>
      <c r="F62" s="215"/>
      <c r="G62" s="217" t="str">
        <f t="shared" si="25"/>
        <v/>
      </c>
      <c r="H62" s="215"/>
      <c r="I62" s="223" t="str">
        <f t="shared" si="26"/>
        <v/>
      </c>
      <c r="J62" s="215"/>
      <c r="K62" s="217" t="str">
        <f t="shared" si="26"/>
        <v/>
      </c>
      <c r="L62" s="215"/>
      <c r="M62" s="217" t="str">
        <f t="shared" si="27"/>
        <v/>
      </c>
      <c r="N62" s="215"/>
      <c r="O62" s="217" t="str">
        <f t="shared" si="28"/>
        <v/>
      </c>
      <c r="P62" s="215"/>
      <c r="Q62" s="217" t="str">
        <f t="shared" si="29"/>
        <v/>
      </c>
      <c r="R62" s="215"/>
      <c r="S62" s="217" t="str">
        <f t="shared" si="30"/>
        <v/>
      </c>
      <c r="T62" s="216" t="str">
        <f t="shared" si="31"/>
        <v/>
      </c>
      <c r="U62" s="219" t="str">
        <f t="shared" si="32"/>
        <v/>
      </c>
    </row>
    <row r="63" spans="1:21" ht="18" customHeight="1">
      <c r="A63" s="173" t="str">
        <f>IF($D$8="Data Not Entered On Set-Up Worksheet","",IF(OR(VLOOKUP($D$8,County_Lookup,19,FALSE)="",VLOOKUP($D$8,County_Lookup,19,FALSE)=0),"",VLOOKUP($D$8,County_Lookup,19,FALSE)))</f>
        <v/>
      </c>
      <c r="B63" s="215"/>
      <c r="C63" s="217" t="str">
        <f t="shared" si="23"/>
        <v/>
      </c>
      <c r="D63" s="215"/>
      <c r="E63" s="217" t="str">
        <f t="shared" si="24"/>
        <v/>
      </c>
      <c r="F63" s="215"/>
      <c r="G63" s="217" t="str">
        <f t="shared" si="25"/>
        <v/>
      </c>
      <c r="H63" s="215"/>
      <c r="I63" s="223" t="str">
        <f t="shared" si="26"/>
        <v/>
      </c>
      <c r="J63" s="215"/>
      <c r="K63" s="217" t="str">
        <f t="shared" si="26"/>
        <v/>
      </c>
      <c r="L63" s="215"/>
      <c r="M63" s="217" t="str">
        <f t="shared" si="27"/>
        <v/>
      </c>
      <c r="N63" s="215"/>
      <c r="O63" s="217" t="str">
        <f t="shared" si="28"/>
        <v/>
      </c>
      <c r="P63" s="215"/>
      <c r="Q63" s="217" t="str">
        <f t="shared" si="29"/>
        <v/>
      </c>
      <c r="R63" s="215"/>
      <c r="S63" s="217" t="str">
        <f t="shared" si="30"/>
        <v/>
      </c>
      <c r="T63" s="216" t="str">
        <f t="shared" si="31"/>
        <v/>
      </c>
      <c r="U63" s="219" t="str">
        <f t="shared" si="32"/>
        <v/>
      </c>
    </row>
    <row r="64" spans="1:21" ht="18" customHeight="1">
      <c r="A64" s="173" t="str">
        <f>IF($D$8="Data Not Entered On Set-Up Worksheet","",IF(OR(VLOOKUP($D$8,County_Lookup,20,FALSE)="",VLOOKUP($D$8,County_Lookup,20,FALSE)=0),"",VLOOKUP($D$8,County_Lookup,20,FALSE)))</f>
        <v/>
      </c>
      <c r="B64" s="215"/>
      <c r="C64" s="217" t="str">
        <f t="shared" si="23"/>
        <v/>
      </c>
      <c r="D64" s="215"/>
      <c r="E64" s="217" t="str">
        <f t="shared" si="24"/>
        <v/>
      </c>
      <c r="F64" s="215"/>
      <c r="G64" s="217" t="str">
        <f t="shared" si="25"/>
        <v/>
      </c>
      <c r="H64" s="215"/>
      <c r="I64" s="223" t="str">
        <f t="shared" si="26"/>
        <v/>
      </c>
      <c r="J64" s="215"/>
      <c r="K64" s="217" t="str">
        <f t="shared" si="26"/>
        <v/>
      </c>
      <c r="L64" s="215"/>
      <c r="M64" s="217" t="str">
        <f t="shared" si="27"/>
        <v/>
      </c>
      <c r="N64" s="215"/>
      <c r="O64" s="217" t="str">
        <f t="shared" si="28"/>
        <v/>
      </c>
      <c r="P64" s="215"/>
      <c r="Q64" s="217" t="str">
        <f t="shared" si="29"/>
        <v/>
      </c>
      <c r="R64" s="215"/>
      <c r="S64" s="217" t="str">
        <f t="shared" si="30"/>
        <v/>
      </c>
      <c r="T64" s="216" t="str">
        <f t="shared" si="31"/>
        <v/>
      </c>
      <c r="U64" s="219" t="str">
        <f t="shared" si="32"/>
        <v/>
      </c>
    </row>
    <row r="65" spans="1:21" ht="18" customHeight="1">
      <c r="A65" s="173" t="str">
        <f>IF($D$8="Data Not Entered On Set-Up Worksheet","",IF(OR(VLOOKUP($D$8,County_Lookup,21,FALSE)="",VLOOKUP($D$8,County_Lookup,21,FALSE)=0),"",VLOOKUP($D$8,County_Lookup,21,FALSE)))</f>
        <v/>
      </c>
      <c r="B65" s="215"/>
      <c r="C65" s="217" t="str">
        <f t="shared" si="23"/>
        <v/>
      </c>
      <c r="D65" s="215"/>
      <c r="E65" s="217" t="str">
        <f t="shared" si="24"/>
        <v/>
      </c>
      <c r="F65" s="215"/>
      <c r="G65" s="217" t="str">
        <f t="shared" si="25"/>
        <v/>
      </c>
      <c r="H65" s="215"/>
      <c r="I65" s="223" t="str">
        <f t="shared" si="26"/>
        <v/>
      </c>
      <c r="J65" s="215"/>
      <c r="K65" s="217" t="str">
        <f t="shared" si="26"/>
        <v/>
      </c>
      <c r="L65" s="215"/>
      <c r="M65" s="217" t="str">
        <f t="shared" si="27"/>
        <v/>
      </c>
      <c r="N65" s="215"/>
      <c r="O65" s="217" t="str">
        <f t="shared" si="28"/>
        <v/>
      </c>
      <c r="P65" s="215"/>
      <c r="Q65" s="217" t="str">
        <f t="shared" si="29"/>
        <v/>
      </c>
      <c r="R65" s="215"/>
      <c r="S65" s="217" t="str">
        <f t="shared" si="30"/>
        <v/>
      </c>
      <c r="T65" s="216" t="str">
        <f t="shared" si="31"/>
        <v/>
      </c>
      <c r="U65" s="219" t="str">
        <f t="shared" si="32"/>
        <v/>
      </c>
    </row>
    <row r="66" spans="1:21" ht="18" customHeight="1">
      <c r="A66" s="172" t="str">
        <f>IF($D$8="Data Not Entered On Set-Up Worksheet","",IF(OR(VLOOKUP($D$8,County_Lookup,22,FALSE)="",VLOOKUP($D$8,County_Lookup,22,FALSE)=0),"",VLOOKUP($D$8,County_Lookup,22,FALSE)))</f>
        <v/>
      </c>
      <c r="B66" s="215"/>
      <c r="C66" s="217" t="str">
        <f t="shared" si="23"/>
        <v/>
      </c>
      <c r="D66" s="215"/>
      <c r="E66" s="217" t="str">
        <f t="shared" si="24"/>
        <v/>
      </c>
      <c r="F66" s="215"/>
      <c r="G66" s="217" t="str">
        <f t="shared" si="25"/>
        <v/>
      </c>
      <c r="H66" s="215"/>
      <c r="I66" s="223" t="str">
        <f t="shared" si="26"/>
        <v/>
      </c>
      <c r="J66" s="215"/>
      <c r="K66" s="217" t="str">
        <f t="shared" si="26"/>
        <v/>
      </c>
      <c r="L66" s="215"/>
      <c r="M66" s="217" t="str">
        <f t="shared" si="27"/>
        <v/>
      </c>
      <c r="N66" s="215"/>
      <c r="O66" s="217" t="str">
        <f t="shared" si="28"/>
        <v/>
      </c>
      <c r="P66" s="215"/>
      <c r="Q66" s="217" t="str">
        <f t="shared" si="29"/>
        <v/>
      </c>
      <c r="R66" s="215"/>
      <c r="S66" s="217" t="str">
        <f t="shared" si="30"/>
        <v/>
      </c>
      <c r="T66" s="216" t="str">
        <f t="shared" si="31"/>
        <v/>
      </c>
      <c r="U66" s="219" t="str">
        <f t="shared" si="32"/>
        <v/>
      </c>
    </row>
    <row r="67" spans="1:21" ht="18" customHeight="1">
      <c r="A67" s="173" t="str">
        <f>IF($D$8="Data Not Entered On Set-Up Worksheet","",IF(OR(VLOOKUP($D$8,County_Lookup,23,FALSE)="",VLOOKUP($D$8,County_Lookup,23,FALSE)=0),"",VLOOKUP($D$8,County_Lookup,23,FALSE)))</f>
        <v/>
      </c>
      <c r="B67" s="215"/>
      <c r="C67" s="217" t="str">
        <f t="shared" si="23"/>
        <v/>
      </c>
      <c r="D67" s="215"/>
      <c r="E67" s="217" t="str">
        <f t="shared" si="24"/>
        <v/>
      </c>
      <c r="F67" s="215"/>
      <c r="G67" s="217" t="str">
        <f t="shared" si="25"/>
        <v/>
      </c>
      <c r="H67" s="215"/>
      <c r="I67" s="223" t="str">
        <f t="shared" si="26"/>
        <v/>
      </c>
      <c r="J67" s="215"/>
      <c r="K67" s="217" t="str">
        <f t="shared" si="26"/>
        <v/>
      </c>
      <c r="L67" s="215"/>
      <c r="M67" s="217" t="str">
        <f t="shared" si="27"/>
        <v/>
      </c>
      <c r="N67" s="215"/>
      <c r="O67" s="217" t="str">
        <f t="shared" si="28"/>
        <v/>
      </c>
      <c r="P67" s="215"/>
      <c r="Q67" s="217" t="str">
        <f t="shared" si="29"/>
        <v/>
      </c>
      <c r="R67" s="215"/>
      <c r="S67" s="217" t="str">
        <f t="shared" si="30"/>
        <v/>
      </c>
      <c r="T67" s="216" t="str">
        <f t="shared" si="31"/>
        <v/>
      </c>
      <c r="U67" s="219" t="str">
        <f t="shared" si="32"/>
        <v/>
      </c>
    </row>
    <row r="68" spans="1:21" ht="18" customHeight="1">
      <c r="A68" s="173" t="str">
        <f>IF($D$8="Data Not Entered On Set-Up Worksheet","",IF(OR(VLOOKUP($D$8,County_Lookup,24,FALSE)="",VLOOKUP($D$8,County_Lookup,24,FALSE)=0),"",VLOOKUP($D$8,County_Lookup,24,FALSE)))</f>
        <v/>
      </c>
      <c r="B68" s="215"/>
      <c r="C68" s="227" t="str">
        <f t="shared" ref="C68:C70" si="33">IF($A68="","",IF($T68=0,0,B68/$T68))</f>
        <v/>
      </c>
      <c r="D68" s="215"/>
      <c r="E68" s="227" t="str">
        <f t="shared" ref="E68:E70" si="34">IF($A68="","",IF($T68=0,0,D68/$T68))</f>
        <v/>
      </c>
      <c r="F68" s="215"/>
      <c r="G68" s="227" t="str">
        <f t="shared" ref="G68:G70" si="35">IF($A68="","",IF($T68=0,0,F68/$T68))</f>
        <v/>
      </c>
      <c r="H68" s="215"/>
      <c r="I68" s="227" t="str">
        <f t="shared" ref="I68:I70" si="36">IF($A68="","",IF($T68=0,0,H68/$T68))</f>
        <v/>
      </c>
      <c r="J68" s="215"/>
      <c r="K68" s="227" t="str">
        <f t="shared" ref="K68:K70" si="37">IF($A68="","",IF($T68=0,0,J68/$T68))</f>
        <v/>
      </c>
      <c r="L68" s="215"/>
      <c r="M68" s="227" t="str">
        <f t="shared" ref="M68:M70" si="38">IF($A68="","",IF($T68=0,0,L68/$T68))</f>
        <v/>
      </c>
      <c r="N68" s="215"/>
      <c r="O68" s="227" t="str">
        <f t="shared" ref="O68:O70" si="39">IF($A68="","",IF($T68=0,0,N68/$T68))</f>
        <v/>
      </c>
      <c r="P68" s="215"/>
      <c r="Q68" s="227" t="str">
        <f t="shared" ref="Q68:Q70" si="40">IF($A68="","",IF($T68=0,0,P68/$T68))</f>
        <v/>
      </c>
      <c r="R68" s="215"/>
      <c r="S68" s="227" t="str">
        <f t="shared" ref="S68:S70" si="41">IF($A68="","",IF($T68=0,0,R68/$T68))</f>
        <v/>
      </c>
      <c r="T68" s="216" t="str">
        <f t="shared" ref="T68:T70" si="42">IF($A68="","",SUM(B68,D68,F68,H68,J68,L68,N68,P68,R68))</f>
        <v/>
      </c>
      <c r="U68" s="219" t="str">
        <f t="shared" ref="U68:U70" si="43">IF($A68="","",SUM(C68,E68,G68,I68,K68,M68,O68,Q68,S68))</f>
        <v/>
      </c>
    </row>
    <row r="69" spans="1:21" ht="18" customHeight="1">
      <c r="A69" s="173" t="str">
        <f>IF($D$8="Data Not Entered On Set-Up Worksheet","",IF(OR(VLOOKUP($D$8,County_Lookup,25,FALSE)="",VLOOKUP($D$8,County_Lookup,25,FALSE)=0),"",VLOOKUP($D$8,County_Lookup,25,FALSE)))</f>
        <v/>
      </c>
      <c r="B69" s="215"/>
      <c r="C69" s="231" t="str">
        <f t="shared" si="33"/>
        <v/>
      </c>
      <c r="D69" s="215"/>
      <c r="E69" s="231" t="str">
        <f t="shared" si="34"/>
        <v/>
      </c>
      <c r="F69" s="215"/>
      <c r="G69" s="231" t="str">
        <f t="shared" si="35"/>
        <v/>
      </c>
      <c r="H69" s="215"/>
      <c r="I69" s="231" t="str">
        <f t="shared" si="36"/>
        <v/>
      </c>
      <c r="J69" s="215"/>
      <c r="K69" s="231" t="str">
        <f t="shared" si="37"/>
        <v/>
      </c>
      <c r="L69" s="215"/>
      <c r="M69" s="231" t="str">
        <f t="shared" si="38"/>
        <v/>
      </c>
      <c r="N69" s="215"/>
      <c r="O69" s="231" t="str">
        <f t="shared" si="39"/>
        <v/>
      </c>
      <c r="P69" s="215"/>
      <c r="Q69" s="231" t="str">
        <f t="shared" si="40"/>
        <v/>
      </c>
      <c r="R69" s="215"/>
      <c r="S69" s="231" t="str">
        <f t="shared" si="41"/>
        <v/>
      </c>
      <c r="T69" s="216" t="str">
        <f t="shared" si="42"/>
        <v/>
      </c>
      <c r="U69" s="219" t="str">
        <f t="shared" si="43"/>
        <v/>
      </c>
    </row>
    <row r="70" spans="1:21" ht="18" customHeight="1">
      <c r="A70" s="173" t="str">
        <f>IF($D$8="Data Not Entered On Set-Up Worksheet","",IF(OR(VLOOKUP($D$8,County_Lookup,26,FALSE)="",VLOOKUP($D$8,County_Lookup,26,FALSE)=0),"",VLOOKUP($D$8,County_Lookup,26,FALSE)))</f>
        <v/>
      </c>
      <c r="B70" s="215"/>
      <c r="C70" s="232" t="str">
        <f t="shared" si="33"/>
        <v/>
      </c>
      <c r="D70" s="215"/>
      <c r="E70" s="232" t="str">
        <f t="shared" si="34"/>
        <v/>
      </c>
      <c r="F70" s="215"/>
      <c r="G70" s="232" t="str">
        <f t="shared" si="35"/>
        <v/>
      </c>
      <c r="H70" s="215"/>
      <c r="I70" s="232" t="str">
        <f t="shared" si="36"/>
        <v/>
      </c>
      <c r="J70" s="215"/>
      <c r="K70" s="232" t="str">
        <f t="shared" si="37"/>
        <v/>
      </c>
      <c r="L70" s="215"/>
      <c r="M70" s="232" t="str">
        <f t="shared" si="38"/>
        <v/>
      </c>
      <c r="N70" s="215"/>
      <c r="O70" s="232" t="str">
        <f t="shared" si="39"/>
        <v/>
      </c>
      <c r="P70" s="215"/>
      <c r="Q70" s="232" t="str">
        <f t="shared" si="40"/>
        <v/>
      </c>
      <c r="R70" s="215"/>
      <c r="S70" s="232" t="str">
        <f t="shared" si="41"/>
        <v/>
      </c>
      <c r="T70" s="216" t="str">
        <f t="shared" si="42"/>
        <v/>
      </c>
      <c r="U70" s="219" t="str">
        <f t="shared" si="43"/>
        <v/>
      </c>
    </row>
    <row r="71" spans="1:21" ht="18" customHeight="1">
      <c r="A71" s="173" t="str">
        <f>IF($D$8="Data Not Entered On Set-Up Worksheet","",IF(OR(VLOOKUP($D$8,County_Lookup,27,FALSE)="",VLOOKUP($D$8,County_Lookup,27,FALSE)=0),"",VLOOKUP($D$8,County_Lookup,27,FALSE)))</f>
        <v/>
      </c>
      <c r="B71" s="215"/>
      <c r="C71" s="217" t="str">
        <f t="shared" si="23"/>
        <v/>
      </c>
      <c r="D71" s="215"/>
      <c r="E71" s="217" t="str">
        <f t="shared" si="24"/>
        <v/>
      </c>
      <c r="F71" s="215"/>
      <c r="G71" s="217" t="str">
        <f t="shared" si="25"/>
        <v/>
      </c>
      <c r="H71" s="215"/>
      <c r="I71" s="223" t="str">
        <f t="shared" si="26"/>
        <v/>
      </c>
      <c r="J71" s="215"/>
      <c r="K71" s="217" t="str">
        <f t="shared" si="26"/>
        <v/>
      </c>
      <c r="L71" s="215"/>
      <c r="M71" s="217" t="str">
        <f t="shared" si="27"/>
        <v/>
      </c>
      <c r="N71" s="215"/>
      <c r="O71" s="217" t="str">
        <f t="shared" si="28"/>
        <v/>
      </c>
      <c r="P71" s="215"/>
      <c r="Q71" s="217" t="str">
        <f t="shared" si="29"/>
        <v/>
      </c>
      <c r="R71" s="215"/>
      <c r="S71" s="217" t="str">
        <f t="shared" si="30"/>
        <v/>
      </c>
      <c r="T71" s="216" t="str">
        <f t="shared" si="31"/>
        <v/>
      </c>
      <c r="U71" s="219" t="str">
        <f t="shared" si="32"/>
        <v/>
      </c>
    </row>
    <row r="72" spans="1:21" ht="18" customHeight="1" thickBot="1">
      <c r="A72" s="174" t="s">
        <v>2</v>
      </c>
      <c r="B72" s="167">
        <f>SUM(B46:B71)</f>
        <v>0</v>
      </c>
      <c r="C72" s="218">
        <f t="shared" si="23"/>
        <v>0</v>
      </c>
      <c r="D72" s="167">
        <f>SUM(D46:D71)</f>
        <v>0</v>
      </c>
      <c r="E72" s="218">
        <f t="shared" si="24"/>
        <v>0</v>
      </c>
      <c r="F72" s="167">
        <f>SUM(F46:F71)</f>
        <v>0</v>
      </c>
      <c r="G72" s="218">
        <f t="shared" si="25"/>
        <v>0</v>
      </c>
      <c r="H72" s="167">
        <f>SUM(H46:H71)</f>
        <v>0</v>
      </c>
      <c r="I72" s="222">
        <f t="shared" si="26"/>
        <v>0</v>
      </c>
      <c r="J72" s="167">
        <f>SUM(J46:J71)</f>
        <v>0</v>
      </c>
      <c r="K72" s="218">
        <f t="shared" si="26"/>
        <v>0</v>
      </c>
      <c r="L72" s="167">
        <f>SUM(L46:L71)</f>
        <v>0</v>
      </c>
      <c r="M72" s="218">
        <f t="shared" si="27"/>
        <v>0</v>
      </c>
      <c r="N72" s="167">
        <f>SUM(N46:N71)</f>
        <v>0</v>
      </c>
      <c r="O72" s="218">
        <f t="shared" si="28"/>
        <v>0</v>
      </c>
      <c r="P72" s="167">
        <f>SUM(P46:P71)</f>
        <v>0</v>
      </c>
      <c r="Q72" s="218">
        <f t="shared" si="29"/>
        <v>0</v>
      </c>
      <c r="R72" s="167">
        <f>SUM(R46:R71)</f>
        <v>0</v>
      </c>
      <c r="S72" s="218">
        <f t="shared" si="30"/>
        <v>0</v>
      </c>
      <c r="T72" s="167">
        <f t="shared" si="31"/>
        <v>0</v>
      </c>
      <c r="U72" s="220">
        <f t="shared" si="32"/>
        <v>0</v>
      </c>
    </row>
    <row r="73" spans="1:21" ht="13.5" thickBot="1"/>
    <row r="74" spans="1:21" ht="26.1" customHeight="1" thickBot="1">
      <c r="B74" s="159" t="s">
        <v>339</v>
      </c>
      <c r="C74" s="208"/>
      <c r="D74" s="208"/>
      <c r="E74" s="208"/>
      <c r="F74" s="208"/>
      <c r="G74" s="208"/>
      <c r="H74" s="208"/>
      <c r="I74" s="208"/>
      <c r="J74" s="208"/>
      <c r="K74" s="208"/>
      <c r="L74" s="208"/>
      <c r="M74" s="208"/>
      <c r="N74" s="208"/>
      <c r="O74" s="208"/>
      <c r="P74" s="208"/>
      <c r="Q74" s="208"/>
      <c r="R74" s="208"/>
      <c r="S74" s="208"/>
      <c r="T74" s="208"/>
      <c r="U74" s="211"/>
    </row>
    <row r="75" spans="1:21" s="44" customFormat="1" ht="26.25" thickBot="1">
      <c r="A75" s="37"/>
      <c r="B75" s="159" t="s">
        <v>9</v>
      </c>
      <c r="C75" s="211"/>
      <c r="D75" s="212" t="s">
        <v>10</v>
      </c>
      <c r="E75" s="161"/>
      <c r="F75" s="213" t="s">
        <v>11</v>
      </c>
      <c r="G75" s="214"/>
      <c r="H75" s="208" t="s">
        <v>333</v>
      </c>
      <c r="I75" s="161"/>
      <c r="J75" s="212" t="s">
        <v>334</v>
      </c>
      <c r="K75" s="225"/>
      <c r="L75" s="208" t="s">
        <v>319</v>
      </c>
      <c r="M75" s="161"/>
      <c r="N75" s="213" t="s">
        <v>12</v>
      </c>
      <c r="O75" s="161"/>
      <c r="P75" s="208" t="s">
        <v>1</v>
      </c>
      <c r="Q75" s="161"/>
      <c r="R75" s="159" t="s">
        <v>13</v>
      </c>
      <c r="S75" s="211"/>
      <c r="T75" s="159" t="s">
        <v>2</v>
      </c>
      <c r="U75" s="161"/>
    </row>
    <row r="76" spans="1:21" ht="20.100000000000001" customHeight="1">
      <c r="A76" s="171" t="s">
        <v>195</v>
      </c>
      <c r="B76" s="278" t="s">
        <v>6</v>
      </c>
      <c r="C76" s="279"/>
      <c r="D76" s="278" t="s">
        <v>6</v>
      </c>
      <c r="E76" s="279"/>
      <c r="F76" s="278" t="s">
        <v>6</v>
      </c>
      <c r="G76" s="279"/>
      <c r="H76" s="278" t="s">
        <v>6</v>
      </c>
      <c r="I76" s="279"/>
      <c r="J76" s="278" t="s">
        <v>6</v>
      </c>
      <c r="K76" s="279"/>
      <c r="L76" s="278" t="s">
        <v>6</v>
      </c>
      <c r="M76" s="279"/>
      <c r="N76" s="278" t="s">
        <v>6</v>
      </c>
      <c r="O76" s="279"/>
      <c r="P76" s="278" t="s">
        <v>6</v>
      </c>
      <c r="Q76" s="279"/>
      <c r="R76" s="278" t="s">
        <v>6</v>
      </c>
      <c r="S76" s="279"/>
      <c r="T76" s="278" t="s">
        <v>6</v>
      </c>
      <c r="U76" s="279"/>
    </row>
    <row r="77" spans="1:21" ht="18" customHeight="1">
      <c r="A77" s="172" t="str">
        <f>IF($D$8="Data Not Entered On Set-Up Worksheet","",IF(OR(VLOOKUP($D$8,County_Lookup,2,FALSE)="",VLOOKUP($D$8,County_Lookup,2,FALSE)=0),"",VLOOKUP($D$8,County_Lookup,2,FALSE)))</f>
        <v/>
      </c>
      <c r="B77" s="274" t="str">
        <f>IF($A77="","",IF(B46=0,0,B15/B46))</f>
        <v/>
      </c>
      <c r="C77" s="275"/>
      <c r="D77" s="274" t="str">
        <f>IF($A77="","",IF(D46=0,0,D15/D46))</f>
        <v/>
      </c>
      <c r="E77" s="275"/>
      <c r="F77" s="274" t="str">
        <f>IF($A77="","",IF(F46=0,0,F15/F46))</f>
        <v/>
      </c>
      <c r="G77" s="275"/>
      <c r="H77" s="274" t="str">
        <f>IF($A77="","",IF(H46=0,0,H15/H46))</f>
        <v/>
      </c>
      <c r="I77" s="275"/>
      <c r="J77" s="274" t="str">
        <f>IF($A77="","",IF(J46=0,0,J15/J46))</f>
        <v/>
      </c>
      <c r="K77" s="275"/>
      <c r="L77" s="274" t="str">
        <f>IF($A77="","",IF(L46=0,0,L15/L46))</f>
        <v/>
      </c>
      <c r="M77" s="275"/>
      <c r="N77" s="274" t="str">
        <f>IF($A77="","",IF(N46=0,0,N15/N46))</f>
        <v/>
      </c>
      <c r="O77" s="275"/>
      <c r="P77" s="274" t="str">
        <f>IF($A77="","",IF(P46=0,0,P15/P46))</f>
        <v/>
      </c>
      <c r="Q77" s="275"/>
      <c r="R77" s="274" t="str">
        <f>IF($A77="","",IF(R46=0,0,R15/R46))</f>
        <v/>
      </c>
      <c r="S77" s="275"/>
      <c r="T77" s="274" t="str">
        <f>IF($A77="","",IF(T46=0,0,T15/T46))</f>
        <v/>
      </c>
      <c r="U77" s="275"/>
    </row>
    <row r="78" spans="1:21" ht="18" customHeight="1">
      <c r="A78" s="173" t="str">
        <f>IF($D$8="Data Not Entered On Set-Up Worksheet","",IF(OR(VLOOKUP($D$8,County_Lookup,3,FALSE)="",VLOOKUP($D$8,County_Lookup,3,FALSE)=0),"",VLOOKUP($D$8,County_Lookup,3,FALSE)))</f>
        <v/>
      </c>
      <c r="B78" s="274" t="str">
        <f>IF($A78="","",IF(B47=0,0,B16/B47))</f>
        <v/>
      </c>
      <c r="C78" s="275"/>
      <c r="D78" s="274" t="str">
        <f>IF($A78="","",IF(D47=0,0,D16/D47))</f>
        <v/>
      </c>
      <c r="E78" s="275"/>
      <c r="F78" s="274" t="str">
        <f>IF($A78="","",IF(F47=0,0,F16/F47))</f>
        <v/>
      </c>
      <c r="G78" s="275"/>
      <c r="H78" s="274" t="str">
        <f>IF($A78="","",IF(H47=0,0,H16/H47))</f>
        <v/>
      </c>
      <c r="I78" s="275"/>
      <c r="J78" s="274" t="str">
        <f>IF($A78="","",IF(J47=0,0,J16/J47))</f>
        <v/>
      </c>
      <c r="K78" s="275"/>
      <c r="L78" s="274" t="str">
        <f>IF($A78="","",IF(L47=0,0,L16/L47))</f>
        <v/>
      </c>
      <c r="M78" s="275"/>
      <c r="N78" s="274" t="str">
        <f>IF($A78="","",IF(N47=0,0,N16/N47))</f>
        <v/>
      </c>
      <c r="O78" s="275"/>
      <c r="P78" s="274" t="str">
        <f>IF($A78="","",IF(P47=0,0,P16/P47))</f>
        <v/>
      </c>
      <c r="Q78" s="275"/>
      <c r="R78" s="274" t="str">
        <f>IF($A78="","",IF(R47=0,0,R16/R47))</f>
        <v/>
      </c>
      <c r="S78" s="275"/>
      <c r="T78" s="274" t="str">
        <f>IF($A78="","",IF(T47=0,0,T16/T47))</f>
        <v/>
      </c>
      <c r="U78" s="275"/>
    </row>
    <row r="79" spans="1:21" ht="18" customHeight="1">
      <c r="A79" s="173" t="str">
        <f>IF($D$8="Data Not Entered On Set-Up Worksheet","",IF(OR(VLOOKUP($D$8,County_Lookup,4,FALSE)="",VLOOKUP($D$8,County_Lookup,4,FALSE)=0),"",VLOOKUP($D$8,County_Lookup,4,FALSE)))</f>
        <v/>
      </c>
      <c r="B79" s="274" t="str">
        <f>IF($A79="","",IF(B48=0,0,B17/B48))</f>
        <v/>
      </c>
      <c r="C79" s="275"/>
      <c r="D79" s="274" t="str">
        <f>IF($A79="","",IF(D48=0,0,D17/D48))</f>
        <v/>
      </c>
      <c r="E79" s="275"/>
      <c r="F79" s="274" t="str">
        <f>IF($A79="","",IF(F48=0,0,F17/F48))</f>
        <v/>
      </c>
      <c r="G79" s="275"/>
      <c r="H79" s="274" t="str">
        <f>IF($A79="","",IF(H48=0,0,H17/H48))</f>
        <v/>
      </c>
      <c r="I79" s="275"/>
      <c r="J79" s="274" t="str">
        <f>IF($A79="","",IF(J48=0,0,J17/J48))</f>
        <v/>
      </c>
      <c r="K79" s="275"/>
      <c r="L79" s="274" t="str">
        <f>IF($A79="","",IF(L48=0,0,L17/L48))</f>
        <v/>
      </c>
      <c r="M79" s="275"/>
      <c r="N79" s="274" t="str">
        <f>IF($A79="","",IF(N48=0,0,N17/N48))</f>
        <v/>
      </c>
      <c r="O79" s="275"/>
      <c r="P79" s="274" t="str">
        <f>IF($A79="","",IF(P48=0,0,P17/P48))</f>
        <v/>
      </c>
      <c r="Q79" s="275"/>
      <c r="R79" s="274" t="str">
        <f>IF($A79="","",IF(R48=0,0,R17/R48))</f>
        <v/>
      </c>
      <c r="S79" s="275"/>
      <c r="T79" s="274" t="str">
        <f>IF($A79="","",IF(T48=0,0,T17/T48))</f>
        <v/>
      </c>
      <c r="U79" s="275"/>
    </row>
    <row r="80" spans="1:21" ht="18" customHeight="1">
      <c r="A80" s="173" t="str">
        <f>IF($D$8="Data Not Entered On Set-Up Worksheet","",IF(OR(VLOOKUP($D$8,County_Lookup,5,FALSE)="",VLOOKUP($D$8,County_Lookup,5,FALSE)=0),"",VLOOKUP($D$8,County_Lookup,5,FALSE)))</f>
        <v/>
      </c>
      <c r="B80" s="274" t="str">
        <f>IF($A80="","",IF(B49=0,0,B18/B49))</f>
        <v/>
      </c>
      <c r="C80" s="275"/>
      <c r="D80" s="274" t="str">
        <f>IF($A80="","",IF(D49=0,0,D18/D49))</f>
        <v/>
      </c>
      <c r="E80" s="275"/>
      <c r="F80" s="274" t="str">
        <f>IF($A80="","",IF(F49=0,0,F18/F49))</f>
        <v/>
      </c>
      <c r="G80" s="275"/>
      <c r="H80" s="274" t="str">
        <f>IF($A80="","",IF(H49=0,0,H18/H49))</f>
        <v/>
      </c>
      <c r="I80" s="275"/>
      <c r="J80" s="274" t="str">
        <f>IF($A80="","",IF(J49=0,0,J18/J49))</f>
        <v/>
      </c>
      <c r="K80" s="275"/>
      <c r="L80" s="274" t="str">
        <f>IF($A80="","",IF(L49=0,0,L18/L49))</f>
        <v/>
      </c>
      <c r="M80" s="275"/>
      <c r="N80" s="274" t="str">
        <f>IF($A80="","",IF(N49=0,0,N18/N49))</f>
        <v/>
      </c>
      <c r="O80" s="275"/>
      <c r="P80" s="274" t="str">
        <f>IF($A80="","",IF(P49=0,0,P18/P49))</f>
        <v/>
      </c>
      <c r="Q80" s="275"/>
      <c r="R80" s="274" t="str">
        <f>IF($A80="","",IF(R49=0,0,R18/R49))</f>
        <v/>
      </c>
      <c r="S80" s="275"/>
      <c r="T80" s="274" t="str">
        <f>IF($A80="","",IF(T49=0,0,T18/T49))</f>
        <v/>
      </c>
      <c r="U80" s="275"/>
    </row>
    <row r="81" spans="1:21" ht="18" customHeight="1">
      <c r="A81" s="173" t="str">
        <f>IF($D$8="Data Not Entered On Set-Up Worksheet","",IF(OR(VLOOKUP($D$8,County_Lookup,6,FALSE)="",VLOOKUP($D$8,County_Lookup,6,FALSE)=0),"",VLOOKUP($D$8,County_Lookup,6,FALSE)))</f>
        <v/>
      </c>
      <c r="B81" s="274" t="str">
        <f>IF($A81="","",IF(B50=0,0,B19/B50))</f>
        <v/>
      </c>
      <c r="C81" s="275"/>
      <c r="D81" s="274" t="str">
        <f>IF($A81="","",IF(D50=0,0,D19/D50))</f>
        <v/>
      </c>
      <c r="E81" s="275"/>
      <c r="F81" s="274" t="str">
        <f>IF($A81="","",IF(F50=0,0,F19/F50))</f>
        <v/>
      </c>
      <c r="G81" s="275"/>
      <c r="H81" s="274" t="str">
        <f>IF($A81="","",IF(H50=0,0,H19/H50))</f>
        <v/>
      </c>
      <c r="I81" s="275"/>
      <c r="J81" s="274" t="str">
        <f>IF($A81="","",IF(J50=0,0,J19/J50))</f>
        <v/>
      </c>
      <c r="K81" s="275"/>
      <c r="L81" s="274" t="str">
        <f>IF($A81="","",IF(L50=0,0,L19/L50))</f>
        <v/>
      </c>
      <c r="M81" s="275"/>
      <c r="N81" s="274" t="str">
        <f>IF($A81="","",IF(N50=0,0,N19/N50))</f>
        <v/>
      </c>
      <c r="O81" s="275"/>
      <c r="P81" s="274" t="str">
        <f>IF($A81="","",IF(P50=0,0,P19/P50))</f>
        <v/>
      </c>
      <c r="Q81" s="275"/>
      <c r="R81" s="274" t="str">
        <f>IF($A81="","",IF(R50=0,0,R19/R50))</f>
        <v/>
      </c>
      <c r="S81" s="275"/>
      <c r="T81" s="274" t="str">
        <f>IF($A81="","",IF(T50=0,0,T19/T50))</f>
        <v/>
      </c>
      <c r="U81" s="275"/>
    </row>
    <row r="82" spans="1:21" ht="18" customHeight="1">
      <c r="A82" s="173" t="str">
        <f>IF($D$8="Data Not Entered On Set-Up Worksheet","",IF(OR(VLOOKUP($D$8,County_Lookup,7,FALSE)="",VLOOKUP($D$8,County_Lookup,7,FALSE)=0),"",VLOOKUP($D$8,County_Lookup,7,FALSE)))</f>
        <v/>
      </c>
      <c r="B82" s="274" t="str">
        <f>IF($A82="","",IF(B51=0,0,B20/B51))</f>
        <v/>
      </c>
      <c r="C82" s="275"/>
      <c r="D82" s="274" t="str">
        <f>IF($A82="","",IF(D51=0,0,D20/D51))</f>
        <v/>
      </c>
      <c r="E82" s="275"/>
      <c r="F82" s="274" t="str">
        <f>IF($A82="","",IF(F51=0,0,F20/F51))</f>
        <v/>
      </c>
      <c r="G82" s="275"/>
      <c r="H82" s="274" t="str">
        <f>IF($A82="","",IF(H51=0,0,H20/H51))</f>
        <v/>
      </c>
      <c r="I82" s="275"/>
      <c r="J82" s="274" t="str">
        <f>IF($A82="","",IF(J51=0,0,J20/J51))</f>
        <v/>
      </c>
      <c r="K82" s="275"/>
      <c r="L82" s="274" t="str">
        <f>IF($A82="","",IF(L51=0,0,L20/L51))</f>
        <v/>
      </c>
      <c r="M82" s="275"/>
      <c r="N82" s="274" t="str">
        <f>IF($A82="","",IF(N51=0,0,N20/N51))</f>
        <v/>
      </c>
      <c r="O82" s="275"/>
      <c r="P82" s="274" t="str">
        <f>IF($A82="","",IF(P51=0,0,P20/P51))</f>
        <v/>
      </c>
      <c r="Q82" s="275"/>
      <c r="R82" s="274" t="str">
        <f>IF($A82="","",IF(R51=0,0,R20/R51))</f>
        <v/>
      </c>
      <c r="S82" s="275"/>
      <c r="T82" s="274" t="str">
        <f>IF($A82="","",IF(T51=0,0,T20/T51))</f>
        <v/>
      </c>
      <c r="U82" s="275"/>
    </row>
    <row r="83" spans="1:21" ht="18" customHeight="1">
      <c r="A83" s="172" t="str">
        <f>IF($D$8="Data Not Entered On Set-Up Worksheet","",IF(OR(VLOOKUP($D$8,County_Lookup,8,FALSE)="",VLOOKUP($D$8,County_Lookup,8,FALSE)=0),"",VLOOKUP($D$8,County_Lookup,8,FALSE)))</f>
        <v/>
      </c>
      <c r="B83" s="274" t="str">
        <f>IF($A83="","",IF(B52=0,0,B21/B52))</f>
        <v/>
      </c>
      <c r="C83" s="275"/>
      <c r="D83" s="274" t="str">
        <f>IF($A83="","",IF(D52=0,0,D21/D52))</f>
        <v/>
      </c>
      <c r="E83" s="275"/>
      <c r="F83" s="274" t="str">
        <f>IF($A83="","",IF(F52=0,0,F21/F52))</f>
        <v/>
      </c>
      <c r="G83" s="275"/>
      <c r="H83" s="274" t="str">
        <f>IF($A83="","",IF(H52=0,0,H21/H52))</f>
        <v/>
      </c>
      <c r="I83" s="275"/>
      <c r="J83" s="274" t="str">
        <f>IF($A83="","",IF(J52=0,0,J21/J52))</f>
        <v/>
      </c>
      <c r="K83" s="275"/>
      <c r="L83" s="274" t="str">
        <f>IF($A83="","",IF(L52=0,0,L21/L52))</f>
        <v/>
      </c>
      <c r="M83" s="275"/>
      <c r="N83" s="274" t="str">
        <f>IF($A83="","",IF(N52=0,0,N21/N52))</f>
        <v/>
      </c>
      <c r="O83" s="275"/>
      <c r="P83" s="274" t="str">
        <f>IF($A83="","",IF(P52=0,0,P21/P52))</f>
        <v/>
      </c>
      <c r="Q83" s="275"/>
      <c r="R83" s="274" t="str">
        <f>IF($A83="","",IF(R52=0,0,R21/R52))</f>
        <v/>
      </c>
      <c r="S83" s="275"/>
      <c r="T83" s="274" t="str">
        <f>IF($A83="","",IF(T52=0,0,T21/T52))</f>
        <v/>
      </c>
      <c r="U83" s="275"/>
    </row>
    <row r="84" spans="1:21" ht="18" customHeight="1">
      <c r="A84" s="173" t="str">
        <f>IF($D$8="Data Not Entered On Set-Up Worksheet","",IF(OR(VLOOKUP($D$8,County_Lookup,9,FALSE)="",VLOOKUP($D$8,County_Lookup,9,FALSE)=0),"",VLOOKUP($D$8,County_Lookup,9,FALSE)))</f>
        <v/>
      </c>
      <c r="B84" s="274" t="str">
        <f>IF($A84="","",IF(B53=0,0,B22/B53))</f>
        <v/>
      </c>
      <c r="C84" s="275"/>
      <c r="D84" s="274" t="str">
        <f>IF($A84="","",IF(D53=0,0,D22/D53))</f>
        <v/>
      </c>
      <c r="E84" s="275"/>
      <c r="F84" s="274" t="str">
        <f>IF($A84="","",IF(F53=0,0,F22/F53))</f>
        <v/>
      </c>
      <c r="G84" s="275"/>
      <c r="H84" s="274" t="str">
        <f>IF($A84="","",IF(H53=0,0,H22/H53))</f>
        <v/>
      </c>
      <c r="I84" s="275"/>
      <c r="J84" s="274" t="str">
        <f>IF($A84="","",IF(J53=0,0,J22/J53))</f>
        <v/>
      </c>
      <c r="K84" s="275"/>
      <c r="L84" s="274" t="str">
        <f>IF($A84="","",IF(L53=0,0,L22/L53))</f>
        <v/>
      </c>
      <c r="M84" s="275"/>
      <c r="N84" s="274" t="str">
        <f>IF($A84="","",IF(N53=0,0,N22/N53))</f>
        <v/>
      </c>
      <c r="O84" s="275"/>
      <c r="P84" s="274" t="str">
        <f>IF($A84="","",IF(P53=0,0,P22/P53))</f>
        <v/>
      </c>
      <c r="Q84" s="275"/>
      <c r="R84" s="274" t="str">
        <f>IF($A84="","",IF(R53=0,0,R22/R53))</f>
        <v/>
      </c>
      <c r="S84" s="275"/>
      <c r="T84" s="274" t="str">
        <f>IF($A84="","",IF(T53=0,0,T22/T53))</f>
        <v/>
      </c>
      <c r="U84" s="275"/>
    </row>
    <row r="85" spans="1:21" ht="18" customHeight="1">
      <c r="A85" s="173" t="str">
        <f>IF($D$8="Data Not Entered On Set-Up Worksheet","",IF(OR(VLOOKUP($D$8,County_Lookup,10,FALSE)="",VLOOKUP($D$8,County_Lookup,10,FALSE)=0),"",VLOOKUP($D$8,County_Lookup,10,FALSE)))</f>
        <v/>
      </c>
      <c r="B85" s="274" t="str">
        <f>IF($A85="","",IF(B54=0,0,B23/B54))</f>
        <v/>
      </c>
      <c r="C85" s="275"/>
      <c r="D85" s="274" t="str">
        <f>IF($A85="","",IF(D54=0,0,D23/D54))</f>
        <v/>
      </c>
      <c r="E85" s="275"/>
      <c r="F85" s="274" t="str">
        <f>IF($A85="","",IF(F54=0,0,F23/F54))</f>
        <v/>
      </c>
      <c r="G85" s="275"/>
      <c r="H85" s="274" t="str">
        <f>IF($A85="","",IF(H54=0,0,H23/H54))</f>
        <v/>
      </c>
      <c r="I85" s="275"/>
      <c r="J85" s="274" t="str">
        <f>IF($A85="","",IF(J54=0,0,J23/J54))</f>
        <v/>
      </c>
      <c r="K85" s="275"/>
      <c r="L85" s="274" t="str">
        <f>IF($A85="","",IF(L54=0,0,L23/L54))</f>
        <v/>
      </c>
      <c r="M85" s="275"/>
      <c r="N85" s="274" t="str">
        <f>IF($A85="","",IF(N54=0,0,N23/N54))</f>
        <v/>
      </c>
      <c r="O85" s="275"/>
      <c r="P85" s="274" t="str">
        <f>IF($A85="","",IF(P54=0,0,P23/P54))</f>
        <v/>
      </c>
      <c r="Q85" s="275"/>
      <c r="R85" s="274" t="str">
        <f>IF($A85="","",IF(R54=0,0,R23/R54))</f>
        <v/>
      </c>
      <c r="S85" s="275"/>
      <c r="T85" s="274" t="str">
        <f>IF($A85="","",IF(T54=0,0,T23/T54))</f>
        <v/>
      </c>
      <c r="U85" s="275"/>
    </row>
    <row r="86" spans="1:21" ht="18" customHeight="1">
      <c r="A86" s="173" t="str">
        <f>IF($D$8="Data Not Entered On Set-Up Worksheet","",IF(OR(VLOOKUP($D$8,County_Lookup,11,FALSE)="",VLOOKUP($D$8,County_Lookup,11,FALSE)=0),"",VLOOKUP($D$8,County_Lookup,11,FALSE)))</f>
        <v/>
      </c>
      <c r="B86" s="274" t="str">
        <f>IF($A86="","",IF(B55=0,0,B24/B55))</f>
        <v/>
      </c>
      <c r="C86" s="275"/>
      <c r="D86" s="274" t="str">
        <f>IF($A86="","",IF(D55=0,0,D24/D55))</f>
        <v/>
      </c>
      <c r="E86" s="275"/>
      <c r="F86" s="274" t="str">
        <f>IF($A86="","",IF(F55=0,0,F24/F55))</f>
        <v/>
      </c>
      <c r="G86" s="275"/>
      <c r="H86" s="274" t="str">
        <f>IF($A86="","",IF(H55=0,0,H24/H55))</f>
        <v/>
      </c>
      <c r="I86" s="275"/>
      <c r="J86" s="274" t="str">
        <f>IF($A86="","",IF(J55=0,0,J24/J55))</f>
        <v/>
      </c>
      <c r="K86" s="275"/>
      <c r="L86" s="274" t="str">
        <f>IF($A86="","",IF(L55=0,0,L24/L55))</f>
        <v/>
      </c>
      <c r="M86" s="275"/>
      <c r="N86" s="274" t="str">
        <f>IF($A86="","",IF(N55=0,0,N24/N55))</f>
        <v/>
      </c>
      <c r="O86" s="275"/>
      <c r="P86" s="274" t="str">
        <f>IF($A86="","",IF(P55=0,0,P24/P55))</f>
        <v/>
      </c>
      <c r="Q86" s="275"/>
      <c r="R86" s="274" t="str">
        <f>IF($A86="","",IF(R55=0,0,R24/R55))</f>
        <v/>
      </c>
      <c r="S86" s="275"/>
      <c r="T86" s="274" t="str">
        <f>IF($A86="","",IF(T55=0,0,T24/T55))</f>
        <v/>
      </c>
      <c r="U86" s="275"/>
    </row>
    <row r="87" spans="1:21" ht="18" customHeight="1">
      <c r="A87" s="173" t="str">
        <f>IF($D$8="Data Not Entered On Set-Up Worksheet","",IF(OR(VLOOKUP($D$8,County_Lookup,12,FALSE)="",VLOOKUP($D$8,County_Lookup,12,FALSE)=0),"",VLOOKUP($D$8,County_Lookup,12,FALSE)))</f>
        <v/>
      </c>
      <c r="B87" s="274" t="str">
        <f>IF($A87="","",IF(B56=0,0,B25/B56))</f>
        <v/>
      </c>
      <c r="C87" s="275"/>
      <c r="D87" s="274" t="str">
        <f>IF($A87="","",IF(D56=0,0,D25/D56))</f>
        <v/>
      </c>
      <c r="E87" s="275"/>
      <c r="F87" s="274" t="str">
        <f>IF($A87="","",IF(F56=0,0,F25/F56))</f>
        <v/>
      </c>
      <c r="G87" s="275"/>
      <c r="H87" s="274" t="str">
        <f>IF($A87="","",IF(H56=0,0,H25/H56))</f>
        <v/>
      </c>
      <c r="I87" s="275"/>
      <c r="J87" s="274" t="str">
        <f>IF($A87="","",IF(J56=0,0,J25/J56))</f>
        <v/>
      </c>
      <c r="K87" s="275"/>
      <c r="L87" s="274" t="str">
        <f>IF($A87="","",IF(L56=0,0,L25/L56))</f>
        <v/>
      </c>
      <c r="M87" s="275"/>
      <c r="N87" s="274" t="str">
        <f>IF($A87="","",IF(N56=0,0,N25/N56))</f>
        <v/>
      </c>
      <c r="O87" s="275"/>
      <c r="P87" s="274" t="str">
        <f>IF($A87="","",IF(P56=0,0,P25/P56))</f>
        <v/>
      </c>
      <c r="Q87" s="275"/>
      <c r="R87" s="274" t="str">
        <f>IF($A87="","",IF(R56=0,0,R25/R56))</f>
        <v/>
      </c>
      <c r="S87" s="275"/>
      <c r="T87" s="274" t="str">
        <f>IF($A87="","",IF(T56=0,0,T25/T56))</f>
        <v/>
      </c>
      <c r="U87" s="275"/>
    </row>
    <row r="88" spans="1:21" ht="18" customHeight="1">
      <c r="A88" s="173" t="str">
        <f>IF($D$8="Data Not Entered On Set-Up Worksheet","",IF(OR(VLOOKUP($D$8,County_Lookup,13,FALSE)="",VLOOKUP($D$8,County_Lookup,13,FALSE)=0),"",VLOOKUP($D$8,County_Lookup,13,FALSE)))</f>
        <v/>
      </c>
      <c r="B88" s="274" t="str">
        <f>IF($A88="","",IF(B57=0,0,B26/B57))</f>
        <v/>
      </c>
      <c r="C88" s="275"/>
      <c r="D88" s="274" t="str">
        <f>IF($A88="","",IF(D57=0,0,D26/D57))</f>
        <v/>
      </c>
      <c r="E88" s="275"/>
      <c r="F88" s="274" t="str">
        <f>IF($A88="","",IF(F57=0,0,F26/F57))</f>
        <v/>
      </c>
      <c r="G88" s="275"/>
      <c r="H88" s="274" t="str">
        <f>IF($A88="","",IF(H57=0,0,H26/H57))</f>
        <v/>
      </c>
      <c r="I88" s="275"/>
      <c r="J88" s="274" t="str">
        <f>IF($A88="","",IF(J57=0,0,J26/J57))</f>
        <v/>
      </c>
      <c r="K88" s="275"/>
      <c r="L88" s="274" t="str">
        <f>IF($A88="","",IF(L57=0,0,L26/L57))</f>
        <v/>
      </c>
      <c r="M88" s="275"/>
      <c r="N88" s="274" t="str">
        <f>IF($A88="","",IF(N57=0,0,N26/N57))</f>
        <v/>
      </c>
      <c r="O88" s="275"/>
      <c r="P88" s="274" t="str">
        <f>IF($A88="","",IF(P57=0,0,P26/P57))</f>
        <v/>
      </c>
      <c r="Q88" s="275"/>
      <c r="R88" s="274" t="str">
        <f>IF($A88="","",IF(R57=0,0,R26/R57))</f>
        <v/>
      </c>
      <c r="S88" s="275"/>
      <c r="T88" s="274" t="str">
        <f>IF($A88="","",IF(T57=0,0,T26/T57))</f>
        <v/>
      </c>
      <c r="U88" s="275"/>
    </row>
    <row r="89" spans="1:21" ht="18" customHeight="1">
      <c r="A89" s="173" t="str">
        <f>IF($D$8="Data Not Entered On Set-Up Worksheet","",IF(OR(VLOOKUP($D$8,County_Lookup,14,FALSE)="",VLOOKUP($D$8,County_Lookup,14,FALSE)=0),"",VLOOKUP($D$8,County_Lookup,14,FALSE)))</f>
        <v/>
      </c>
      <c r="B89" s="274" t="str">
        <f>IF($A89="","",IF(B58=0,0,B27/B58))</f>
        <v/>
      </c>
      <c r="C89" s="275"/>
      <c r="D89" s="274" t="str">
        <f>IF($A89="","",IF(D58=0,0,D27/D58))</f>
        <v/>
      </c>
      <c r="E89" s="275"/>
      <c r="F89" s="274" t="str">
        <f>IF($A89="","",IF(F58=0,0,F27/F58))</f>
        <v/>
      </c>
      <c r="G89" s="275"/>
      <c r="H89" s="274" t="str">
        <f>IF($A89="","",IF(H58=0,0,H27/H58))</f>
        <v/>
      </c>
      <c r="I89" s="275"/>
      <c r="J89" s="274" t="str">
        <f>IF($A89="","",IF(J58=0,0,J27/J58))</f>
        <v/>
      </c>
      <c r="K89" s="275"/>
      <c r="L89" s="274" t="str">
        <f>IF($A89="","",IF(L58=0,0,L27/L58))</f>
        <v/>
      </c>
      <c r="M89" s="275"/>
      <c r="N89" s="274" t="str">
        <f>IF($A89="","",IF(N58=0,0,N27/N58))</f>
        <v/>
      </c>
      <c r="O89" s="275"/>
      <c r="P89" s="274" t="str">
        <f>IF($A89="","",IF(P58=0,0,P27/P58))</f>
        <v/>
      </c>
      <c r="Q89" s="275"/>
      <c r="R89" s="274" t="str">
        <f>IF($A89="","",IF(R58=0,0,R27/R58))</f>
        <v/>
      </c>
      <c r="S89" s="275"/>
      <c r="T89" s="274" t="str">
        <f>IF($A89="","",IF(T58=0,0,T27/T58))</f>
        <v/>
      </c>
      <c r="U89" s="275"/>
    </row>
    <row r="90" spans="1:21" ht="18" customHeight="1">
      <c r="A90" s="172" t="str">
        <f>IF($D$8="Data Not Entered On Set-Up Worksheet","",IF(OR(VLOOKUP($D$8,County_Lookup,15,FALSE)="",VLOOKUP($D$8,County_Lookup,15,FALSE)=0),"",VLOOKUP($D$8,County_Lookup,15,FALSE)))</f>
        <v/>
      </c>
      <c r="B90" s="274" t="str">
        <f>IF($A90="","",IF(B59=0,0,B28/B59))</f>
        <v/>
      </c>
      <c r="C90" s="275"/>
      <c r="D90" s="274" t="str">
        <f>IF($A90="","",IF(D59=0,0,D28/D59))</f>
        <v/>
      </c>
      <c r="E90" s="275"/>
      <c r="F90" s="274" t="str">
        <f>IF($A90="","",IF(F59=0,0,F28/F59))</f>
        <v/>
      </c>
      <c r="G90" s="275"/>
      <c r="H90" s="274" t="str">
        <f>IF($A90="","",IF(H59=0,0,H28/H59))</f>
        <v/>
      </c>
      <c r="I90" s="275"/>
      <c r="J90" s="274" t="str">
        <f>IF($A90="","",IF(J59=0,0,J28/J59))</f>
        <v/>
      </c>
      <c r="K90" s="275"/>
      <c r="L90" s="274" t="str">
        <f>IF($A90="","",IF(L59=0,0,L28/L59))</f>
        <v/>
      </c>
      <c r="M90" s="275"/>
      <c r="N90" s="274" t="str">
        <f>IF($A90="","",IF(N59=0,0,N28/N59))</f>
        <v/>
      </c>
      <c r="O90" s="275"/>
      <c r="P90" s="274" t="str">
        <f>IF($A90="","",IF(P59=0,0,P28/P59))</f>
        <v/>
      </c>
      <c r="Q90" s="275"/>
      <c r="R90" s="274" t="str">
        <f>IF($A90="","",IF(R59=0,0,R28/R59))</f>
        <v/>
      </c>
      <c r="S90" s="275"/>
      <c r="T90" s="274" t="str">
        <f>IF($A90="","",IF(T59=0,0,T28/T59))</f>
        <v/>
      </c>
      <c r="U90" s="275"/>
    </row>
    <row r="91" spans="1:21" ht="18" customHeight="1">
      <c r="A91" s="173" t="str">
        <f>IF($D$8="Data Not Entered On Set-Up Worksheet","",IF(OR(VLOOKUP($D$8,County_Lookup,16,FALSE)="",VLOOKUP($D$8,County_Lookup,16,FALSE)=0),"",VLOOKUP($D$8,County_Lookup,16,FALSE)))</f>
        <v/>
      </c>
      <c r="B91" s="274" t="str">
        <f>IF($A91="","",IF(B60=0,0,B29/B60))</f>
        <v/>
      </c>
      <c r="C91" s="275"/>
      <c r="D91" s="274" t="str">
        <f>IF($A91="","",IF(D60=0,0,D29/D60))</f>
        <v/>
      </c>
      <c r="E91" s="275"/>
      <c r="F91" s="274" t="str">
        <f>IF($A91="","",IF(F60=0,0,F29/F60))</f>
        <v/>
      </c>
      <c r="G91" s="275"/>
      <c r="H91" s="274" t="str">
        <f>IF($A91="","",IF(H60=0,0,H29/H60))</f>
        <v/>
      </c>
      <c r="I91" s="275"/>
      <c r="J91" s="274" t="str">
        <f>IF($A91="","",IF(J60=0,0,J29/J60))</f>
        <v/>
      </c>
      <c r="K91" s="275"/>
      <c r="L91" s="274" t="str">
        <f>IF($A91="","",IF(L60=0,0,L29/L60))</f>
        <v/>
      </c>
      <c r="M91" s="275"/>
      <c r="N91" s="274" t="str">
        <f>IF($A91="","",IF(N60=0,0,N29/N60))</f>
        <v/>
      </c>
      <c r="O91" s="275"/>
      <c r="P91" s="274" t="str">
        <f>IF($A91="","",IF(P60=0,0,P29/P60))</f>
        <v/>
      </c>
      <c r="Q91" s="275"/>
      <c r="R91" s="274" t="str">
        <f>IF($A91="","",IF(R60=0,0,R29/R60))</f>
        <v/>
      </c>
      <c r="S91" s="275"/>
      <c r="T91" s="274" t="str">
        <f>IF($A91="","",IF(T60=0,0,T29/T60))</f>
        <v/>
      </c>
      <c r="U91" s="275"/>
    </row>
    <row r="92" spans="1:21" ht="18" customHeight="1">
      <c r="A92" s="173" t="str">
        <f>IF($D$8="Data Not Entered On Set-Up Worksheet","",IF(OR(VLOOKUP($D$8,County_Lookup,17,FALSE)="",VLOOKUP($D$8,County_Lookup,17,FALSE)=0),"",VLOOKUP($D$8,County_Lookup,17,FALSE)))</f>
        <v/>
      </c>
      <c r="B92" s="274" t="str">
        <f>IF($A92="","",IF(B61=0,0,B30/B61))</f>
        <v/>
      </c>
      <c r="C92" s="275"/>
      <c r="D92" s="274" t="str">
        <f>IF($A92="","",IF(D61=0,0,D30/D61))</f>
        <v/>
      </c>
      <c r="E92" s="275"/>
      <c r="F92" s="274" t="str">
        <f>IF($A92="","",IF(F61=0,0,F30/F61))</f>
        <v/>
      </c>
      <c r="G92" s="275"/>
      <c r="H92" s="274" t="str">
        <f>IF($A92="","",IF(H61=0,0,H30/H61))</f>
        <v/>
      </c>
      <c r="I92" s="275"/>
      <c r="J92" s="274" t="str">
        <f>IF($A92="","",IF(J61=0,0,J30/J61))</f>
        <v/>
      </c>
      <c r="K92" s="275"/>
      <c r="L92" s="274" t="str">
        <f>IF($A92="","",IF(L61=0,0,L30/L61))</f>
        <v/>
      </c>
      <c r="M92" s="275"/>
      <c r="N92" s="274" t="str">
        <f>IF($A92="","",IF(N61=0,0,N30/N61))</f>
        <v/>
      </c>
      <c r="O92" s="275"/>
      <c r="P92" s="274" t="str">
        <f>IF($A92="","",IF(P61=0,0,P30/P61))</f>
        <v/>
      </c>
      <c r="Q92" s="275"/>
      <c r="R92" s="274" t="str">
        <f>IF($A92="","",IF(R61=0,0,R30/R61))</f>
        <v/>
      </c>
      <c r="S92" s="275"/>
      <c r="T92" s="274" t="str">
        <f>IF($A92="","",IF(T61=0,0,T30/T61))</f>
        <v/>
      </c>
      <c r="U92" s="275"/>
    </row>
    <row r="93" spans="1:21" ht="18" customHeight="1">
      <c r="A93" s="173" t="str">
        <f>IF($D$8="Data Not Entered On Set-Up Worksheet","",IF(OR(VLOOKUP($D$8,County_Lookup,18,FALSE)="",VLOOKUP($D$8,County_Lookup,18,FALSE)=0),"",VLOOKUP($D$8,County_Lookup,18,FALSE)))</f>
        <v/>
      </c>
      <c r="B93" s="274" t="str">
        <f>IF($A93="","",IF(B62=0,0,B31/B62))</f>
        <v/>
      </c>
      <c r="C93" s="275"/>
      <c r="D93" s="274" t="str">
        <f>IF($A93="","",IF(D62=0,0,D31/D62))</f>
        <v/>
      </c>
      <c r="E93" s="275"/>
      <c r="F93" s="274" t="str">
        <f>IF($A93="","",IF(F62=0,0,F31/F62))</f>
        <v/>
      </c>
      <c r="G93" s="275"/>
      <c r="H93" s="274" t="str">
        <f>IF($A93="","",IF(H62=0,0,H31/H62))</f>
        <v/>
      </c>
      <c r="I93" s="275"/>
      <c r="J93" s="274" t="str">
        <f>IF($A93="","",IF(J62=0,0,J31/J62))</f>
        <v/>
      </c>
      <c r="K93" s="275"/>
      <c r="L93" s="274" t="str">
        <f>IF($A93="","",IF(L62=0,0,L31/L62))</f>
        <v/>
      </c>
      <c r="M93" s="275"/>
      <c r="N93" s="274" t="str">
        <f>IF($A93="","",IF(N62=0,0,N31/N62))</f>
        <v/>
      </c>
      <c r="O93" s="275"/>
      <c r="P93" s="274" t="str">
        <f>IF($A93="","",IF(P62=0,0,P31/P62))</f>
        <v/>
      </c>
      <c r="Q93" s="275"/>
      <c r="R93" s="274" t="str">
        <f>IF($A93="","",IF(R62=0,0,R31/R62))</f>
        <v/>
      </c>
      <c r="S93" s="275"/>
      <c r="T93" s="274" t="str">
        <f>IF($A93="","",IF(T62=0,0,T31/T62))</f>
        <v/>
      </c>
      <c r="U93" s="275"/>
    </row>
    <row r="94" spans="1:21" ht="18" customHeight="1">
      <c r="A94" s="173" t="str">
        <f>IF($D$8="Data Not Entered On Set-Up Worksheet","",IF(OR(VLOOKUP($D$8,County_Lookup,19,FALSE)="",VLOOKUP($D$8,County_Lookup,19,FALSE)=0),"",VLOOKUP($D$8,County_Lookup,19,FALSE)))</f>
        <v/>
      </c>
      <c r="B94" s="274" t="str">
        <f>IF($A94="","",IF(B63=0,0,B32/B63))</f>
        <v/>
      </c>
      <c r="C94" s="275"/>
      <c r="D94" s="274" t="str">
        <f>IF($A94="","",IF(D63=0,0,D32/D63))</f>
        <v/>
      </c>
      <c r="E94" s="275"/>
      <c r="F94" s="274" t="str">
        <f>IF($A94="","",IF(F63=0,0,F32/F63))</f>
        <v/>
      </c>
      <c r="G94" s="275"/>
      <c r="H94" s="274" t="str">
        <f>IF($A94="","",IF(H63=0,0,H32/H63))</f>
        <v/>
      </c>
      <c r="I94" s="275"/>
      <c r="J94" s="274" t="str">
        <f>IF($A94="","",IF(J63=0,0,J32/J63))</f>
        <v/>
      </c>
      <c r="K94" s="275"/>
      <c r="L94" s="274" t="str">
        <f>IF($A94="","",IF(L63=0,0,L32/L63))</f>
        <v/>
      </c>
      <c r="M94" s="275"/>
      <c r="N94" s="274" t="str">
        <f>IF($A94="","",IF(N63=0,0,N32/N63))</f>
        <v/>
      </c>
      <c r="O94" s="275"/>
      <c r="P94" s="274" t="str">
        <f>IF($A94="","",IF(P63=0,0,P32/P63))</f>
        <v/>
      </c>
      <c r="Q94" s="275"/>
      <c r="R94" s="274" t="str">
        <f>IF($A94="","",IF(R63=0,0,R32/R63))</f>
        <v/>
      </c>
      <c r="S94" s="275"/>
      <c r="T94" s="274" t="str">
        <f>IF($A94="","",IF(T63=0,0,T32/T63))</f>
        <v/>
      </c>
      <c r="U94" s="275"/>
    </row>
    <row r="95" spans="1:21" ht="18" customHeight="1">
      <c r="A95" s="173" t="str">
        <f>IF($D$8="Data Not Entered On Set-Up Worksheet","",IF(OR(VLOOKUP($D$8,County_Lookup,20,FALSE)="",VLOOKUP($D$8,County_Lookup,20,FALSE)=0),"",VLOOKUP($D$8,County_Lookup,20,FALSE)))</f>
        <v/>
      </c>
      <c r="B95" s="274" t="str">
        <f>IF($A95="","",IF(B64=0,0,B33/B64))</f>
        <v/>
      </c>
      <c r="C95" s="275"/>
      <c r="D95" s="274" t="str">
        <f>IF($A95="","",IF(D64=0,0,D33/D64))</f>
        <v/>
      </c>
      <c r="E95" s="275"/>
      <c r="F95" s="274" t="str">
        <f>IF($A95="","",IF(F64=0,0,F33/F64))</f>
        <v/>
      </c>
      <c r="G95" s="275"/>
      <c r="H95" s="274" t="str">
        <f>IF($A95="","",IF(H64=0,0,H33/H64))</f>
        <v/>
      </c>
      <c r="I95" s="275"/>
      <c r="J95" s="274" t="str">
        <f>IF($A95="","",IF(J64=0,0,J33/J64))</f>
        <v/>
      </c>
      <c r="K95" s="275"/>
      <c r="L95" s="274" t="str">
        <f>IF($A95="","",IF(L64=0,0,L33/L64))</f>
        <v/>
      </c>
      <c r="M95" s="275"/>
      <c r="N95" s="274" t="str">
        <f>IF($A95="","",IF(N64=0,0,N33/N64))</f>
        <v/>
      </c>
      <c r="O95" s="275"/>
      <c r="P95" s="274" t="str">
        <f>IF($A95="","",IF(P64=0,0,P33/P64))</f>
        <v/>
      </c>
      <c r="Q95" s="275"/>
      <c r="R95" s="274" t="str">
        <f>IF($A95="","",IF(R64=0,0,R33/R64))</f>
        <v/>
      </c>
      <c r="S95" s="275"/>
      <c r="T95" s="274" t="str">
        <f>IF($A95="","",IF(T64=0,0,T33/T64))</f>
        <v/>
      </c>
      <c r="U95" s="275"/>
    </row>
    <row r="96" spans="1:21" ht="18" customHeight="1">
      <c r="A96" s="173" t="str">
        <f>IF($D$8="Data Not Entered On Set-Up Worksheet","",IF(OR(VLOOKUP($D$8,County_Lookup,21,FALSE)="",VLOOKUP($D$8,County_Lookup,21,FALSE)=0),"",VLOOKUP($D$8,County_Lookup,21,FALSE)))</f>
        <v/>
      </c>
      <c r="B96" s="274" t="str">
        <f>IF($A96="","",IF(B65=0,0,B34/B65))</f>
        <v/>
      </c>
      <c r="C96" s="275"/>
      <c r="D96" s="274" t="str">
        <f>IF($A96="","",IF(D65=0,0,D34/D65))</f>
        <v/>
      </c>
      <c r="E96" s="275"/>
      <c r="F96" s="274" t="str">
        <f>IF($A96="","",IF(F65=0,0,F34/F65))</f>
        <v/>
      </c>
      <c r="G96" s="275"/>
      <c r="H96" s="274" t="str">
        <f>IF($A96="","",IF(H65=0,0,H34/H65))</f>
        <v/>
      </c>
      <c r="I96" s="275"/>
      <c r="J96" s="274" t="str">
        <f>IF($A96="","",IF(J65=0,0,J34/J65))</f>
        <v/>
      </c>
      <c r="K96" s="275"/>
      <c r="L96" s="274" t="str">
        <f>IF($A96="","",IF(L65=0,0,L34/L65))</f>
        <v/>
      </c>
      <c r="M96" s="275"/>
      <c r="N96" s="274" t="str">
        <f>IF($A96="","",IF(N65=0,0,N34/N65))</f>
        <v/>
      </c>
      <c r="O96" s="275"/>
      <c r="P96" s="274" t="str">
        <f>IF($A96="","",IF(P65=0,0,P34/P65))</f>
        <v/>
      </c>
      <c r="Q96" s="275"/>
      <c r="R96" s="274" t="str">
        <f>IF($A96="","",IF(R65=0,0,R34/R65))</f>
        <v/>
      </c>
      <c r="S96" s="275"/>
      <c r="T96" s="274" t="str">
        <f>IF($A96="","",IF(T65=0,0,T34/T65))</f>
        <v/>
      </c>
      <c r="U96" s="275"/>
    </row>
    <row r="97" spans="1:21" ht="18" customHeight="1">
      <c r="A97" s="172" t="str">
        <f>IF($D$8="Data Not Entered On Set-Up Worksheet","",IF(OR(VLOOKUP($D$8,County_Lookup,22,FALSE)="",VLOOKUP($D$8,County_Lookup,22,FALSE)=0),"",VLOOKUP($D$8,County_Lookup,22,FALSE)))</f>
        <v/>
      </c>
      <c r="B97" s="274" t="str">
        <f>IF($A97="","",IF(B66=0,0,B35/B66))</f>
        <v/>
      </c>
      <c r="C97" s="275"/>
      <c r="D97" s="274" t="str">
        <f>IF($A97="","",IF(D66=0,0,D35/D66))</f>
        <v/>
      </c>
      <c r="E97" s="275"/>
      <c r="F97" s="274" t="str">
        <f>IF($A97="","",IF(F66=0,0,F35/F66))</f>
        <v/>
      </c>
      <c r="G97" s="275"/>
      <c r="H97" s="274" t="str">
        <f>IF($A97="","",IF(H66=0,0,H35/H66))</f>
        <v/>
      </c>
      <c r="I97" s="275"/>
      <c r="J97" s="274" t="str">
        <f>IF($A97="","",IF(J66=0,0,J35/J66))</f>
        <v/>
      </c>
      <c r="K97" s="275"/>
      <c r="L97" s="274" t="str">
        <f>IF($A97="","",IF(L66=0,0,L35/L66))</f>
        <v/>
      </c>
      <c r="M97" s="275"/>
      <c r="N97" s="274" t="str">
        <f>IF($A97="","",IF(N66=0,0,N35/N66))</f>
        <v/>
      </c>
      <c r="O97" s="275"/>
      <c r="P97" s="274" t="str">
        <f>IF($A97="","",IF(P66=0,0,P35/P66))</f>
        <v/>
      </c>
      <c r="Q97" s="275"/>
      <c r="R97" s="274" t="str">
        <f>IF($A97="","",IF(R66=0,0,R35/R66))</f>
        <v/>
      </c>
      <c r="S97" s="275"/>
      <c r="T97" s="274" t="str">
        <f>IF($A97="","",IF(T66=0,0,T35/T66))</f>
        <v/>
      </c>
      <c r="U97" s="275"/>
    </row>
    <row r="98" spans="1:21" ht="18" customHeight="1">
      <c r="A98" s="173" t="str">
        <f>IF($D$8="Data Not Entered On Set-Up Worksheet","",IF(OR(VLOOKUP($D$8,County_Lookup,23,FALSE)="",VLOOKUP($D$8,County_Lookup,23,FALSE)=0),"",VLOOKUP($D$8,County_Lookup,23,FALSE)))</f>
        <v/>
      </c>
      <c r="B98" s="274" t="str">
        <f>IF($A98="","",IF(B67=0,0,B36/B67))</f>
        <v/>
      </c>
      <c r="C98" s="275"/>
      <c r="D98" s="274" t="str">
        <f>IF($A98="","",IF(D67=0,0,D36/D67))</f>
        <v/>
      </c>
      <c r="E98" s="275"/>
      <c r="F98" s="274" t="str">
        <f>IF($A98="","",IF(F67=0,0,F36/F67))</f>
        <v/>
      </c>
      <c r="G98" s="275"/>
      <c r="H98" s="274" t="str">
        <f>IF($A98="","",IF(H67=0,0,H36/H67))</f>
        <v/>
      </c>
      <c r="I98" s="275"/>
      <c r="J98" s="274" t="str">
        <f>IF($A98="","",IF(J67=0,0,J36/J67))</f>
        <v/>
      </c>
      <c r="K98" s="275"/>
      <c r="L98" s="274" t="str">
        <f>IF($A98="","",IF(L67=0,0,L36/L67))</f>
        <v/>
      </c>
      <c r="M98" s="275"/>
      <c r="N98" s="274" t="str">
        <f>IF($A98="","",IF(N67=0,0,N36/N67))</f>
        <v/>
      </c>
      <c r="O98" s="275"/>
      <c r="P98" s="274" t="str">
        <f>IF($A98="","",IF(P67=0,0,P36/P67))</f>
        <v/>
      </c>
      <c r="Q98" s="275"/>
      <c r="R98" s="274" t="str">
        <f>IF($A98="","",IF(R67=0,0,R36/R67))</f>
        <v/>
      </c>
      <c r="S98" s="275"/>
      <c r="T98" s="274" t="str">
        <f>IF($A98="","",IF(T67=0,0,T36/T67))</f>
        <v/>
      </c>
      <c r="U98" s="275"/>
    </row>
    <row r="99" spans="1:21" ht="18" customHeight="1">
      <c r="A99" s="173" t="str">
        <f>IF($D$8="Data Not Entered On Set-Up Worksheet","",IF(OR(VLOOKUP($D$8,County_Lookup,24,FALSE)="",VLOOKUP($D$8,County_Lookup,24,FALSE)=0),"",VLOOKUP($D$8,County_Lookup,24,FALSE)))</f>
        <v/>
      </c>
      <c r="B99" s="274" t="str">
        <f>IF($A99="","",IF(B68=0,0,B37/B68))</f>
        <v/>
      </c>
      <c r="C99" s="275"/>
      <c r="D99" s="274" t="str">
        <f>IF($A99="","",IF(D68=0,0,D37/D68))</f>
        <v/>
      </c>
      <c r="E99" s="275"/>
      <c r="F99" s="274" t="str">
        <f>IF($A99="","",IF(F68=0,0,F37/F68))</f>
        <v/>
      </c>
      <c r="G99" s="275"/>
      <c r="H99" s="274" t="str">
        <f>IF($A99="","",IF(H68=0,0,H37/H68))</f>
        <v/>
      </c>
      <c r="I99" s="275"/>
      <c r="J99" s="274" t="str">
        <f>IF($A99="","",IF(J68=0,0,J37/J68))</f>
        <v/>
      </c>
      <c r="K99" s="275"/>
      <c r="L99" s="274" t="str">
        <f>IF($A99="","",IF(L68=0,0,L37/L68))</f>
        <v/>
      </c>
      <c r="M99" s="275"/>
      <c r="N99" s="274" t="str">
        <f>IF($A99="","",IF(N68=0,0,N37/N68))</f>
        <v/>
      </c>
      <c r="O99" s="275"/>
      <c r="P99" s="274" t="str">
        <f>IF($A99="","",IF(P68=0,0,P37/P68))</f>
        <v/>
      </c>
      <c r="Q99" s="275"/>
      <c r="R99" s="274" t="str">
        <f>IF($A99="","",IF(R68=0,0,R37/R68))</f>
        <v/>
      </c>
      <c r="S99" s="275"/>
      <c r="T99" s="274" t="str">
        <f>IF($A99="","",IF(T68=0,0,T37/T68))</f>
        <v/>
      </c>
      <c r="U99" s="275"/>
    </row>
    <row r="100" spans="1:21" ht="18" customHeight="1">
      <c r="A100" s="173" t="str">
        <f>IF($D$8="Data Not Entered On Set-Up Worksheet","",IF(OR(VLOOKUP($D$8,County_Lookup,25,FALSE)="",VLOOKUP($D$8,County_Lookup,25,FALSE)=0),"",VLOOKUP($D$8,County_Lookup,25,FALSE)))</f>
        <v/>
      </c>
      <c r="B100" s="274" t="str">
        <f>IF($A100="","",IF(B69=0,0,B38/B69))</f>
        <v/>
      </c>
      <c r="C100" s="275"/>
      <c r="D100" s="274" t="str">
        <f>IF($A100="","",IF(D69=0,0,D38/D69))</f>
        <v/>
      </c>
      <c r="E100" s="275"/>
      <c r="F100" s="274" t="str">
        <f>IF($A100="","",IF(F69=0,0,F38/F69))</f>
        <v/>
      </c>
      <c r="G100" s="275"/>
      <c r="H100" s="274" t="str">
        <f>IF($A100="","",IF(H69=0,0,H38/H69))</f>
        <v/>
      </c>
      <c r="I100" s="275"/>
      <c r="J100" s="274" t="str">
        <f>IF($A100="","",IF(J69=0,0,J38/J69))</f>
        <v/>
      </c>
      <c r="K100" s="275"/>
      <c r="L100" s="274" t="str">
        <f>IF($A100="","",IF(L69=0,0,L38/L69))</f>
        <v/>
      </c>
      <c r="M100" s="275"/>
      <c r="N100" s="274" t="str">
        <f>IF($A100="","",IF(N69=0,0,N38/N69))</f>
        <v/>
      </c>
      <c r="O100" s="275"/>
      <c r="P100" s="274" t="str">
        <f>IF($A100="","",IF(P69=0,0,P38/P69))</f>
        <v/>
      </c>
      <c r="Q100" s="275"/>
      <c r="R100" s="274" t="str">
        <f>IF($A100="","",IF(R69=0,0,R38/R69))</f>
        <v/>
      </c>
      <c r="S100" s="275"/>
      <c r="T100" s="274" t="str">
        <f>IF($A100="","",IF(T69=0,0,T38/T69))</f>
        <v/>
      </c>
      <c r="U100" s="275"/>
    </row>
    <row r="101" spans="1:21" ht="18" customHeight="1">
      <c r="A101" s="173" t="str">
        <f>IF($D$8="Data Not Entered On Set-Up Worksheet","",IF(OR(VLOOKUP($D$8,County_Lookup,26,FALSE)="",VLOOKUP($D$8,County_Lookup,26,FALSE)=0),"",VLOOKUP($D$8,County_Lookup,26,FALSE)))</f>
        <v/>
      </c>
      <c r="B101" s="274" t="str">
        <f>IF($A101="","",IF(B70=0,0,B39/B70))</f>
        <v/>
      </c>
      <c r="C101" s="275"/>
      <c r="D101" s="274" t="str">
        <f>IF($A101="","",IF(D70=0,0,D39/D70))</f>
        <v/>
      </c>
      <c r="E101" s="275"/>
      <c r="F101" s="274" t="str">
        <f>IF($A101="","",IF(F70=0,0,F39/F70))</f>
        <v/>
      </c>
      <c r="G101" s="275"/>
      <c r="H101" s="274" t="str">
        <f>IF($A101="","",IF(H70=0,0,H39/H70))</f>
        <v/>
      </c>
      <c r="I101" s="275"/>
      <c r="J101" s="274" t="str">
        <f>IF($A101="","",IF(J70=0,0,J39/J70))</f>
        <v/>
      </c>
      <c r="K101" s="275"/>
      <c r="L101" s="274" t="str">
        <f>IF($A101="","",IF(L70=0,0,L39/L70))</f>
        <v/>
      </c>
      <c r="M101" s="275"/>
      <c r="N101" s="274" t="str">
        <f>IF($A101="","",IF(N70=0,0,N39/N70))</f>
        <v/>
      </c>
      <c r="O101" s="275"/>
      <c r="P101" s="274" t="str">
        <f>IF($A101="","",IF(P70=0,0,P39/P70))</f>
        <v/>
      </c>
      <c r="Q101" s="275"/>
      <c r="R101" s="274" t="str">
        <f>IF($A101="","",IF(R70=0,0,R39/R70))</f>
        <v/>
      </c>
      <c r="S101" s="275"/>
      <c r="T101" s="274" t="str">
        <f>IF($A101="","",IF(T70=0,0,T39/T70))</f>
        <v/>
      </c>
      <c r="U101" s="275"/>
    </row>
    <row r="102" spans="1:21" ht="18" customHeight="1">
      <c r="A102" s="173" t="str">
        <f>IF($D$8="Data Not Entered On Set-Up Worksheet","",IF(OR(VLOOKUP($D$8,County_Lookup,27,FALSE)="",VLOOKUP($D$8,County_Lookup,27,FALSE)=0),"",VLOOKUP($D$8,County_Lookup,27,FALSE)))</f>
        <v/>
      </c>
      <c r="B102" s="274" t="str">
        <f>IF($A102="","",IF(B71=0,0,B40/B71))</f>
        <v/>
      </c>
      <c r="C102" s="275"/>
      <c r="D102" s="274" t="str">
        <f>IF($A102="","",IF(D71=0,0,D40/D71))</f>
        <v/>
      </c>
      <c r="E102" s="275"/>
      <c r="F102" s="274" t="str">
        <f>IF($A102="","",IF(F71=0,0,F40/F71))</f>
        <v/>
      </c>
      <c r="G102" s="275"/>
      <c r="H102" s="274" t="str">
        <f>IF($A102="","",IF(H71=0,0,H40/H71))</f>
        <v/>
      </c>
      <c r="I102" s="275"/>
      <c r="J102" s="274" t="str">
        <f>IF($A102="","",IF(J71=0,0,J40/J71))</f>
        <v/>
      </c>
      <c r="K102" s="275"/>
      <c r="L102" s="274" t="str">
        <f>IF($A102="","",IF(L71=0,0,L40/L71))</f>
        <v/>
      </c>
      <c r="M102" s="275"/>
      <c r="N102" s="274" t="str">
        <f>IF($A102="","",IF(N71=0,0,N40/N71))</f>
        <v/>
      </c>
      <c r="O102" s="275"/>
      <c r="P102" s="274" t="str">
        <f>IF($A102="","",IF(P71=0,0,P40/P71))</f>
        <v/>
      </c>
      <c r="Q102" s="275"/>
      <c r="R102" s="274" t="str">
        <f>IF($A102="","",IF(R71=0,0,R40/R71))</f>
        <v/>
      </c>
      <c r="S102" s="275"/>
      <c r="T102" s="274" t="str">
        <f>IF($A102="","",IF(T71=0,0,T40/T71))</f>
        <v/>
      </c>
      <c r="U102" s="275"/>
    </row>
    <row r="103" spans="1:21" ht="18" customHeight="1" thickBot="1">
      <c r="A103" s="174" t="s">
        <v>2</v>
      </c>
      <c r="B103" s="276">
        <f>IF($A103="","",IF(B72=0,0,B41/B72))</f>
        <v>0</v>
      </c>
      <c r="C103" s="277"/>
      <c r="D103" s="276">
        <f>IF($A103="","",IF(D72=0,0,D41/D72))</f>
        <v>0</v>
      </c>
      <c r="E103" s="277"/>
      <c r="F103" s="276">
        <f>IF($A103="","",IF(F72=0,0,F41/F72))</f>
        <v>0</v>
      </c>
      <c r="G103" s="277"/>
      <c r="H103" s="276">
        <f>IF($A103="","",IF(H72=0,0,H41/H72))</f>
        <v>0</v>
      </c>
      <c r="I103" s="277"/>
      <c r="J103" s="276">
        <f>IF($A103="","",IF(J72=0,0,J41/J72))</f>
        <v>0</v>
      </c>
      <c r="K103" s="277"/>
      <c r="L103" s="276">
        <f>IF($A103="","",IF(L72=0,0,L41/L72))</f>
        <v>0</v>
      </c>
      <c r="M103" s="277"/>
      <c r="N103" s="276">
        <f>IF($A103="","",IF(N72=0,0,N41/N72))</f>
        <v>0</v>
      </c>
      <c r="O103" s="277"/>
      <c r="P103" s="276">
        <f>IF($A103="","",IF(P72=0,0,P41/P72))</f>
        <v>0</v>
      </c>
      <c r="Q103" s="277"/>
      <c r="R103" s="276">
        <f>IF($A103="","",IF(R72=0,0,R41/R72))</f>
        <v>0</v>
      </c>
      <c r="S103" s="277"/>
      <c r="T103" s="276">
        <f>IF($A103="","",IF(T72=0,0,T41/T72))</f>
        <v>0</v>
      </c>
      <c r="U103" s="277"/>
    </row>
  </sheetData>
  <sheetProtection sheet="1" objects="1" scenarios="1"/>
  <mergeCells count="280">
    <mergeCell ref="D101:E101"/>
    <mergeCell ref="F101:G101"/>
    <mergeCell ref="H101:I101"/>
    <mergeCell ref="J101:K101"/>
    <mergeCell ref="L101:M101"/>
    <mergeCell ref="N101:O101"/>
    <mergeCell ref="P101:Q101"/>
    <mergeCell ref="R101:S101"/>
    <mergeCell ref="T101:U101"/>
    <mergeCell ref="H94:I94"/>
    <mergeCell ref="H95:I95"/>
    <mergeCell ref="H96:I96"/>
    <mergeCell ref="H97:I97"/>
    <mergeCell ref="H98:I98"/>
    <mergeCell ref="H102:I102"/>
    <mergeCell ref="H103:I103"/>
    <mergeCell ref="H85:I85"/>
    <mergeCell ref="H86:I86"/>
    <mergeCell ref="H87:I87"/>
    <mergeCell ref="H88:I88"/>
    <mergeCell ref="H89:I89"/>
    <mergeCell ref="H90:I90"/>
    <mergeCell ref="H91:I91"/>
    <mergeCell ref="H92:I92"/>
    <mergeCell ref="H93:I93"/>
    <mergeCell ref="H99:I99"/>
    <mergeCell ref="H76:I76"/>
    <mergeCell ref="H77:I77"/>
    <mergeCell ref="H78:I78"/>
    <mergeCell ref="H79:I79"/>
    <mergeCell ref="H80:I80"/>
    <mergeCell ref="H81:I81"/>
    <mergeCell ref="H82:I82"/>
    <mergeCell ref="H83:I83"/>
    <mergeCell ref="H84:I84"/>
    <mergeCell ref="B103:C103"/>
    <mergeCell ref="B102:C102"/>
    <mergeCell ref="B98:C98"/>
    <mergeCell ref="B97:C97"/>
    <mergeCell ref="B96:C96"/>
    <mergeCell ref="B95:C95"/>
    <mergeCell ref="B94:C94"/>
    <mergeCell ref="B93:C93"/>
    <mergeCell ref="B86:C86"/>
    <mergeCell ref="B99:C99"/>
    <mergeCell ref="B100:C100"/>
    <mergeCell ref="B101:C101"/>
    <mergeCell ref="B85:C85"/>
    <mergeCell ref="B84:C84"/>
    <mergeCell ref="B83:C83"/>
    <mergeCell ref="B82:C82"/>
    <mergeCell ref="B81:C81"/>
    <mergeCell ref="B92:C92"/>
    <mergeCell ref="B91:C91"/>
    <mergeCell ref="B90:C90"/>
    <mergeCell ref="B89:C89"/>
    <mergeCell ref="B88:C88"/>
    <mergeCell ref="B87:C87"/>
    <mergeCell ref="D83:E83"/>
    <mergeCell ref="D82:E82"/>
    <mergeCell ref="D81:E81"/>
    <mergeCell ref="D92:E92"/>
    <mergeCell ref="D91:E91"/>
    <mergeCell ref="D90:E90"/>
    <mergeCell ref="D89:E89"/>
    <mergeCell ref="D88:E88"/>
    <mergeCell ref="D87:E87"/>
    <mergeCell ref="F103:G103"/>
    <mergeCell ref="F102:G102"/>
    <mergeCell ref="F98:G98"/>
    <mergeCell ref="F97:G97"/>
    <mergeCell ref="F96:G96"/>
    <mergeCell ref="F95:G95"/>
    <mergeCell ref="D86:E86"/>
    <mergeCell ref="D85:E85"/>
    <mergeCell ref="D84:E84"/>
    <mergeCell ref="D103:E103"/>
    <mergeCell ref="D102:E102"/>
    <mergeCell ref="D98:E98"/>
    <mergeCell ref="D97:E97"/>
    <mergeCell ref="D96:E96"/>
    <mergeCell ref="D95:E95"/>
    <mergeCell ref="D94:E94"/>
    <mergeCell ref="D93:E93"/>
    <mergeCell ref="F88:G88"/>
    <mergeCell ref="F87:G87"/>
    <mergeCell ref="F86:G86"/>
    <mergeCell ref="F85:G85"/>
    <mergeCell ref="F84:G84"/>
    <mergeCell ref="D99:E99"/>
    <mergeCell ref="F99:G99"/>
    <mergeCell ref="B76:C76"/>
    <mergeCell ref="D76:E76"/>
    <mergeCell ref="F76:G76"/>
    <mergeCell ref="D80:E80"/>
    <mergeCell ref="D79:E79"/>
    <mergeCell ref="D78:E78"/>
    <mergeCell ref="D77:E77"/>
    <mergeCell ref="B80:C80"/>
    <mergeCell ref="B79:C79"/>
    <mergeCell ref="B78:C78"/>
    <mergeCell ref="B77:C77"/>
    <mergeCell ref="F82:G82"/>
    <mergeCell ref="F81:G81"/>
    <mergeCell ref="F80:G80"/>
    <mergeCell ref="F79:G79"/>
    <mergeCell ref="F78:G78"/>
    <mergeCell ref="F77:G77"/>
    <mergeCell ref="F83:G83"/>
    <mergeCell ref="F94:G94"/>
    <mergeCell ref="F93:G93"/>
    <mergeCell ref="F92:G92"/>
    <mergeCell ref="F91:G91"/>
    <mergeCell ref="F90:G90"/>
    <mergeCell ref="F89:G89"/>
    <mergeCell ref="J79:K79"/>
    <mergeCell ref="J80:K80"/>
    <mergeCell ref="J81:K81"/>
    <mergeCell ref="J82:K82"/>
    <mergeCell ref="J83:K83"/>
    <mergeCell ref="N76:O76"/>
    <mergeCell ref="P76:Q76"/>
    <mergeCell ref="R76:S76"/>
    <mergeCell ref="T76:U76"/>
    <mergeCell ref="J77:K77"/>
    <mergeCell ref="J78:K78"/>
    <mergeCell ref="L77:M77"/>
    <mergeCell ref="L78:M78"/>
    <mergeCell ref="P77:Q77"/>
    <mergeCell ref="P78:Q78"/>
    <mergeCell ref="T77:U77"/>
    <mergeCell ref="T78:U78"/>
    <mergeCell ref="J76:K76"/>
    <mergeCell ref="L76:M76"/>
    <mergeCell ref="P79:Q79"/>
    <mergeCell ref="P80:Q80"/>
    <mergeCell ref="P81:Q81"/>
    <mergeCell ref="P82:Q82"/>
    <mergeCell ref="P83:Q83"/>
    <mergeCell ref="J97:K97"/>
    <mergeCell ref="J98:K98"/>
    <mergeCell ref="J102:K102"/>
    <mergeCell ref="J84:K84"/>
    <mergeCell ref="J103:K103"/>
    <mergeCell ref="J91:K91"/>
    <mergeCell ref="J92:K92"/>
    <mergeCell ref="J93:K93"/>
    <mergeCell ref="J94:K94"/>
    <mergeCell ref="J95:K95"/>
    <mergeCell ref="J96:K96"/>
    <mergeCell ref="J85:K85"/>
    <mergeCell ref="J86:K86"/>
    <mergeCell ref="J87:K87"/>
    <mergeCell ref="J88:K88"/>
    <mergeCell ref="J89:K89"/>
    <mergeCell ref="J90:K90"/>
    <mergeCell ref="J99:K99"/>
    <mergeCell ref="L103:M103"/>
    <mergeCell ref="N77:O77"/>
    <mergeCell ref="N78:O78"/>
    <mergeCell ref="N79:O79"/>
    <mergeCell ref="N80:O80"/>
    <mergeCell ref="N81:O81"/>
    <mergeCell ref="N82:O82"/>
    <mergeCell ref="L91:M91"/>
    <mergeCell ref="L92:M92"/>
    <mergeCell ref="L93:M93"/>
    <mergeCell ref="L94:M94"/>
    <mergeCell ref="L95:M95"/>
    <mergeCell ref="L96:M96"/>
    <mergeCell ref="L85:M85"/>
    <mergeCell ref="L86:M86"/>
    <mergeCell ref="L87:M87"/>
    <mergeCell ref="L88:M88"/>
    <mergeCell ref="L79:M79"/>
    <mergeCell ref="L80:M80"/>
    <mergeCell ref="L81:M81"/>
    <mergeCell ref="L82:M82"/>
    <mergeCell ref="L83:M83"/>
    <mergeCell ref="N83:O83"/>
    <mergeCell ref="N84:O84"/>
    <mergeCell ref="N85:O85"/>
    <mergeCell ref="N86:O86"/>
    <mergeCell ref="L97:M97"/>
    <mergeCell ref="L98:M98"/>
    <mergeCell ref="L102:M102"/>
    <mergeCell ref="L84:M84"/>
    <mergeCell ref="N95:O95"/>
    <mergeCell ref="N96:O96"/>
    <mergeCell ref="N97:O97"/>
    <mergeCell ref="N98:O98"/>
    <mergeCell ref="N102:O102"/>
    <mergeCell ref="L89:M89"/>
    <mergeCell ref="L90:M90"/>
    <mergeCell ref="N87:O87"/>
    <mergeCell ref="N88:O88"/>
    <mergeCell ref="L99:M99"/>
    <mergeCell ref="N99:O99"/>
    <mergeCell ref="N103:O103"/>
    <mergeCell ref="N89:O89"/>
    <mergeCell ref="N90:O90"/>
    <mergeCell ref="N91:O91"/>
    <mergeCell ref="N92:O92"/>
    <mergeCell ref="N93:O93"/>
    <mergeCell ref="N94:O94"/>
    <mergeCell ref="P103:Q103"/>
    <mergeCell ref="R77:S77"/>
    <mergeCell ref="R78:S78"/>
    <mergeCell ref="R79:S79"/>
    <mergeCell ref="R80:S80"/>
    <mergeCell ref="R81:S81"/>
    <mergeCell ref="R82:S82"/>
    <mergeCell ref="P91:Q91"/>
    <mergeCell ref="P92:Q92"/>
    <mergeCell ref="P93:Q93"/>
    <mergeCell ref="P94:Q94"/>
    <mergeCell ref="P95:Q95"/>
    <mergeCell ref="P96:Q96"/>
    <mergeCell ref="P85:Q85"/>
    <mergeCell ref="P86:Q86"/>
    <mergeCell ref="P87:Q87"/>
    <mergeCell ref="P88:Q88"/>
    <mergeCell ref="P97:Q97"/>
    <mergeCell ref="P98:Q98"/>
    <mergeCell ref="P102:Q102"/>
    <mergeCell ref="P84:Q84"/>
    <mergeCell ref="R95:S95"/>
    <mergeCell ref="R96:S96"/>
    <mergeCell ref="R97:S97"/>
    <mergeCell ref="R98:S98"/>
    <mergeCell ref="R102:S102"/>
    <mergeCell ref="P89:Q89"/>
    <mergeCell ref="P90:Q90"/>
    <mergeCell ref="R87:S87"/>
    <mergeCell ref="R88:S88"/>
    <mergeCell ref="P99:Q99"/>
    <mergeCell ref="R103:S103"/>
    <mergeCell ref="R89:S89"/>
    <mergeCell ref="R90:S90"/>
    <mergeCell ref="R91:S91"/>
    <mergeCell ref="R92:S92"/>
    <mergeCell ref="R93:S93"/>
    <mergeCell ref="R94:S94"/>
    <mergeCell ref="T83:U83"/>
    <mergeCell ref="T84:U84"/>
    <mergeCell ref="T85:U85"/>
    <mergeCell ref="T86:U86"/>
    <mergeCell ref="T87:U87"/>
    <mergeCell ref="T88:U88"/>
    <mergeCell ref="T103:U103"/>
    <mergeCell ref="R83:S83"/>
    <mergeCell ref="R84:S84"/>
    <mergeCell ref="R85:S85"/>
    <mergeCell ref="R86:S86"/>
    <mergeCell ref="R99:S99"/>
    <mergeCell ref="T79:U79"/>
    <mergeCell ref="T80:U80"/>
    <mergeCell ref="T81:U81"/>
    <mergeCell ref="T82:U82"/>
    <mergeCell ref="T95:U95"/>
    <mergeCell ref="T96:U96"/>
    <mergeCell ref="T97:U97"/>
    <mergeCell ref="T98:U98"/>
    <mergeCell ref="T102:U102"/>
    <mergeCell ref="T89:U89"/>
    <mergeCell ref="T90:U90"/>
    <mergeCell ref="T91:U91"/>
    <mergeCell ref="T92:U92"/>
    <mergeCell ref="T93:U93"/>
    <mergeCell ref="T94:U94"/>
    <mergeCell ref="T99:U99"/>
    <mergeCell ref="D100:E100"/>
    <mergeCell ref="F100:G100"/>
    <mergeCell ref="H100:I100"/>
    <mergeCell ref="J100:K100"/>
    <mergeCell ref="L100:M100"/>
    <mergeCell ref="N100:O100"/>
    <mergeCell ref="P100:Q100"/>
    <mergeCell ref="R100:S100"/>
    <mergeCell ref="T100:U100"/>
  </mergeCells>
  <conditionalFormatting sqref="D3">
    <cfRule type="expression" dxfId="134" priority="110">
      <formula>D3="Data Not Entered On Set-Up Worksheet"</formula>
    </cfRule>
  </conditionalFormatting>
  <conditionalFormatting sqref="D8">
    <cfRule type="expression" dxfId="133" priority="109">
      <formula>D8="Data Not Entered On Set-Up Worksheet"</formula>
    </cfRule>
  </conditionalFormatting>
  <conditionalFormatting sqref="D10">
    <cfRule type="expression" dxfId="132" priority="108">
      <formula>D10="Data Not Entered On Set-Up Worksheet"</formula>
    </cfRule>
  </conditionalFormatting>
  <conditionalFormatting sqref="B15:B36 B40">
    <cfRule type="expression" dxfId="131" priority="107">
      <formula>AND($A15&lt;&gt;"",B15="")</formula>
    </cfRule>
  </conditionalFormatting>
  <conditionalFormatting sqref="J3">
    <cfRule type="expression" dxfId="130" priority="106">
      <formula>J3="Data Not Entered On Set-Up Worksheet"</formula>
    </cfRule>
  </conditionalFormatting>
  <conditionalFormatting sqref="J10">
    <cfRule type="expression" dxfId="129" priority="105">
      <formula>J10="Data Not Entered On Set-Up Worksheet"</formula>
    </cfRule>
  </conditionalFormatting>
  <conditionalFormatting sqref="L3">
    <cfRule type="expression" dxfId="128" priority="104">
      <formula>L3="Data Not Entered On Set-Up Worksheet"</formula>
    </cfRule>
  </conditionalFormatting>
  <conditionalFormatting sqref="L8">
    <cfRule type="expression" dxfId="127" priority="103">
      <formula>L8="Data Not Entered On Set-Up Worksheet"</formula>
    </cfRule>
  </conditionalFormatting>
  <conditionalFormatting sqref="L10">
    <cfRule type="expression" dxfId="126" priority="102">
      <formula>L10="Data Not Entered On Set-Up Worksheet"</formula>
    </cfRule>
  </conditionalFormatting>
  <conditionalFormatting sqref="O3:P3">
    <cfRule type="expression" dxfId="125" priority="101">
      <formula>O3="Data Not Entered On Set-Up Worksheet"</formula>
    </cfRule>
  </conditionalFormatting>
  <conditionalFormatting sqref="O8:P8">
    <cfRule type="expression" dxfId="124" priority="100">
      <formula>O8="Data Not Entered On Set-Up Worksheet"</formula>
    </cfRule>
  </conditionalFormatting>
  <conditionalFormatting sqref="O10:P10">
    <cfRule type="expression" dxfId="123" priority="99">
      <formula>O10="Data Not Entered On Set-Up Worksheet"</formula>
    </cfRule>
  </conditionalFormatting>
  <conditionalFormatting sqref="U3">
    <cfRule type="expression" dxfId="122" priority="96">
      <formula>U3="Data Not Entered On Set-Up Worksheet"</formula>
    </cfRule>
  </conditionalFormatting>
  <conditionalFormatting sqref="U8">
    <cfRule type="expression" dxfId="121" priority="95">
      <formula>U8="Data Not Entered On Set-Up Worksheet"</formula>
    </cfRule>
  </conditionalFormatting>
  <conditionalFormatting sqref="U10">
    <cfRule type="expression" dxfId="120" priority="94">
      <formula>U10="Data Not Entered On Set-Up Worksheet"</formula>
    </cfRule>
  </conditionalFormatting>
  <conditionalFormatting sqref="D15:D36 D40">
    <cfRule type="expression" dxfId="119" priority="84">
      <formula>AND($A15&lt;&gt;"",D15="")</formula>
    </cfRule>
  </conditionalFormatting>
  <conditionalFormatting sqref="F15:F36 F40">
    <cfRule type="expression" dxfId="118" priority="83">
      <formula>AND($A15&lt;&gt;"",F15="")</formula>
    </cfRule>
  </conditionalFormatting>
  <conditionalFormatting sqref="J15:J36 J40">
    <cfRule type="expression" dxfId="117" priority="82">
      <formula>AND($A15&lt;&gt;"",J15="")</formula>
    </cfRule>
  </conditionalFormatting>
  <conditionalFormatting sqref="L15:L36 L40">
    <cfRule type="expression" dxfId="116" priority="80">
      <formula>AND($A15&lt;&gt;"",L15="")</formula>
    </cfRule>
  </conditionalFormatting>
  <conditionalFormatting sqref="N15:N36 N40">
    <cfRule type="expression" dxfId="115" priority="79">
      <formula>AND($A15&lt;&gt;"",N15="")</formula>
    </cfRule>
  </conditionalFormatting>
  <conditionalFormatting sqref="P15:P36 P40">
    <cfRule type="expression" dxfId="114" priority="78">
      <formula>AND($A15&lt;&gt;"",P15="")</formula>
    </cfRule>
  </conditionalFormatting>
  <conditionalFormatting sqref="R15:R36 R40">
    <cfRule type="expression" dxfId="113" priority="77">
      <formula>AND($A15&lt;&gt;"",R15="")</formula>
    </cfRule>
  </conditionalFormatting>
  <conditionalFormatting sqref="B46:B67 B71">
    <cfRule type="expression" dxfId="112" priority="76">
      <formula>AND($A46&lt;&gt;"",B46="")</formula>
    </cfRule>
  </conditionalFormatting>
  <conditionalFormatting sqref="D46:D67 D71">
    <cfRule type="expression" dxfId="111" priority="75">
      <formula>AND($A46&lt;&gt;"",D46="")</formula>
    </cfRule>
  </conditionalFormatting>
  <conditionalFormatting sqref="F46:F67 F71">
    <cfRule type="expression" dxfId="110" priority="74">
      <formula>AND($A46&lt;&gt;"",F46="")</formula>
    </cfRule>
  </conditionalFormatting>
  <conditionalFormatting sqref="J46:J67 J71">
    <cfRule type="expression" dxfId="109" priority="73">
      <formula>AND($A46&lt;&gt;"",J46="")</formula>
    </cfRule>
  </conditionalFormatting>
  <conditionalFormatting sqref="L46:L67 L71">
    <cfRule type="expression" dxfId="108" priority="71">
      <formula>AND($A46&lt;&gt;"",L46="")</formula>
    </cfRule>
  </conditionalFormatting>
  <conditionalFormatting sqref="N46:N67 N71">
    <cfRule type="expression" dxfId="107" priority="70">
      <formula>AND($A46&lt;&gt;"",N46="")</formula>
    </cfRule>
  </conditionalFormatting>
  <conditionalFormatting sqref="P46:P67 P71">
    <cfRule type="expression" dxfId="106" priority="69">
      <formula>AND($A46&lt;&gt;"",P46="")</formula>
    </cfRule>
  </conditionalFormatting>
  <conditionalFormatting sqref="R46:R67 R71">
    <cfRule type="expression" dxfId="105" priority="68">
      <formula>AND($A46&lt;&gt;"",R46="")</formula>
    </cfRule>
  </conditionalFormatting>
  <conditionalFormatting sqref="H3">
    <cfRule type="expression" dxfId="104" priority="58">
      <formula>H3="Data Not Entered On Set-Up Worksheet"</formula>
    </cfRule>
  </conditionalFormatting>
  <conditionalFormatting sqref="H10">
    <cfRule type="expression" dxfId="103" priority="57">
      <formula>H10="Data Not Entered On Set-Up Worksheet"</formula>
    </cfRule>
  </conditionalFormatting>
  <conditionalFormatting sqref="H15:H36 H40">
    <cfRule type="expression" dxfId="102" priority="56">
      <formula>AND($A15&lt;&gt;"",H15="")</formula>
    </cfRule>
  </conditionalFormatting>
  <conditionalFormatting sqref="H46:H67 H71">
    <cfRule type="expression" dxfId="101" priority="55">
      <formula>AND($A46&lt;&gt;"",H46="")</formula>
    </cfRule>
  </conditionalFormatting>
  <conditionalFormatting sqref="B37">
    <cfRule type="expression" dxfId="100" priority="54">
      <formula>AND($A37&lt;&gt;"",B37="")</formula>
    </cfRule>
  </conditionalFormatting>
  <conditionalFormatting sqref="D37">
    <cfRule type="expression" dxfId="99" priority="53">
      <formula>AND($A37&lt;&gt;"",D37="")</formula>
    </cfRule>
  </conditionalFormatting>
  <conditionalFormatting sqref="F37">
    <cfRule type="expression" dxfId="98" priority="52">
      <formula>AND($A37&lt;&gt;"",F37="")</formula>
    </cfRule>
  </conditionalFormatting>
  <conditionalFormatting sqref="J37">
    <cfRule type="expression" dxfId="97" priority="51">
      <formula>AND($A37&lt;&gt;"",J37="")</formula>
    </cfRule>
  </conditionalFormatting>
  <conditionalFormatting sqref="L37">
    <cfRule type="expression" dxfId="96" priority="50">
      <formula>AND($A37&lt;&gt;"",L37="")</formula>
    </cfRule>
  </conditionalFormatting>
  <conditionalFormatting sqref="N37">
    <cfRule type="expression" dxfId="95" priority="49">
      <formula>AND($A37&lt;&gt;"",N37="")</formula>
    </cfRule>
  </conditionalFormatting>
  <conditionalFormatting sqref="P37">
    <cfRule type="expression" dxfId="94" priority="48">
      <formula>AND($A37&lt;&gt;"",P37="")</formula>
    </cfRule>
  </conditionalFormatting>
  <conditionalFormatting sqref="R37">
    <cfRule type="expression" dxfId="93" priority="47">
      <formula>AND($A37&lt;&gt;"",R37="")</formula>
    </cfRule>
  </conditionalFormatting>
  <conditionalFormatting sqref="H37">
    <cfRule type="expression" dxfId="92" priority="46">
      <formula>AND($A37&lt;&gt;"",H37="")</formula>
    </cfRule>
  </conditionalFormatting>
  <conditionalFormatting sqref="B68">
    <cfRule type="expression" dxfId="91" priority="45">
      <formula>AND($A68&lt;&gt;"",B68="")</formula>
    </cfRule>
  </conditionalFormatting>
  <conditionalFormatting sqref="D68">
    <cfRule type="expression" dxfId="90" priority="44">
      <formula>AND($A68&lt;&gt;"",D68="")</formula>
    </cfRule>
  </conditionalFormatting>
  <conditionalFormatting sqref="F68">
    <cfRule type="expression" dxfId="89" priority="43">
      <formula>AND($A68&lt;&gt;"",F68="")</formula>
    </cfRule>
  </conditionalFormatting>
  <conditionalFormatting sqref="J68">
    <cfRule type="expression" dxfId="88" priority="42">
      <formula>AND($A68&lt;&gt;"",J68="")</formula>
    </cfRule>
  </conditionalFormatting>
  <conditionalFormatting sqref="L68">
    <cfRule type="expression" dxfId="87" priority="41">
      <formula>AND($A68&lt;&gt;"",L68="")</formula>
    </cfRule>
  </conditionalFormatting>
  <conditionalFormatting sqref="N68">
    <cfRule type="expression" dxfId="86" priority="40">
      <formula>AND($A68&lt;&gt;"",N68="")</formula>
    </cfRule>
  </conditionalFormatting>
  <conditionalFormatting sqref="P68">
    <cfRule type="expression" dxfId="85" priority="39">
      <formula>AND($A68&lt;&gt;"",P68="")</formula>
    </cfRule>
  </conditionalFormatting>
  <conditionalFormatting sqref="R68">
    <cfRule type="expression" dxfId="84" priority="38">
      <formula>AND($A68&lt;&gt;"",R68="")</formula>
    </cfRule>
  </conditionalFormatting>
  <conditionalFormatting sqref="H68">
    <cfRule type="expression" dxfId="83" priority="37">
      <formula>AND($A68&lt;&gt;"",H68="")</formula>
    </cfRule>
  </conditionalFormatting>
  <conditionalFormatting sqref="B38">
    <cfRule type="expression" dxfId="82" priority="36">
      <formula>AND($A38&lt;&gt;"",B38="")</formula>
    </cfRule>
  </conditionalFormatting>
  <conditionalFormatting sqref="D38">
    <cfRule type="expression" dxfId="81" priority="35">
      <formula>AND($A38&lt;&gt;"",D38="")</formula>
    </cfRule>
  </conditionalFormatting>
  <conditionalFormatting sqref="F38">
    <cfRule type="expression" dxfId="80" priority="34">
      <formula>AND($A38&lt;&gt;"",F38="")</formula>
    </cfRule>
  </conditionalFormatting>
  <conditionalFormatting sqref="J38">
    <cfRule type="expression" dxfId="79" priority="33">
      <formula>AND($A38&lt;&gt;"",J38="")</formula>
    </cfRule>
  </conditionalFormatting>
  <conditionalFormatting sqref="L38">
    <cfRule type="expression" dxfId="78" priority="32">
      <formula>AND($A38&lt;&gt;"",L38="")</formula>
    </cfRule>
  </conditionalFormatting>
  <conditionalFormatting sqref="N38">
    <cfRule type="expression" dxfId="77" priority="31">
      <formula>AND($A38&lt;&gt;"",N38="")</formula>
    </cfRule>
  </conditionalFormatting>
  <conditionalFormatting sqref="P38">
    <cfRule type="expression" dxfId="76" priority="30">
      <formula>AND($A38&lt;&gt;"",P38="")</formula>
    </cfRule>
  </conditionalFormatting>
  <conditionalFormatting sqref="R38">
    <cfRule type="expression" dxfId="75" priority="29">
      <formula>AND($A38&lt;&gt;"",R38="")</formula>
    </cfRule>
  </conditionalFormatting>
  <conditionalFormatting sqref="H38">
    <cfRule type="expression" dxfId="74" priority="28">
      <formula>AND($A38&lt;&gt;"",H38="")</formula>
    </cfRule>
  </conditionalFormatting>
  <conditionalFormatting sqref="B69">
    <cfRule type="expression" dxfId="73" priority="27">
      <formula>AND($A69&lt;&gt;"",B69="")</formula>
    </cfRule>
  </conditionalFormatting>
  <conditionalFormatting sqref="D69">
    <cfRule type="expression" dxfId="72" priority="26">
      <formula>AND($A69&lt;&gt;"",D69="")</formula>
    </cfRule>
  </conditionalFormatting>
  <conditionalFormatting sqref="F69">
    <cfRule type="expression" dxfId="71" priority="25">
      <formula>AND($A69&lt;&gt;"",F69="")</formula>
    </cfRule>
  </conditionalFormatting>
  <conditionalFormatting sqref="J69">
    <cfRule type="expression" dxfId="70" priority="24">
      <formula>AND($A69&lt;&gt;"",J69="")</formula>
    </cfRule>
  </conditionalFormatting>
  <conditionalFormatting sqref="L69">
    <cfRule type="expression" dxfId="69" priority="23">
      <formula>AND($A69&lt;&gt;"",L69="")</formula>
    </cfRule>
  </conditionalFormatting>
  <conditionalFormatting sqref="N69">
    <cfRule type="expression" dxfId="68" priority="22">
      <formula>AND($A69&lt;&gt;"",N69="")</formula>
    </cfRule>
  </conditionalFormatting>
  <conditionalFormatting sqref="P69">
    <cfRule type="expression" dxfId="67" priority="21">
      <formula>AND($A69&lt;&gt;"",P69="")</formula>
    </cfRule>
  </conditionalFormatting>
  <conditionalFormatting sqref="R69">
    <cfRule type="expression" dxfId="66" priority="20">
      <formula>AND($A69&lt;&gt;"",R69="")</formula>
    </cfRule>
  </conditionalFormatting>
  <conditionalFormatting sqref="H69">
    <cfRule type="expression" dxfId="65" priority="19">
      <formula>AND($A69&lt;&gt;"",H69="")</formula>
    </cfRule>
  </conditionalFormatting>
  <conditionalFormatting sqref="B39">
    <cfRule type="expression" dxfId="64" priority="18">
      <formula>AND($A39&lt;&gt;"",B39="")</formula>
    </cfRule>
  </conditionalFormatting>
  <conditionalFormatting sqref="D39">
    <cfRule type="expression" dxfId="63" priority="17">
      <formula>AND($A39&lt;&gt;"",D39="")</formula>
    </cfRule>
  </conditionalFormatting>
  <conditionalFormatting sqref="F39">
    <cfRule type="expression" dxfId="62" priority="16">
      <formula>AND($A39&lt;&gt;"",F39="")</formula>
    </cfRule>
  </conditionalFormatting>
  <conditionalFormatting sqref="J39">
    <cfRule type="expression" dxfId="61" priority="15">
      <formula>AND($A39&lt;&gt;"",J39="")</formula>
    </cfRule>
  </conditionalFormatting>
  <conditionalFormatting sqref="L39">
    <cfRule type="expression" dxfId="60" priority="14">
      <formula>AND($A39&lt;&gt;"",L39="")</formula>
    </cfRule>
  </conditionalFormatting>
  <conditionalFormatting sqref="N39">
    <cfRule type="expression" dxfId="59" priority="13">
      <formula>AND($A39&lt;&gt;"",N39="")</formula>
    </cfRule>
  </conditionalFormatting>
  <conditionalFormatting sqref="P39">
    <cfRule type="expression" dxfId="58" priority="12">
      <formula>AND($A39&lt;&gt;"",P39="")</formula>
    </cfRule>
  </conditionalFormatting>
  <conditionalFormatting sqref="R39">
    <cfRule type="expression" dxfId="57" priority="11">
      <formula>AND($A39&lt;&gt;"",R39="")</formula>
    </cfRule>
  </conditionalFormatting>
  <conditionalFormatting sqref="H39">
    <cfRule type="expression" dxfId="56" priority="10">
      <formula>AND($A39&lt;&gt;"",H39="")</formula>
    </cfRule>
  </conditionalFormatting>
  <conditionalFormatting sqref="B70">
    <cfRule type="expression" dxfId="55" priority="9">
      <formula>AND($A70&lt;&gt;"",B70="")</formula>
    </cfRule>
  </conditionalFormatting>
  <conditionalFormatting sqref="D70">
    <cfRule type="expression" dxfId="54" priority="8">
      <formula>AND($A70&lt;&gt;"",D70="")</formula>
    </cfRule>
  </conditionalFormatting>
  <conditionalFormatting sqref="F70">
    <cfRule type="expression" dxfId="53" priority="7">
      <formula>AND($A70&lt;&gt;"",F70="")</formula>
    </cfRule>
  </conditionalFormatting>
  <conditionalFormatting sqref="J70">
    <cfRule type="expression" dxfId="52" priority="6">
      <formula>AND($A70&lt;&gt;"",J70="")</formula>
    </cfRule>
  </conditionalFormatting>
  <conditionalFormatting sqref="L70">
    <cfRule type="expression" dxfId="51" priority="5">
      <formula>AND($A70&lt;&gt;"",L70="")</formula>
    </cfRule>
  </conditionalFormatting>
  <conditionalFormatting sqref="N70">
    <cfRule type="expression" dxfId="50" priority="4">
      <formula>AND($A70&lt;&gt;"",N70="")</formula>
    </cfRule>
  </conditionalFormatting>
  <conditionalFormatting sqref="P70">
    <cfRule type="expression" dxfId="49" priority="3">
      <formula>AND($A70&lt;&gt;"",P70="")</formula>
    </cfRule>
  </conditionalFormatting>
  <conditionalFormatting sqref="R70">
    <cfRule type="expression" dxfId="48" priority="2">
      <formula>AND($A70&lt;&gt;"",R70="")</formula>
    </cfRule>
  </conditionalFormatting>
  <conditionalFormatting sqref="H70">
    <cfRule type="expression" dxfId="47" priority="1">
      <formula>AND($A70&lt;&gt;"",H70="")</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41" max="16383" man="1"/>
    <brk id="72"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W103"/>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11" width="12.7109375" style="28" customWidth="1"/>
    <col min="12" max="12" width="8.85546875" style="28" bestFit="1" customWidth="1"/>
    <col min="13" max="16384" width="9.140625" style="28"/>
  </cols>
  <sheetData>
    <row r="1" spans="1:23" ht="15" customHeight="1">
      <c r="A1" s="55" t="s">
        <v>77</v>
      </c>
    </row>
    <row r="2" spans="1:23" ht="15" customHeight="1">
      <c r="A2" s="55" t="s">
        <v>78</v>
      </c>
    </row>
    <row r="3" spans="1:23" ht="15" customHeight="1">
      <c r="A3" s="37" t="s">
        <v>342</v>
      </c>
      <c r="D3" s="59">
        <f>IF('Set-Up Worksheet'!F3="","Data Not Entered On Set-Up Worksheet",'Set-Up Worksheet'!F3)</f>
        <v>2019</v>
      </c>
      <c r="H3" s="59"/>
      <c r="K3" s="59"/>
    </row>
    <row r="4" spans="1:23" ht="15" customHeight="1">
      <c r="D4" s="39"/>
      <c r="H4" s="39"/>
      <c r="K4" s="39"/>
    </row>
    <row r="5" spans="1:23" ht="15" customHeight="1">
      <c r="A5" s="37" t="s">
        <v>61</v>
      </c>
      <c r="D5" s="39"/>
      <c r="H5" s="39"/>
      <c r="K5" s="39"/>
    </row>
    <row r="6" spans="1:23" ht="15" customHeight="1">
      <c r="A6" s="52" t="s">
        <v>323</v>
      </c>
      <c r="D6" s="39"/>
      <c r="H6" s="39"/>
      <c r="K6" s="39"/>
    </row>
    <row r="7" spans="1:23" ht="15" customHeight="1">
      <c r="A7" s="37"/>
      <c r="D7" s="39"/>
      <c r="H7" s="39"/>
      <c r="K7" s="39"/>
      <c r="O7" s="150"/>
      <c r="P7" s="150"/>
      <c r="Q7" s="151"/>
      <c r="R7" s="150"/>
      <c r="S7" s="150"/>
      <c r="T7" s="150"/>
      <c r="U7" s="150"/>
      <c r="V7" s="37"/>
      <c r="W7" s="44"/>
    </row>
    <row r="8" spans="1:23" ht="15" customHeight="1">
      <c r="A8" s="37" t="s">
        <v>79</v>
      </c>
      <c r="D8" s="60" t="str">
        <f>IF('Set-Up Worksheet'!E6="","Data Not Entered On Set-Up Worksheet",'Set-Up Worksheet'!E6)</f>
        <v>Data Not Entered On Set-Up Worksheet</v>
      </c>
      <c r="K8" s="60"/>
    </row>
    <row r="9" spans="1:23" ht="15" customHeight="1">
      <c r="A9" s="37" t="s">
        <v>50</v>
      </c>
      <c r="D9" s="39" t="s">
        <v>51</v>
      </c>
      <c r="H9" s="39"/>
      <c r="K9" s="39"/>
    </row>
    <row r="10" spans="1:23" ht="15" customHeight="1">
      <c r="A10" s="37" t="s">
        <v>27</v>
      </c>
      <c r="D10" s="61" t="str">
        <f>IF(OR('Set-Up Worksheet'!E8="",'Set-Up Worksheet'!H8=""),"Data Not Entered On Set-Up Worksheet",TEXT('Set-Up Worksheet'!E8,"mmmm d, yyyy")&amp;" - "&amp;TEXT('Set-Up Worksheet'!H8,"mmmm d, yyyy"))</f>
        <v>July 1, 2018 - June 30, 2019</v>
      </c>
      <c r="H10" s="175" t="s">
        <v>164</v>
      </c>
      <c r="K10" s="61"/>
    </row>
    <row r="11" spans="1:23" ht="13.5" thickBot="1"/>
    <row r="12" spans="1:23" ht="26.1" customHeight="1" thickBot="1">
      <c r="B12" s="159" t="s">
        <v>322</v>
      </c>
      <c r="C12" s="208"/>
      <c r="D12" s="208"/>
      <c r="E12" s="208"/>
      <c r="F12" s="208"/>
      <c r="G12" s="208"/>
      <c r="H12" s="208"/>
      <c r="I12" s="208"/>
      <c r="J12" s="208"/>
      <c r="K12" s="211"/>
    </row>
    <row r="13" spans="1:23" s="44" customFormat="1" ht="26.1" customHeight="1" thickBot="1">
      <c r="A13" s="37"/>
      <c r="B13" s="159" t="s">
        <v>14</v>
      </c>
      <c r="C13" s="211"/>
      <c r="D13" s="212" t="s">
        <v>15</v>
      </c>
      <c r="E13" s="161"/>
      <c r="F13" s="213" t="s">
        <v>16</v>
      </c>
      <c r="G13" s="214"/>
      <c r="H13" s="208" t="s">
        <v>17</v>
      </c>
      <c r="I13" s="161"/>
      <c r="J13" s="159" t="s">
        <v>2</v>
      </c>
      <c r="K13" s="161"/>
    </row>
    <row r="14" spans="1:23" ht="20.100000000000001" customHeight="1">
      <c r="A14" s="171" t="s">
        <v>195</v>
      </c>
      <c r="B14" s="162" t="s">
        <v>7</v>
      </c>
      <c r="C14" s="210" t="s">
        <v>6</v>
      </c>
      <c r="D14" s="209" t="s">
        <v>7</v>
      </c>
      <c r="E14" s="209" t="s">
        <v>6</v>
      </c>
      <c r="F14" s="162" t="s">
        <v>7</v>
      </c>
      <c r="G14" s="210" t="s">
        <v>6</v>
      </c>
      <c r="H14" s="209" t="s">
        <v>7</v>
      </c>
      <c r="I14" s="209" t="s">
        <v>6</v>
      </c>
      <c r="J14" s="162" t="s">
        <v>7</v>
      </c>
      <c r="K14" s="210" t="s">
        <v>6</v>
      </c>
    </row>
    <row r="15" spans="1:23" ht="18" customHeight="1">
      <c r="A15" s="172" t="str">
        <f>IF($D$8="Data Not Entered On Set-Up Worksheet","",IF(OR(VLOOKUP($D$8,County_Lookup,2,FALSE)="",VLOOKUP($D$8,County_Lookup,2,FALSE)=0),"",VLOOKUP($D$8,County_Lookup,2,FALSE)))</f>
        <v/>
      </c>
      <c r="B15" s="215"/>
      <c r="C15" s="217" t="str">
        <f t="shared" ref="C15:C41" si="0">IF($A15="","",IF($J15=0,0,B15/$J15))</f>
        <v/>
      </c>
      <c r="D15" s="215"/>
      <c r="E15" s="217" t="str">
        <f t="shared" ref="E15:E41" si="1">IF($A15="","",IF($J15=0,0,D15/$J15))</f>
        <v/>
      </c>
      <c r="F15" s="215"/>
      <c r="G15" s="217" t="str">
        <f t="shared" ref="G15:G41" si="2">IF($A15="","",IF($J15=0,0,F15/$J15))</f>
        <v/>
      </c>
      <c r="H15" s="215"/>
      <c r="I15" s="217" t="str">
        <f t="shared" ref="I15:I41" si="3">IF($A15="","",IF($J15=0,0,H15/$J15))</f>
        <v/>
      </c>
      <c r="J15" s="216" t="str">
        <f t="shared" ref="J15:J41" si="4">IF($A15="","",SUM(B15,D15,F15,H15))</f>
        <v/>
      </c>
      <c r="K15" s="219" t="str">
        <f t="shared" ref="K15:K41" si="5">IF($A15="","",SUM(C15,E15,G15,I15))</f>
        <v/>
      </c>
    </row>
    <row r="16" spans="1:2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17" t="str">
        <f t="shared" si="3"/>
        <v/>
      </c>
      <c r="J16" s="216" t="str">
        <f t="shared" si="4"/>
        <v/>
      </c>
      <c r="K16" s="219" t="str">
        <f t="shared" si="5"/>
        <v/>
      </c>
    </row>
    <row r="17" spans="1:1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17" t="str">
        <f t="shared" si="3"/>
        <v/>
      </c>
      <c r="J17" s="216" t="str">
        <f t="shared" si="4"/>
        <v/>
      </c>
      <c r="K17" s="219" t="str">
        <f t="shared" si="5"/>
        <v/>
      </c>
    </row>
    <row r="18" spans="1:1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17" t="str">
        <f t="shared" si="3"/>
        <v/>
      </c>
      <c r="J18" s="216" t="str">
        <f t="shared" si="4"/>
        <v/>
      </c>
      <c r="K18" s="219" t="str">
        <f t="shared" si="5"/>
        <v/>
      </c>
    </row>
    <row r="19" spans="1:1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17" t="str">
        <f t="shared" si="3"/>
        <v/>
      </c>
      <c r="J19" s="216" t="str">
        <f t="shared" si="4"/>
        <v/>
      </c>
      <c r="K19" s="219" t="str">
        <f t="shared" si="5"/>
        <v/>
      </c>
    </row>
    <row r="20" spans="1:1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17" t="str">
        <f t="shared" si="3"/>
        <v/>
      </c>
      <c r="J20" s="216" t="str">
        <f t="shared" si="4"/>
        <v/>
      </c>
      <c r="K20" s="219" t="str">
        <f t="shared" si="5"/>
        <v/>
      </c>
    </row>
    <row r="21" spans="1:1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17" t="str">
        <f t="shared" si="3"/>
        <v/>
      </c>
      <c r="J21" s="216" t="str">
        <f t="shared" si="4"/>
        <v/>
      </c>
      <c r="K21" s="219" t="str">
        <f t="shared" si="5"/>
        <v/>
      </c>
    </row>
    <row r="22" spans="1:1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17" t="str">
        <f t="shared" si="3"/>
        <v/>
      </c>
      <c r="J22" s="216" t="str">
        <f t="shared" si="4"/>
        <v/>
      </c>
      <c r="K22" s="219" t="str">
        <f t="shared" si="5"/>
        <v/>
      </c>
    </row>
    <row r="23" spans="1:1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17" t="str">
        <f t="shared" si="3"/>
        <v/>
      </c>
      <c r="J23" s="216" t="str">
        <f t="shared" si="4"/>
        <v/>
      </c>
      <c r="K23" s="219" t="str">
        <f t="shared" si="5"/>
        <v/>
      </c>
    </row>
    <row r="24" spans="1:1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17" t="str">
        <f t="shared" si="3"/>
        <v/>
      </c>
      <c r="J24" s="216" t="str">
        <f t="shared" si="4"/>
        <v/>
      </c>
      <c r="K24" s="219" t="str">
        <f t="shared" si="5"/>
        <v/>
      </c>
    </row>
    <row r="25" spans="1:1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17" t="str">
        <f t="shared" si="3"/>
        <v/>
      </c>
      <c r="J25" s="216" t="str">
        <f t="shared" si="4"/>
        <v/>
      </c>
      <c r="K25" s="219" t="str">
        <f t="shared" si="5"/>
        <v/>
      </c>
    </row>
    <row r="26" spans="1:1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17" t="str">
        <f t="shared" si="3"/>
        <v/>
      </c>
      <c r="J26" s="216" t="str">
        <f t="shared" si="4"/>
        <v/>
      </c>
      <c r="K26" s="219" t="str">
        <f t="shared" si="5"/>
        <v/>
      </c>
    </row>
    <row r="27" spans="1:1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17" t="str">
        <f t="shared" si="3"/>
        <v/>
      </c>
      <c r="J27" s="216" t="str">
        <f t="shared" si="4"/>
        <v/>
      </c>
      <c r="K27" s="219" t="str">
        <f t="shared" si="5"/>
        <v/>
      </c>
    </row>
    <row r="28" spans="1:1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17" t="str">
        <f t="shared" si="3"/>
        <v/>
      </c>
      <c r="J28" s="216" t="str">
        <f t="shared" si="4"/>
        <v/>
      </c>
      <c r="K28" s="219" t="str">
        <f t="shared" si="5"/>
        <v/>
      </c>
    </row>
    <row r="29" spans="1:1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17" t="str">
        <f t="shared" si="3"/>
        <v/>
      </c>
      <c r="J29" s="216" t="str">
        <f t="shared" si="4"/>
        <v/>
      </c>
      <c r="K29" s="219" t="str">
        <f t="shared" si="5"/>
        <v/>
      </c>
    </row>
    <row r="30" spans="1:1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17" t="str">
        <f t="shared" si="3"/>
        <v/>
      </c>
      <c r="J30" s="216" t="str">
        <f t="shared" si="4"/>
        <v/>
      </c>
      <c r="K30" s="219" t="str">
        <f t="shared" si="5"/>
        <v/>
      </c>
    </row>
    <row r="31" spans="1:1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17" t="str">
        <f t="shared" si="3"/>
        <v/>
      </c>
      <c r="J31" s="216" t="str">
        <f t="shared" si="4"/>
        <v/>
      </c>
      <c r="K31" s="219" t="str">
        <f t="shared" si="5"/>
        <v/>
      </c>
    </row>
    <row r="32" spans="1:1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17" t="str">
        <f t="shared" si="3"/>
        <v/>
      </c>
      <c r="J32" s="216" t="str">
        <f t="shared" si="4"/>
        <v/>
      </c>
      <c r="K32" s="219" t="str">
        <f t="shared" si="5"/>
        <v/>
      </c>
    </row>
    <row r="33" spans="1:1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17" t="str">
        <f t="shared" si="3"/>
        <v/>
      </c>
      <c r="J33" s="216" t="str">
        <f t="shared" si="4"/>
        <v/>
      </c>
      <c r="K33" s="219" t="str">
        <f t="shared" si="5"/>
        <v/>
      </c>
    </row>
    <row r="34" spans="1:1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17" t="str">
        <f t="shared" si="3"/>
        <v/>
      </c>
      <c r="J34" s="216" t="str">
        <f t="shared" si="4"/>
        <v/>
      </c>
      <c r="K34" s="219" t="str">
        <f t="shared" si="5"/>
        <v/>
      </c>
    </row>
    <row r="35" spans="1:1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17" t="str">
        <f t="shared" si="3"/>
        <v/>
      </c>
      <c r="J35" s="216" t="str">
        <f t="shared" si="4"/>
        <v/>
      </c>
      <c r="K35" s="219" t="str">
        <f t="shared" si="5"/>
        <v/>
      </c>
    </row>
    <row r="36" spans="1:1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17" t="str">
        <f t="shared" si="3"/>
        <v/>
      </c>
      <c r="J36" s="216" t="str">
        <f t="shared" si="4"/>
        <v/>
      </c>
      <c r="K36" s="219" t="str">
        <f t="shared" si="5"/>
        <v/>
      </c>
    </row>
    <row r="37" spans="1:11" ht="18" customHeight="1">
      <c r="A37" s="173" t="str">
        <f>IF($D$8="Data Not Entered On Set-Up Worksheet","",IF(OR(VLOOKUP($D$8,County_Lookup,24,FALSE)="",VLOOKUP($D$8,County_Lookup,24,FALSE)=0),"",VLOOKUP($D$8,County_Lookup,24,FALSE)))</f>
        <v/>
      </c>
      <c r="B37" s="215"/>
      <c r="C37" s="227" t="str">
        <f t="shared" ref="C37:C39" si="6">IF($A37="","",IF($J37=0,0,B37/$J37))</f>
        <v/>
      </c>
      <c r="D37" s="215"/>
      <c r="E37" s="227" t="str">
        <f t="shared" ref="E37:E39" si="7">IF($A37="","",IF($J37=0,0,D37/$J37))</f>
        <v/>
      </c>
      <c r="F37" s="215"/>
      <c r="G37" s="227" t="str">
        <f t="shared" ref="G37:G39" si="8">IF($A37="","",IF($J37=0,0,F37/$J37))</f>
        <v/>
      </c>
      <c r="H37" s="215"/>
      <c r="I37" s="227" t="str">
        <f t="shared" ref="I37:I39" si="9">IF($A37="","",IF($J37=0,0,H37/$J37))</f>
        <v/>
      </c>
      <c r="J37" s="216" t="str">
        <f t="shared" ref="J37:J39" si="10">IF($A37="","",SUM(B37,D37,F37,H37))</f>
        <v/>
      </c>
      <c r="K37" s="219" t="str">
        <f t="shared" ref="K37:K39" si="11">IF($A37="","",SUM(C37,E37,G37,I37))</f>
        <v/>
      </c>
    </row>
    <row r="38" spans="1:11" ht="18" customHeight="1">
      <c r="A38" s="173" t="str">
        <f>IF($D$8="Data Not Entered On Set-Up Worksheet","",IF(OR(VLOOKUP($D$8,County_Lookup,25,FALSE)="",VLOOKUP($D$8,County_Lookup,25,FALSE)=0),"",VLOOKUP($D$8,County_Lookup,25,FALSE)))</f>
        <v/>
      </c>
      <c r="B38" s="215"/>
      <c r="C38" s="231" t="str">
        <f t="shared" si="6"/>
        <v/>
      </c>
      <c r="D38" s="215"/>
      <c r="E38" s="231" t="str">
        <f t="shared" si="7"/>
        <v/>
      </c>
      <c r="F38" s="215"/>
      <c r="G38" s="231" t="str">
        <f t="shared" si="8"/>
        <v/>
      </c>
      <c r="H38" s="215"/>
      <c r="I38" s="231" t="str">
        <f t="shared" si="9"/>
        <v/>
      </c>
      <c r="J38" s="216" t="str">
        <f t="shared" si="10"/>
        <v/>
      </c>
      <c r="K38" s="219" t="str">
        <f t="shared" si="11"/>
        <v/>
      </c>
    </row>
    <row r="39" spans="1:11" ht="18" customHeight="1">
      <c r="A39" s="173" t="str">
        <f>IF($D$8="Data Not Entered On Set-Up Worksheet","",IF(OR(VLOOKUP($D$8,County_Lookup,26,FALSE)="",VLOOKUP($D$8,County_Lookup,26,FALSE)=0),"",VLOOKUP($D$8,County_Lookup,26,FALSE)))</f>
        <v/>
      </c>
      <c r="B39" s="215"/>
      <c r="C39" s="232" t="str">
        <f t="shared" si="6"/>
        <v/>
      </c>
      <c r="D39" s="215"/>
      <c r="E39" s="232" t="str">
        <f t="shared" si="7"/>
        <v/>
      </c>
      <c r="F39" s="215"/>
      <c r="G39" s="232" t="str">
        <f t="shared" si="8"/>
        <v/>
      </c>
      <c r="H39" s="215"/>
      <c r="I39" s="232" t="str">
        <f t="shared" si="9"/>
        <v/>
      </c>
      <c r="J39" s="216" t="str">
        <f t="shared" si="10"/>
        <v/>
      </c>
      <c r="K39" s="219" t="str">
        <f t="shared" si="11"/>
        <v/>
      </c>
    </row>
    <row r="40" spans="1:11" ht="18" customHeight="1">
      <c r="A40" s="173" t="str">
        <f>IF($D$8="Data Not Entered On Set-Up Worksheet","",IF(OR(VLOOKUP($D$8,County_Lookup,27,FALSE)="",VLOOKUP($D$8,County_Lookup,27,FALSE)=0),"",VLOOKUP($D$8,County_Lookup,27,FALSE)))</f>
        <v/>
      </c>
      <c r="B40" s="215"/>
      <c r="C40" s="217" t="str">
        <f t="shared" si="0"/>
        <v/>
      </c>
      <c r="D40" s="215"/>
      <c r="E40" s="217" t="str">
        <f t="shared" si="1"/>
        <v/>
      </c>
      <c r="F40" s="215"/>
      <c r="G40" s="217" t="str">
        <f t="shared" si="2"/>
        <v/>
      </c>
      <c r="H40" s="215"/>
      <c r="I40" s="217" t="str">
        <f t="shared" si="3"/>
        <v/>
      </c>
      <c r="J40" s="216" t="str">
        <f t="shared" si="4"/>
        <v/>
      </c>
      <c r="K40" s="219" t="str">
        <f t="shared" si="5"/>
        <v/>
      </c>
    </row>
    <row r="41" spans="1:11" ht="18" customHeight="1" thickBot="1">
      <c r="A41" s="174" t="s">
        <v>2</v>
      </c>
      <c r="B41" s="167">
        <f>SUM(B15:B40)</f>
        <v>0</v>
      </c>
      <c r="C41" s="218">
        <f t="shared" si="0"/>
        <v>0</v>
      </c>
      <c r="D41" s="167">
        <f>SUM(D15:D40)</f>
        <v>0</v>
      </c>
      <c r="E41" s="218">
        <f t="shared" si="1"/>
        <v>0</v>
      </c>
      <c r="F41" s="167">
        <f>SUM(F15:F40)</f>
        <v>0</v>
      </c>
      <c r="G41" s="218">
        <f t="shared" si="2"/>
        <v>0</v>
      </c>
      <c r="H41" s="167">
        <f>SUM(H15:H40)</f>
        <v>0</v>
      </c>
      <c r="I41" s="218">
        <f t="shared" si="3"/>
        <v>0</v>
      </c>
      <c r="J41" s="167">
        <f t="shared" si="4"/>
        <v>0</v>
      </c>
      <c r="K41" s="220">
        <f t="shared" si="5"/>
        <v>0</v>
      </c>
    </row>
    <row r="42" spans="1:11" ht="13.5" thickBot="1"/>
    <row r="43" spans="1:11" ht="26.1" customHeight="1" thickBot="1">
      <c r="B43" s="159" t="s">
        <v>325</v>
      </c>
      <c r="C43" s="208"/>
      <c r="D43" s="208"/>
      <c r="E43" s="208"/>
      <c r="F43" s="208"/>
      <c r="G43" s="208"/>
      <c r="H43" s="208"/>
      <c r="I43" s="208"/>
      <c r="J43" s="208"/>
      <c r="K43" s="211"/>
    </row>
    <row r="44" spans="1:11" s="44" customFormat="1" ht="26.1" customHeight="1" thickBot="1">
      <c r="A44" s="37"/>
      <c r="B44" s="159" t="s">
        <v>14</v>
      </c>
      <c r="C44" s="211"/>
      <c r="D44" s="212" t="s">
        <v>15</v>
      </c>
      <c r="E44" s="161"/>
      <c r="F44" s="213" t="s">
        <v>16</v>
      </c>
      <c r="G44" s="214"/>
      <c r="H44" s="208" t="s">
        <v>17</v>
      </c>
      <c r="I44" s="161"/>
      <c r="J44" s="159" t="s">
        <v>2</v>
      </c>
      <c r="K44" s="161"/>
    </row>
    <row r="45" spans="1:11" ht="20.100000000000001" customHeight="1">
      <c r="A45" s="171" t="s">
        <v>195</v>
      </c>
      <c r="B45" s="162" t="s">
        <v>7</v>
      </c>
      <c r="C45" s="210" t="s">
        <v>6</v>
      </c>
      <c r="D45" s="209" t="s">
        <v>7</v>
      </c>
      <c r="E45" s="209" t="s">
        <v>6</v>
      </c>
      <c r="F45" s="162" t="s">
        <v>7</v>
      </c>
      <c r="G45" s="210" t="s">
        <v>6</v>
      </c>
      <c r="H45" s="209" t="s">
        <v>7</v>
      </c>
      <c r="I45" s="209" t="s">
        <v>6</v>
      </c>
      <c r="J45" s="162" t="s">
        <v>7</v>
      </c>
      <c r="K45" s="210" t="s">
        <v>6</v>
      </c>
    </row>
    <row r="46" spans="1:11" ht="18" customHeight="1">
      <c r="A46" s="172" t="str">
        <f>IF($D$8="Data Not Entered On Set-Up Worksheet","",IF(OR(VLOOKUP($D$8,County_Lookup,2,FALSE)="",VLOOKUP($D$8,County_Lookup,2,FALSE)=0),"",VLOOKUP($D$8,County_Lookup,2,FALSE)))</f>
        <v/>
      </c>
      <c r="B46" s="215"/>
      <c r="C46" s="217" t="str">
        <f t="shared" ref="C46:C72" si="12">IF($A46="","",IF($J46=0,0,B46/$J46))</f>
        <v/>
      </c>
      <c r="D46" s="215"/>
      <c r="E46" s="217" t="str">
        <f t="shared" ref="E46:E72" si="13">IF($A46="","",IF($J46=0,0,D46/$J46))</f>
        <v/>
      </c>
      <c r="F46" s="215"/>
      <c r="G46" s="217" t="str">
        <f t="shared" ref="G46:G72" si="14">IF($A46="","",IF($J46=0,0,F46/$J46))</f>
        <v/>
      </c>
      <c r="H46" s="215"/>
      <c r="I46" s="217" t="str">
        <f t="shared" ref="I46:I72" si="15">IF($A46="","",IF($J46=0,0,H46/$J46))</f>
        <v/>
      </c>
      <c r="J46" s="216" t="str">
        <f t="shared" ref="J46:J72" si="16">IF($A46="","",SUM(B46,D46,F46,H46))</f>
        <v/>
      </c>
      <c r="K46" s="219" t="str">
        <f t="shared" ref="K46:K72" si="17">IF($A46="","",SUM(C46,E46,G46,I46))</f>
        <v/>
      </c>
    </row>
    <row r="47" spans="1:11" ht="18" customHeight="1">
      <c r="A47" s="173" t="str">
        <f>IF($D$8="Data Not Entered On Set-Up Worksheet","",IF(OR(VLOOKUP($D$8,County_Lookup,3,FALSE)="",VLOOKUP($D$8,County_Lookup,3,FALSE)=0),"",VLOOKUP($D$8,County_Lookup,3,FALSE)))</f>
        <v/>
      </c>
      <c r="B47" s="215"/>
      <c r="C47" s="217" t="str">
        <f t="shared" si="12"/>
        <v/>
      </c>
      <c r="D47" s="215"/>
      <c r="E47" s="217" t="str">
        <f t="shared" si="13"/>
        <v/>
      </c>
      <c r="F47" s="215"/>
      <c r="G47" s="217" t="str">
        <f t="shared" si="14"/>
        <v/>
      </c>
      <c r="H47" s="215"/>
      <c r="I47" s="217" t="str">
        <f t="shared" si="15"/>
        <v/>
      </c>
      <c r="J47" s="216" t="str">
        <f t="shared" si="16"/>
        <v/>
      </c>
      <c r="K47" s="219" t="str">
        <f t="shared" si="17"/>
        <v/>
      </c>
    </row>
    <row r="48" spans="1:11" ht="18" customHeight="1">
      <c r="A48" s="173" t="str">
        <f>IF($D$8="Data Not Entered On Set-Up Worksheet","",IF(OR(VLOOKUP($D$8,County_Lookup,4,FALSE)="",VLOOKUP($D$8,County_Lookup,4,FALSE)=0),"",VLOOKUP($D$8,County_Lookup,4,FALSE)))</f>
        <v/>
      </c>
      <c r="B48" s="215"/>
      <c r="C48" s="217" t="str">
        <f t="shared" si="12"/>
        <v/>
      </c>
      <c r="D48" s="215"/>
      <c r="E48" s="217" t="str">
        <f t="shared" si="13"/>
        <v/>
      </c>
      <c r="F48" s="215"/>
      <c r="G48" s="217" t="str">
        <f t="shared" si="14"/>
        <v/>
      </c>
      <c r="H48" s="215"/>
      <c r="I48" s="217" t="str">
        <f t="shared" si="15"/>
        <v/>
      </c>
      <c r="J48" s="216" t="str">
        <f t="shared" si="16"/>
        <v/>
      </c>
      <c r="K48" s="219" t="str">
        <f t="shared" si="17"/>
        <v/>
      </c>
    </row>
    <row r="49" spans="1:11" ht="18" customHeight="1">
      <c r="A49" s="173" t="str">
        <f>IF($D$8="Data Not Entered On Set-Up Worksheet","",IF(OR(VLOOKUP($D$8,County_Lookup,5,FALSE)="",VLOOKUP($D$8,County_Lookup,5,FALSE)=0),"",VLOOKUP($D$8,County_Lookup,5,FALSE)))</f>
        <v/>
      </c>
      <c r="B49" s="215"/>
      <c r="C49" s="217" t="str">
        <f t="shared" si="12"/>
        <v/>
      </c>
      <c r="D49" s="215"/>
      <c r="E49" s="217" t="str">
        <f t="shared" si="13"/>
        <v/>
      </c>
      <c r="F49" s="215"/>
      <c r="G49" s="217" t="str">
        <f t="shared" si="14"/>
        <v/>
      </c>
      <c r="H49" s="215"/>
      <c r="I49" s="217" t="str">
        <f t="shared" si="15"/>
        <v/>
      </c>
      <c r="J49" s="216" t="str">
        <f t="shared" si="16"/>
        <v/>
      </c>
      <c r="K49" s="219" t="str">
        <f t="shared" si="17"/>
        <v/>
      </c>
    </row>
    <row r="50" spans="1:11" ht="18" customHeight="1">
      <c r="A50" s="173" t="str">
        <f>IF($D$8="Data Not Entered On Set-Up Worksheet","",IF(OR(VLOOKUP($D$8,County_Lookup,6,FALSE)="",VLOOKUP($D$8,County_Lookup,6,FALSE)=0),"",VLOOKUP($D$8,County_Lookup,6,FALSE)))</f>
        <v/>
      </c>
      <c r="B50" s="215"/>
      <c r="C50" s="217" t="str">
        <f t="shared" si="12"/>
        <v/>
      </c>
      <c r="D50" s="215"/>
      <c r="E50" s="217" t="str">
        <f t="shared" si="13"/>
        <v/>
      </c>
      <c r="F50" s="215"/>
      <c r="G50" s="217" t="str">
        <f t="shared" si="14"/>
        <v/>
      </c>
      <c r="H50" s="215"/>
      <c r="I50" s="217" t="str">
        <f t="shared" si="15"/>
        <v/>
      </c>
      <c r="J50" s="216" t="str">
        <f t="shared" si="16"/>
        <v/>
      </c>
      <c r="K50" s="219" t="str">
        <f t="shared" si="17"/>
        <v/>
      </c>
    </row>
    <row r="51" spans="1:11" ht="18" customHeight="1">
      <c r="A51" s="173" t="str">
        <f>IF($D$8="Data Not Entered On Set-Up Worksheet","",IF(OR(VLOOKUP($D$8,County_Lookup,7,FALSE)="",VLOOKUP($D$8,County_Lookup,7,FALSE)=0),"",VLOOKUP($D$8,County_Lookup,7,FALSE)))</f>
        <v/>
      </c>
      <c r="B51" s="215"/>
      <c r="C51" s="217" t="str">
        <f t="shared" si="12"/>
        <v/>
      </c>
      <c r="D51" s="215"/>
      <c r="E51" s="217" t="str">
        <f t="shared" si="13"/>
        <v/>
      </c>
      <c r="F51" s="215"/>
      <c r="G51" s="217" t="str">
        <f t="shared" si="14"/>
        <v/>
      </c>
      <c r="H51" s="215"/>
      <c r="I51" s="217" t="str">
        <f t="shared" si="15"/>
        <v/>
      </c>
      <c r="J51" s="216" t="str">
        <f t="shared" si="16"/>
        <v/>
      </c>
      <c r="K51" s="219" t="str">
        <f t="shared" si="17"/>
        <v/>
      </c>
    </row>
    <row r="52" spans="1:11" ht="18" customHeight="1">
      <c r="A52" s="172" t="str">
        <f>IF($D$8="Data Not Entered On Set-Up Worksheet","",IF(OR(VLOOKUP($D$8,County_Lookup,8,FALSE)="",VLOOKUP($D$8,County_Lookup,8,FALSE)=0),"",VLOOKUP($D$8,County_Lookup,8,FALSE)))</f>
        <v/>
      </c>
      <c r="B52" s="215"/>
      <c r="C52" s="217" t="str">
        <f t="shared" si="12"/>
        <v/>
      </c>
      <c r="D52" s="215"/>
      <c r="E52" s="217" t="str">
        <f t="shared" si="13"/>
        <v/>
      </c>
      <c r="F52" s="215"/>
      <c r="G52" s="217" t="str">
        <f t="shared" si="14"/>
        <v/>
      </c>
      <c r="H52" s="215"/>
      <c r="I52" s="217" t="str">
        <f t="shared" si="15"/>
        <v/>
      </c>
      <c r="J52" s="216" t="str">
        <f t="shared" si="16"/>
        <v/>
      </c>
      <c r="K52" s="219" t="str">
        <f t="shared" si="17"/>
        <v/>
      </c>
    </row>
    <row r="53" spans="1:11" ht="18" customHeight="1">
      <c r="A53" s="173" t="str">
        <f>IF($D$8="Data Not Entered On Set-Up Worksheet","",IF(OR(VLOOKUP($D$8,County_Lookup,9,FALSE)="",VLOOKUP($D$8,County_Lookup,9,FALSE)=0),"",VLOOKUP($D$8,County_Lookup,9,FALSE)))</f>
        <v/>
      </c>
      <c r="B53" s="215"/>
      <c r="C53" s="217" t="str">
        <f t="shared" si="12"/>
        <v/>
      </c>
      <c r="D53" s="215"/>
      <c r="E53" s="217" t="str">
        <f t="shared" si="13"/>
        <v/>
      </c>
      <c r="F53" s="215"/>
      <c r="G53" s="217" t="str">
        <f t="shared" si="14"/>
        <v/>
      </c>
      <c r="H53" s="215"/>
      <c r="I53" s="217" t="str">
        <f t="shared" si="15"/>
        <v/>
      </c>
      <c r="J53" s="216" t="str">
        <f t="shared" si="16"/>
        <v/>
      </c>
      <c r="K53" s="219" t="str">
        <f t="shared" si="17"/>
        <v/>
      </c>
    </row>
    <row r="54" spans="1:11" ht="18" customHeight="1">
      <c r="A54" s="173" t="str">
        <f>IF($D$8="Data Not Entered On Set-Up Worksheet","",IF(OR(VLOOKUP($D$8,County_Lookup,10,FALSE)="",VLOOKUP($D$8,County_Lookup,10,FALSE)=0),"",VLOOKUP($D$8,County_Lookup,10,FALSE)))</f>
        <v/>
      </c>
      <c r="B54" s="215"/>
      <c r="C54" s="217" t="str">
        <f t="shared" si="12"/>
        <v/>
      </c>
      <c r="D54" s="215"/>
      <c r="E54" s="217" t="str">
        <f t="shared" si="13"/>
        <v/>
      </c>
      <c r="F54" s="215"/>
      <c r="G54" s="217" t="str">
        <f t="shared" si="14"/>
        <v/>
      </c>
      <c r="H54" s="215"/>
      <c r="I54" s="217" t="str">
        <f t="shared" si="15"/>
        <v/>
      </c>
      <c r="J54" s="216" t="str">
        <f t="shared" si="16"/>
        <v/>
      </c>
      <c r="K54" s="219" t="str">
        <f t="shared" si="17"/>
        <v/>
      </c>
    </row>
    <row r="55" spans="1:11" ht="18" customHeight="1">
      <c r="A55" s="173" t="str">
        <f>IF($D$8="Data Not Entered On Set-Up Worksheet","",IF(OR(VLOOKUP($D$8,County_Lookup,11,FALSE)="",VLOOKUP($D$8,County_Lookup,11,FALSE)=0),"",VLOOKUP($D$8,County_Lookup,11,FALSE)))</f>
        <v/>
      </c>
      <c r="B55" s="215"/>
      <c r="C55" s="217" t="str">
        <f t="shared" si="12"/>
        <v/>
      </c>
      <c r="D55" s="215"/>
      <c r="E55" s="217" t="str">
        <f t="shared" si="13"/>
        <v/>
      </c>
      <c r="F55" s="215"/>
      <c r="G55" s="217" t="str">
        <f t="shared" si="14"/>
        <v/>
      </c>
      <c r="H55" s="215"/>
      <c r="I55" s="217" t="str">
        <f t="shared" si="15"/>
        <v/>
      </c>
      <c r="J55" s="216" t="str">
        <f t="shared" si="16"/>
        <v/>
      </c>
      <c r="K55" s="219" t="str">
        <f t="shared" si="17"/>
        <v/>
      </c>
    </row>
    <row r="56" spans="1:11" ht="18" customHeight="1">
      <c r="A56" s="173" t="str">
        <f>IF($D$8="Data Not Entered On Set-Up Worksheet","",IF(OR(VLOOKUP($D$8,County_Lookup,12,FALSE)="",VLOOKUP($D$8,County_Lookup,12,FALSE)=0),"",VLOOKUP($D$8,County_Lookup,12,FALSE)))</f>
        <v/>
      </c>
      <c r="B56" s="215"/>
      <c r="C56" s="217" t="str">
        <f t="shared" si="12"/>
        <v/>
      </c>
      <c r="D56" s="215"/>
      <c r="E56" s="217" t="str">
        <f t="shared" si="13"/>
        <v/>
      </c>
      <c r="F56" s="215"/>
      <c r="G56" s="217" t="str">
        <f t="shared" si="14"/>
        <v/>
      </c>
      <c r="H56" s="215"/>
      <c r="I56" s="217" t="str">
        <f t="shared" si="15"/>
        <v/>
      </c>
      <c r="J56" s="216" t="str">
        <f t="shared" si="16"/>
        <v/>
      </c>
      <c r="K56" s="219" t="str">
        <f t="shared" si="17"/>
        <v/>
      </c>
    </row>
    <row r="57" spans="1:11" ht="18" customHeight="1">
      <c r="A57" s="173" t="str">
        <f>IF($D$8="Data Not Entered On Set-Up Worksheet","",IF(OR(VLOOKUP($D$8,County_Lookup,13,FALSE)="",VLOOKUP($D$8,County_Lookup,13,FALSE)=0),"",VLOOKUP($D$8,County_Lookup,13,FALSE)))</f>
        <v/>
      </c>
      <c r="B57" s="215"/>
      <c r="C57" s="217" t="str">
        <f t="shared" si="12"/>
        <v/>
      </c>
      <c r="D57" s="215"/>
      <c r="E57" s="217" t="str">
        <f t="shared" si="13"/>
        <v/>
      </c>
      <c r="F57" s="215"/>
      <c r="G57" s="217" t="str">
        <f t="shared" si="14"/>
        <v/>
      </c>
      <c r="H57" s="215"/>
      <c r="I57" s="217" t="str">
        <f t="shared" si="15"/>
        <v/>
      </c>
      <c r="J57" s="216" t="str">
        <f t="shared" si="16"/>
        <v/>
      </c>
      <c r="K57" s="219" t="str">
        <f t="shared" si="17"/>
        <v/>
      </c>
    </row>
    <row r="58" spans="1:11" ht="18" customHeight="1">
      <c r="A58" s="173" t="str">
        <f>IF($D$8="Data Not Entered On Set-Up Worksheet","",IF(OR(VLOOKUP($D$8,County_Lookup,14,FALSE)="",VLOOKUP($D$8,County_Lookup,14,FALSE)=0),"",VLOOKUP($D$8,County_Lookup,14,FALSE)))</f>
        <v/>
      </c>
      <c r="B58" s="215"/>
      <c r="C58" s="217" t="str">
        <f t="shared" si="12"/>
        <v/>
      </c>
      <c r="D58" s="215"/>
      <c r="E58" s="217" t="str">
        <f t="shared" si="13"/>
        <v/>
      </c>
      <c r="F58" s="215"/>
      <c r="G58" s="217" t="str">
        <f t="shared" si="14"/>
        <v/>
      </c>
      <c r="H58" s="215"/>
      <c r="I58" s="217" t="str">
        <f t="shared" si="15"/>
        <v/>
      </c>
      <c r="J58" s="216" t="str">
        <f t="shared" si="16"/>
        <v/>
      </c>
      <c r="K58" s="219" t="str">
        <f t="shared" si="17"/>
        <v/>
      </c>
    </row>
    <row r="59" spans="1:11" ht="18" customHeight="1">
      <c r="A59" s="172" t="str">
        <f>IF($D$8="Data Not Entered On Set-Up Worksheet","",IF(OR(VLOOKUP($D$8,County_Lookup,15,FALSE)="",VLOOKUP($D$8,County_Lookup,15,FALSE)=0),"",VLOOKUP($D$8,County_Lookup,15,FALSE)))</f>
        <v/>
      </c>
      <c r="B59" s="215"/>
      <c r="C59" s="217" t="str">
        <f t="shared" si="12"/>
        <v/>
      </c>
      <c r="D59" s="215"/>
      <c r="E59" s="217" t="str">
        <f t="shared" si="13"/>
        <v/>
      </c>
      <c r="F59" s="215"/>
      <c r="G59" s="217" t="str">
        <f t="shared" si="14"/>
        <v/>
      </c>
      <c r="H59" s="215"/>
      <c r="I59" s="217" t="str">
        <f t="shared" si="15"/>
        <v/>
      </c>
      <c r="J59" s="216" t="str">
        <f t="shared" si="16"/>
        <v/>
      </c>
      <c r="K59" s="219" t="str">
        <f t="shared" si="17"/>
        <v/>
      </c>
    </row>
    <row r="60" spans="1:11" ht="18" customHeight="1">
      <c r="A60" s="173" t="str">
        <f>IF($D$8="Data Not Entered On Set-Up Worksheet","",IF(OR(VLOOKUP($D$8,County_Lookup,16,FALSE)="",VLOOKUP($D$8,County_Lookup,16,FALSE)=0),"",VLOOKUP($D$8,County_Lookup,16,FALSE)))</f>
        <v/>
      </c>
      <c r="B60" s="215"/>
      <c r="C60" s="217" t="str">
        <f t="shared" si="12"/>
        <v/>
      </c>
      <c r="D60" s="215"/>
      <c r="E60" s="217" t="str">
        <f t="shared" si="13"/>
        <v/>
      </c>
      <c r="F60" s="215"/>
      <c r="G60" s="217" t="str">
        <f t="shared" si="14"/>
        <v/>
      </c>
      <c r="H60" s="215"/>
      <c r="I60" s="217" t="str">
        <f t="shared" si="15"/>
        <v/>
      </c>
      <c r="J60" s="216" t="str">
        <f t="shared" si="16"/>
        <v/>
      </c>
      <c r="K60" s="219" t="str">
        <f t="shared" si="17"/>
        <v/>
      </c>
    </row>
    <row r="61" spans="1:11" ht="18" customHeight="1">
      <c r="A61" s="173" t="str">
        <f>IF($D$8="Data Not Entered On Set-Up Worksheet","",IF(OR(VLOOKUP($D$8,County_Lookup,17,FALSE)="",VLOOKUP($D$8,County_Lookup,17,FALSE)=0),"",VLOOKUP($D$8,County_Lookup,17,FALSE)))</f>
        <v/>
      </c>
      <c r="B61" s="215"/>
      <c r="C61" s="217" t="str">
        <f t="shared" si="12"/>
        <v/>
      </c>
      <c r="D61" s="215"/>
      <c r="E61" s="217" t="str">
        <f t="shared" si="13"/>
        <v/>
      </c>
      <c r="F61" s="215"/>
      <c r="G61" s="217" t="str">
        <f t="shared" si="14"/>
        <v/>
      </c>
      <c r="H61" s="215"/>
      <c r="I61" s="217" t="str">
        <f t="shared" si="15"/>
        <v/>
      </c>
      <c r="J61" s="216" t="str">
        <f t="shared" si="16"/>
        <v/>
      </c>
      <c r="K61" s="219" t="str">
        <f t="shared" si="17"/>
        <v/>
      </c>
    </row>
    <row r="62" spans="1:11" ht="18" customHeight="1">
      <c r="A62" s="173" t="str">
        <f>IF($D$8="Data Not Entered On Set-Up Worksheet","",IF(OR(VLOOKUP($D$8,County_Lookup,18,FALSE)="",VLOOKUP($D$8,County_Lookup,18,FALSE)=0),"",VLOOKUP($D$8,County_Lookup,18,FALSE)))</f>
        <v/>
      </c>
      <c r="B62" s="215"/>
      <c r="C62" s="217" t="str">
        <f t="shared" si="12"/>
        <v/>
      </c>
      <c r="D62" s="215"/>
      <c r="E62" s="217" t="str">
        <f t="shared" si="13"/>
        <v/>
      </c>
      <c r="F62" s="215"/>
      <c r="G62" s="217" t="str">
        <f t="shared" si="14"/>
        <v/>
      </c>
      <c r="H62" s="215"/>
      <c r="I62" s="217" t="str">
        <f t="shared" si="15"/>
        <v/>
      </c>
      <c r="J62" s="216" t="str">
        <f t="shared" si="16"/>
        <v/>
      </c>
      <c r="K62" s="219" t="str">
        <f t="shared" si="17"/>
        <v/>
      </c>
    </row>
    <row r="63" spans="1:11" ht="18" customHeight="1">
      <c r="A63" s="173" t="str">
        <f>IF($D$8="Data Not Entered On Set-Up Worksheet","",IF(OR(VLOOKUP($D$8,County_Lookup,19,FALSE)="",VLOOKUP($D$8,County_Lookup,19,FALSE)=0),"",VLOOKUP($D$8,County_Lookup,19,FALSE)))</f>
        <v/>
      </c>
      <c r="B63" s="215"/>
      <c r="C63" s="217" t="str">
        <f t="shared" si="12"/>
        <v/>
      </c>
      <c r="D63" s="215"/>
      <c r="E63" s="217" t="str">
        <f t="shared" si="13"/>
        <v/>
      </c>
      <c r="F63" s="215"/>
      <c r="G63" s="217" t="str">
        <f t="shared" si="14"/>
        <v/>
      </c>
      <c r="H63" s="215"/>
      <c r="I63" s="217" t="str">
        <f t="shared" si="15"/>
        <v/>
      </c>
      <c r="J63" s="216" t="str">
        <f t="shared" si="16"/>
        <v/>
      </c>
      <c r="K63" s="219" t="str">
        <f t="shared" si="17"/>
        <v/>
      </c>
    </row>
    <row r="64" spans="1:11" ht="18" customHeight="1">
      <c r="A64" s="173" t="str">
        <f>IF($D$8="Data Not Entered On Set-Up Worksheet","",IF(OR(VLOOKUP($D$8,County_Lookup,20,FALSE)="",VLOOKUP($D$8,County_Lookup,20,FALSE)=0),"",VLOOKUP($D$8,County_Lookup,20,FALSE)))</f>
        <v/>
      </c>
      <c r="B64" s="215"/>
      <c r="C64" s="217" t="str">
        <f t="shared" si="12"/>
        <v/>
      </c>
      <c r="D64" s="215"/>
      <c r="E64" s="217" t="str">
        <f t="shared" si="13"/>
        <v/>
      </c>
      <c r="F64" s="215"/>
      <c r="G64" s="217" t="str">
        <f t="shared" si="14"/>
        <v/>
      </c>
      <c r="H64" s="215"/>
      <c r="I64" s="217" t="str">
        <f t="shared" si="15"/>
        <v/>
      </c>
      <c r="J64" s="216" t="str">
        <f t="shared" si="16"/>
        <v/>
      </c>
      <c r="K64" s="219" t="str">
        <f t="shared" si="17"/>
        <v/>
      </c>
    </row>
    <row r="65" spans="1:11" ht="18" customHeight="1">
      <c r="A65" s="173" t="str">
        <f>IF($D$8="Data Not Entered On Set-Up Worksheet","",IF(OR(VLOOKUP($D$8,County_Lookup,21,FALSE)="",VLOOKUP($D$8,County_Lookup,21,FALSE)=0),"",VLOOKUP($D$8,County_Lookup,21,FALSE)))</f>
        <v/>
      </c>
      <c r="B65" s="215"/>
      <c r="C65" s="217" t="str">
        <f t="shared" si="12"/>
        <v/>
      </c>
      <c r="D65" s="215"/>
      <c r="E65" s="217" t="str">
        <f t="shared" si="13"/>
        <v/>
      </c>
      <c r="F65" s="215"/>
      <c r="G65" s="217" t="str">
        <f t="shared" si="14"/>
        <v/>
      </c>
      <c r="H65" s="215"/>
      <c r="I65" s="217" t="str">
        <f t="shared" si="15"/>
        <v/>
      </c>
      <c r="J65" s="216" t="str">
        <f t="shared" si="16"/>
        <v/>
      </c>
      <c r="K65" s="219" t="str">
        <f t="shared" si="17"/>
        <v/>
      </c>
    </row>
    <row r="66" spans="1:11" ht="18" customHeight="1">
      <c r="A66" s="172" t="str">
        <f>IF($D$8="Data Not Entered On Set-Up Worksheet","",IF(OR(VLOOKUP($D$8,County_Lookup,22,FALSE)="",VLOOKUP($D$8,County_Lookup,22,FALSE)=0),"",VLOOKUP($D$8,County_Lookup,22,FALSE)))</f>
        <v/>
      </c>
      <c r="B66" s="215"/>
      <c r="C66" s="217" t="str">
        <f t="shared" si="12"/>
        <v/>
      </c>
      <c r="D66" s="215"/>
      <c r="E66" s="217" t="str">
        <f t="shared" si="13"/>
        <v/>
      </c>
      <c r="F66" s="215"/>
      <c r="G66" s="217" t="str">
        <f t="shared" si="14"/>
        <v/>
      </c>
      <c r="H66" s="215"/>
      <c r="I66" s="217" t="str">
        <f t="shared" si="15"/>
        <v/>
      </c>
      <c r="J66" s="216" t="str">
        <f t="shared" si="16"/>
        <v/>
      </c>
      <c r="K66" s="219" t="str">
        <f t="shared" si="17"/>
        <v/>
      </c>
    </row>
    <row r="67" spans="1:11" ht="18" customHeight="1">
      <c r="A67" s="173" t="str">
        <f>IF($D$8="Data Not Entered On Set-Up Worksheet","",IF(OR(VLOOKUP($D$8,County_Lookup,23,FALSE)="",VLOOKUP($D$8,County_Lookup,23,FALSE)=0),"",VLOOKUP($D$8,County_Lookup,23,FALSE)))</f>
        <v/>
      </c>
      <c r="B67" s="215"/>
      <c r="C67" s="217" t="str">
        <f t="shared" si="12"/>
        <v/>
      </c>
      <c r="D67" s="215"/>
      <c r="E67" s="217" t="str">
        <f t="shared" si="13"/>
        <v/>
      </c>
      <c r="F67" s="215"/>
      <c r="G67" s="217" t="str">
        <f t="shared" si="14"/>
        <v/>
      </c>
      <c r="H67" s="215"/>
      <c r="I67" s="217" t="str">
        <f t="shared" si="15"/>
        <v/>
      </c>
      <c r="J67" s="216" t="str">
        <f t="shared" si="16"/>
        <v/>
      </c>
      <c r="K67" s="219" t="str">
        <f t="shared" si="17"/>
        <v/>
      </c>
    </row>
    <row r="68" spans="1:11" ht="18" customHeight="1">
      <c r="A68" s="173" t="str">
        <f>IF($D$8="Data Not Entered On Set-Up Worksheet","",IF(OR(VLOOKUP($D$8,County_Lookup,24,FALSE)="",VLOOKUP($D$8,County_Lookup,24,FALSE)=0),"",VLOOKUP($D$8,County_Lookup,24,FALSE)))</f>
        <v/>
      </c>
      <c r="B68" s="215"/>
      <c r="C68" s="227" t="str">
        <f t="shared" ref="C68:C70" si="18">IF($A68="","",IF($J68=0,0,B68/$J68))</f>
        <v/>
      </c>
      <c r="D68" s="215"/>
      <c r="E68" s="227" t="str">
        <f t="shared" ref="E68:E70" si="19">IF($A68="","",IF($J68=0,0,D68/$J68))</f>
        <v/>
      </c>
      <c r="F68" s="215"/>
      <c r="G68" s="227" t="str">
        <f t="shared" ref="G68:G70" si="20">IF($A68="","",IF($J68=0,0,F68/$J68))</f>
        <v/>
      </c>
      <c r="H68" s="215"/>
      <c r="I68" s="227" t="str">
        <f t="shared" ref="I68:I70" si="21">IF($A68="","",IF($J68=0,0,H68/$J68))</f>
        <v/>
      </c>
      <c r="J68" s="216" t="str">
        <f t="shared" ref="J68:J70" si="22">IF($A68="","",SUM(B68,D68,F68,H68))</f>
        <v/>
      </c>
      <c r="K68" s="219" t="str">
        <f t="shared" ref="K68:K70" si="23">IF($A68="","",SUM(C68,E68,G68,I68))</f>
        <v/>
      </c>
    </row>
    <row r="69" spans="1:11" ht="18" customHeight="1">
      <c r="A69" s="173" t="str">
        <f>IF($D$8="Data Not Entered On Set-Up Worksheet","",IF(OR(VLOOKUP($D$8,County_Lookup,25,FALSE)="",VLOOKUP($D$8,County_Lookup,25,FALSE)=0),"",VLOOKUP($D$8,County_Lookup,25,FALSE)))</f>
        <v/>
      </c>
      <c r="B69" s="215"/>
      <c r="C69" s="231" t="str">
        <f t="shared" si="18"/>
        <v/>
      </c>
      <c r="D69" s="215"/>
      <c r="E69" s="231" t="str">
        <f t="shared" si="19"/>
        <v/>
      </c>
      <c r="F69" s="215"/>
      <c r="G69" s="231" t="str">
        <f t="shared" si="20"/>
        <v/>
      </c>
      <c r="H69" s="215"/>
      <c r="I69" s="231" t="str">
        <f t="shared" si="21"/>
        <v/>
      </c>
      <c r="J69" s="216" t="str">
        <f t="shared" si="22"/>
        <v/>
      </c>
      <c r="K69" s="219" t="str">
        <f t="shared" si="23"/>
        <v/>
      </c>
    </row>
    <row r="70" spans="1:11" ht="18" customHeight="1">
      <c r="A70" s="173" t="str">
        <f>IF($D$8="Data Not Entered On Set-Up Worksheet","",IF(OR(VLOOKUP($D$8,County_Lookup,26,FALSE)="",VLOOKUP($D$8,County_Lookup,26,FALSE)=0),"",VLOOKUP($D$8,County_Lookup,26,FALSE)))</f>
        <v/>
      </c>
      <c r="B70" s="215"/>
      <c r="C70" s="232" t="str">
        <f t="shared" si="18"/>
        <v/>
      </c>
      <c r="D70" s="215"/>
      <c r="E70" s="232" t="str">
        <f t="shared" si="19"/>
        <v/>
      </c>
      <c r="F70" s="215"/>
      <c r="G70" s="232" t="str">
        <f t="shared" si="20"/>
        <v/>
      </c>
      <c r="H70" s="215"/>
      <c r="I70" s="232" t="str">
        <f t="shared" si="21"/>
        <v/>
      </c>
      <c r="J70" s="216" t="str">
        <f t="shared" si="22"/>
        <v/>
      </c>
      <c r="K70" s="219" t="str">
        <f t="shared" si="23"/>
        <v/>
      </c>
    </row>
    <row r="71" spans="1:11" ht="18" customHeight="1">
      <c r="A71" s="173" t="str">
        <f>IF($D$8="Data Not Entered On Set-Up Worksheet","",IF(OR(VLOOKUP($D$8,County_Lookup,27,FALSE)="",VLOOKUP($D$8,County_Lookup,27,FALSE)=0),"",VLOOKUP($D$8,County_Lookup,27,FALSE)))</f>
        <v/>
      </c>
      <c r="B71" s="215"/>
      <c r="C71" s="217" t="str">
        <f t="shared" si="12"/>
        <v/>
      </c>
      <c r="D71" s="215"/>
      <c r="E71" s="217" t="str">
        <f t="shared" si="13"/>
        <v/>
      </c>
      <c r="F71" s="215"/>
      <c r="G71" s="217" t="str">
        <f t="shared" si="14"/>
        <v/>
      </c>
      <c r="H71" s="215"/>
      <c r="I71" s="217" t="str">
        <f t="shared" si="15"/>
        <v/>
      </c>
      <c r="J71" s="216" t="str">
        <f t="shared" si="16"/>
        <v/>
      </c>
      <c r="K71" s="219" t="str">
        <f t="shared" si="17"/>
        <v/>
      </c>
    </row>
    <row r="72" spans="1:11" ht="18" customHeight="1" thickBot="1">
      <c r="A72" s="174" t="s">
        <v>2</v>
      </c>
      <c r="B72" s="167">
        <f>SUM(B46:B71)</f>
        <v>0</v>
      </c>
      <c r="C72" s="218">
        <f t="shared" si="12"/>
        <v>0</v>
      </c>
      <c r="D72" s="167">
        <f>SUM(D46:D71)</f>
        <v>0</v>
      </c>
      <c r="E72" s="218">
        <f t="shared" si="13"/>
        <v>0</v>
      </c>
      <c r="F72" s="167">
        <f>SUM(F46:F71)</f>
        <v>0</v>
      </c>
      <c r="G72" s="218">
        <f t="shared" si="14"/>
        <v>0</v>
      </c>
      <c r="H72" s="167">
        <f>SUM(H46:H71)</f>
        <v>0</v>
      </c>
      <c r="I72" s="218">
        <f t="shared" si="15"/>
        <v>0</v>
      </c>
      <c r="J72" s="167">
        <f t="shared" si="16"/>
        <v>0</v>
      </c>
      <c r="K72" s="220">
        <f t="shared" si="17"/>
        <v>0</v>
      </c>
    </row>
    <row r="73" spans="1:11" ht="13.5" thickBot="1"/>
    <row r="74" spans="1:11" ht="26.1" customHeight="1" thickBot="1">
      <c r="B74" s="159" t="s">
        <v>326</v>
      </c>
      <c r="C74" s="208"/>
      <c r="D74" s="208"/>
      <c r="E74" s="208"/>
      <c r="F74" s="208"/>
      <c r="G74" s="208"/>
      <c r="H74" s="208"/>
      <c r="I74" s="208"/>
      <c r="J74" s="208"/>
      <c r="K74" s="211"/>
    </row>
    <row r="75" spans="1:11" s="44" customFormat="1" ht="26.1" customHeight="1" thickBot="1">
      <c r="A75" s="37"/>
      <c r="B75" s="159" t="s">
        <v>14</v>
      </c>
      <c r="C75" s="211"/>
      <c r="D75" s="212" t="s">
        <v>15</v>
      </c>
      <c r="E75" s="161"/>
      <c r="F75" s="213" t="s">
        <v>16</v>
      </c>
      <c r="G75" s="214"/>
      <c r="H75" s="208" t="s">
        <v>17</v>
      </c>
      <c r="I75" s="161"/>
      <c r="J75" s="159" t="s">
        <v>2</v>
      </c>
      <c r="K75" s="161"/>
    </row>
    <row r="76" spans="1:11" ht="20.100000000000001" customHeight="1">
      <c r="A76" s="171" t="s">
        <v>195</v>
      </c>
      <c r="B76" s="278" t="s">
        <v>6</v>
      </c>
      <c r="C76" s="279"/>
      <c r="D76" s="278" t="s">
        <v>6</v>
      </c>
      <c r="E76" s="279"/>
      <c r="F76" s="278" t="s">
        <v>6</v>
      </c>
      <c r="G76" s="279"/>
      <c r="H76" s="278" t="s">
        <v>6</v>
      </c>
      <c r="I76" s="279"/>
      <c r="J76" s="278" t="s">
        <v>6</v>
      </c>
      <c r="K76" s="279"/>
    </row>
    <row r="77" spans="1:11" ht="18" customHeight="1">
      <c r="A77" s="172" t="str">
        <f>IF($D$8="Data Not Entered On Set-Up Worksheet","",IF(OR(VLOOKUP($D$8,County_Lookup,2,FALSE)="",VLOOKUP($D$8,County_Lookup,2,FALSE)=0),"",VLOOKUP($D$8,County_Lookup,2,FALSE)))</f>
        <v/>
      </c>
      <c r="B77" s="274" t="str">
        <f>IF($A77="","",IF(B46=0,0,B15/B46))</f>
        <v/>
      </c>
      <c r="C77" s="275"/>
      <c r="D77" s="274" t="str">
        <f>IF($A77="","",IF(D46=0,0,D15/D46))</f>
        <v/>
      </c>
      <c r="E77" s="275"/>
      <c r="F77" s="274" t="str">
        <f>IF($A77="","",IF(F46=0,0,F15/F46))</f>
        <v/>
      </c>
      <c r="G77" s="275"/>
      <c r="H77" s="274" t="str">
        <f>IF($A77="","",IF(H46=0,0,H15/H46))</f>
        <v/>
      </c>
      <c r="I77" s="275"/>
      <c r="J77" s="274" t="str">
        <f>IF($A77="","",IF(J46=0,0,J15/J46))</f>
        <v/>
      </c>
      <c r="K77" s="275"/>
    </row>
    <row r="78" spans="1:11" ht="18" customHeight="1">
      <c r="A78" s="173" t="str">
        <f>IF($D$8="Data Not Entered On Set-Up Worksheet","",IF(OR(VLOOKUP($D$8,County_Lookup,3,FALSE)="",VLOOKUP($D$8,County_Lookup,3,FALSE)=0),"",VLOOKUP($D$8,County_Lookup,3,FALSE)))</f>
        <v/>
      </c>
      <c r="B78" s="274" t="str">
        <f>IF($A78="","",IF(B47=0,0,B16/B47))</f>
        <v/>
      </c>
      <c r="C78" s="275"/>
      <c r="D78" s="274" t="str">
        <f>IF($A78="","",IF(D47=0,0,D16/D47))</f>
        <v/>
      </c>
      <c r="E78" s="275"/>
      <c r="F78" s="274" t="str">
        <f>IF($A78="","",IF(F47=0,0,F16/F47))</f>
        <v/>
      </c>
      <c r="G78" s="275"/>
      <c r="H78" s="274" t="str">
        <f>IF($A78="","",IF(H47=0,0,H16/H47))</f>
        <v/>
      </c>
      <c r="I78" s="275"/>
      <c r="J78" s="274" t="str">
        <f>IF($A78="","",IF(J47=0,0,J16/J47))</f>
        <v/>
      </c>
      <c r="K78" s="275"/>
    </row>
    <row r="79" spans="1:11" ht="18" customHeight="1">
      <c r="A79" s="173" t="str">
        <f>IF($D$8="Data Not Entered On Set-Up Worksheet","",IF(OR(VLOOKUP($D$8,County_Lookup,4,FALSE)="",VLOOKUP($D$8,County_Lookup,4,FALSE)=0),"",VLOOKUP($D$8,County_Lookup,4,FALSE)))</f>
        <v/>
      </c>
      <c r="B79" s="274" t="str">
        <f>IF($A79="","",IF(B48=0,0,B17/B48))</f>
        <v/>
      </c>
      <c r="C79" s="275"/>
      <c r="D79" s="274" t="str">
        <f>IF($A79="","",IF(D48=0,0,D17/D48))</f>
        <v/>
      </c>
      <c r="E79" s="275"/>
      <c r="F79" s="274" t="str">
        <f>IF($A79="","",IF(F48=0,0,F17/F48))</f>
        <v/>
      </c>
      <c r="G79" s="275"/>
      <c r="H79" s="274" t="str">
        <f>IF($A79="","",IF(H48=0,0,H17/H48))</f>
        <v/>
      </c>
      <c r="I79" s="275"/>
      <c r="J79" s="274" t="str">
        <f>IF($A79="","",IF(J48=0,0,J17/J48))</f>
        <v/>
      </c>
      <c r="K79" s="275"/>
    </row>
    <row r="80" spans="1:11" ht="18" customHeight="1">
      <c r="A80" s="173" t="str">
        <f>IF($D$8="Data Not Entered On Set-Up Worksheet","",IF(OR(VLOOKUP($D$8,County_Lookup,5,FALSE)="",VLOOKUP($D$8,County_Lookup,5,FALSE)=0),"",VLOOKUP($D$8,County_Lookup,5,FALSE)))</f>
        <v/>
      </c>
      <c r="B80" s="274" t="str">
        <f>IF($A80="","",IF(B49=0,0,B18/B49))</f>
        <v/>
      </c>
      <c r="C80" s="275"/>
      <c r="D80" s="274" t="str">
        <f>IF($A80="","",IF(D49=0,0,D18/D49))</f>
        <v/>
      </c>
      <c r="E80" s="275"/>
      <c r="F80" s="274" t="str">
        <f>IF($A80="","",IF(F49=0,0,F18/F49))</f>
        <v/>
      </c>
      <c r="G80" s="275"/>
      <c r="H80" s="274" t="str">
        <f>IF($A80="","",IF(H49=0,0,H18/H49))</f>
        <v/>
      </c>
      <c r="I80" s="275"/>
      <c r="J80" s="274" t="str">
        <f>IF($A80="","",IF(J49=0,0,J18/J49))</f>
        <v/>
      </c>
      <c r="K80" s="275"/>
    </row>
    <row r="81" spans="1:11" ht="18" customHeight="1">
      <c r="A81" s="173" t="str">
        <f>IF($D$8="Data Not Entered On Set-Up Worksheet","",IF(OR(VLOOKUP($D$8,County_Lookup,6,FALSE)="",VLOOKUP($D$8,County_Lookup,6,FALSE)=0),"",VLOOKUP($D$8,County_Lookup,6,FALSE)))</f>
        <v/>
      </c>
      <c r="B81" s="274" t="str">
        <f>IF($A81="","",IF(B50=0,0,B19/B50))</f>
        <v/>
      </c>
      <c r="C81" s="275"/>
      <c r="D81" s="274" t="str">
        <f>IF($A81="","",IF(D50=0,0,D19/D50))</f>
        <v/>
      </c>
      <c r="E81" s="275"/>
      <c r="F81" s="274" t="str">
        <f>IF($A81="","",IF(F50=0,0,F19/F50))</f>
        <v/>
      </c>
      <c r="G81" s="275"/>
      <c r="H81" s="274" t="str">
        <f>IF($A81="","",IF(H50=0,0,H19/H50))</f>
        <v/>
      </c>
      <c r="I81" s="275"/>
      <c r="J81" s="274" t="str">
        <f>IF($A81="","",IF(J50=0,0,J19/J50))</f>
        <v/>
      </c>
      <c r="K81" s="275"/>
    </row>
    <row r="82" spans="1:11" ht="18" customHeight="1">
      <c r="A82" s="173" t="str">
        <f>IF($D$8="Data Not Entered On Set-Up Worksheet","",IF(OR(VLOOKUP($D$8,County_Lookup,7,FALSE)="",VLOOKUP($D$8,County_Lookup,7,FALSE)=0),"",VLOOKUP($D$8,County_Lookup,7,FALSE)))</f>
        <v/>
      </c>
      <c r="B82" s="274" t="str">
        <f>IF($A82="","",IF(B51=0,0,B20/B51))</f>
        <v/>
      </c>
      <c r="C82" s="275"/>
      <c r="D82" s="274" t="str">
        <f>IF($A82="","",IF(D51=0,0,D20/D51))</f>
        <v/>
      </c>
      <c r="E82" s="275"/>
      <c r="F82" s="274" t="str">
        <f>IF($A82="","",IF(F51=0,0,F20/F51))</f>
        <v/>
      </c>
      <c r="G82" s="275"/>
      <c r="H82" s="274" t="str">
        <f>IF($A82="","",IF(H51=0,0,H20/H51))</f>
        <v/>
      </c>
      <c r="I82" s="275"/>
      <c r="J82" s="274" t="str">
        <f>IF($A82="","",IF(J51=0,0,J20/J51))</f>
        <v/>
      </c>
      <c r="K82" s="275"/>
    </row>
    <row r="83" spans="1:11" ht="18" customHeight="1">
      <c r="A83" s="172" t="str">
        <f>IF($D$8="Data Not Entered On Set-Up Worksheet","",IF(OR(VLOOKUP($D$8,County_Lookup,8,FALSE)="",VLOOKUP($D$8,County_Lookup,8,FALSE)=0),"",VLOOKUP($D$8,County_Lookup,8,FALSE)))</f>
        <v/>
      </c>
      <c r="B83" s="274" t="str">
        <f>IF($A83="","",IF(B52=0,0,B21/B52))</f>
        <v/>
      </c>
      <c r="C83" s="275"/>
      <c r="D83" s="274" t="str">
        <f>IF($A83="","",IF(D52=0,0,D21/D52))</f>
        <v/>
      </c>
      <c r="E83" s="275"/>
      <c r="F83" s="274" t="str">
        <f>IF($A83="","",IF(F52=0,0,F21/F52))</f>
        <v/>
      </c>
      <c r="G83" s="275"/>
      <c r="H83" s="274" t="str">
        <f>IF($A83="","",IF(H52=0,0,H21/H52))</f>
        <v/>
      </c>
      <c r="I83" s="275"/>
      <c r="J83" s="274" t="str">
        <f>IF($A83="","",IF(J52=0,0,J21/J52))</f>
        <v/>
      </c>
      <c r="K83" s="275"/>
    </row>
    <row r="84" spans="1:11" ht="18" customHeight="1">
      <c r="A84" s="173" t="str">
        <f>IF($D$8="Data Not Entered On Set-Up Worksheet","",IF(OR(VLOOKUP($D$8,County_Lookup,9,FALSE)="",VLOOKUP($D$8,County_Lookup,9,FALSE)=0),"",VLOOKUP($D$8,County_Lookup,9,FALSE)))</f>
        <v/>
      </c>
      <c r="B84" s="274" t="str">
        <f>IF($A84="","",IF(B53=0,0,B22/B53))</f>
        <v/>
      </c>
      <c r="C84" s="275"/>
      <c r="D84" s="274" t="str">
        <f>IF($A84="","",IF(D53=0,0,D22/D53))</f>
        <v/>
      </c>
      <c r="E84" s="275"/>
      <c r="F84" s="274" t="str">
        <f>IF($A84="","",IF(F53=0,0,F22/F53))</f>
        <v/>
      </c>
      <c r="G84" s="275"/>
      <c r="H84" s="274" t="str">
        <f>IF($A84="","",IF(H53=0,0,H22/H53))</f>
        <v/>
      </c>
      <c r="I84" s="275"/>
      <c r="J84" s="274" t="str">
        <f>IF($A84="","",IF(J53=0,0,J22/J53))</f>
        <v/>
      </c>
      <c r="K84" s="275"/>
    </row>
    <row r="85" spans="1:11" ht="18" customHeight="1">
      <c r="A85" s="173" t="str">
        <f>IF($D$8="Data Not Entered On Set-Up Worksheet","",IF(OR(VLOOKUP($D$8,County_Lookup,10,FALSE)="",VLOOKUP($D$8,County_Lookup,10,FALSE)=0),"",VLOOKUP($D$8,County_Lookup,10,FALSE)))</f>
        <v/>
      </c>
      <c r="B85" s="274" t="str">
        <f>IF($A85="","",IF(B54=0,0,B23/B54))</f>
        <v/>
      </c>
      <c r="C85" s="275"/>
      <c r="D85" s="274" t="str">
        <f>IF($A85="","",IF(D54=0,0,D23/D54))</f>
        <v/>
      </c>
      <c r="E85" s="275"/>
      <c r="F85" s="274" t="str">
        <f>IF($A85="","",IF(F54=0,0,F23/F54))</f>
        <v/>
      </c>
      <c r="G85" s="275"/>
      <c r="H85" s="274" t="str">
        <f>IF($A85="","",IF(H54=0,0,H23/H54))</f>
        <v/>
      </c>
      <c r="I85" s="275"/>
      <c r="J85" s="274" t="str">
        <f>IF($A85="","",IF(J54=0,0,J23/J54))</f>
        <v/>
      </c>
      <c r="K85" s="275"/>
    </row>
    <row r="86" spans="1:11" ht="18" customHeight="1">
      <c r="A86" s="173" t="str">
        <f>IF($D$8="Data Not Entered On Set-Up Worksheet","",IF(OR(VLOOKUP($D$8,County_Lookup,11,FALSE)="",VLOOKUP($D$8,County_Lookup,11,FALSE)=0),"",VLOOKUP($D$8,County_Lookup,11,FALSE)))</f>
        <v/>
      </c>
      <c r="B86" s="274" t="str">
        <f>IF($A86="","",IF(B55=0,0,B24/B55))</f>
        <v/>
      </c>
      <c r="C86" s="275"/>
      <c r="D86" s="274" t="str">
        <f>IF($A86="","",IF(D55=0,0,D24/D55))</f>
        <v/>
      </c>
      <c r="E86" s="275"/>
      <c r="F86" s="274" t="str">
        <f>IF($A86="","",IF(F55=0,0,F24/F55))</f>
        <v/>
      </c>
      <c r="G86" s="275"/>
      <c r="H86" s="274" t="str">
        <f>IF($A86="","",IF(H55=0,0,H24/H55))</f>
        <v/>
      </c>
      <c r="I86" s="275"/>
      <c r="J86" s="274" t="str">
        <f>IF($A86="","",IF(J55=0,0,J24/J55))</f>
        <v/>
      </c>
      <c r="K86" s="275"/>
    </row>
    <row r="87" spans="1:11" ht="18" customHeight="1">
      <c r="A87" s="173" t="str">
        <f>IF($D$8="Data Not Entered On Set-Up Worksheet","",IF(OR(VLOOKUP($D$8,County_Lookup,12,FALSE)="",VLOOKUP($D$8,County_Lookup,12,FALSE)=0),"",VLOOKUP($D$8,County_Lookup,12,FALSE)))</f>
        <v/>
      </c>
      <c r="B87" s="274" t="str">
        <f>IF($A87="","",IF(B56=0,0,B25/B56))</f>
        <v/>
      </c>
      <c r="C87" s="275"/>
      <c r="D87" s="274" t="str">
        <f>IF($A87="","",IF(D56=0,0,D25/D56))</f>
        <v/>
      </c>
      <c r="E87" s="275"/>
      <c r="F87" s="274" t="str">
        <f>IF($A87="","",IF(F56=0,0,F25/F56))</f>
        <v/>
      </c>
      <c r="G87" s="275"/>
      <c r="H87" s="274" t="str">
        <f>IF($A87="","",IF(H56=0,0,H25/H56))</f>
        <v/>
      </c>
      <c r="I87" s="275"/>
      <c r="J87" s="274" t="str">
        <f>IF($A87="","",IF(J56=0,0,J25/J56))</f>
        <v/>
      </c>
      <c r="K87" s="275"/>
    </row>
    <row r="88" spans="1:11" ht="18" customHeight="1">
      <c r="A88" s="173" t="str">
        <f>IF($D$8="Data Not Entered On Set-Up Worksheet","",IF(OR(VLOOKUP($D$8,County_Lookup,13,FALSE)="",VLOOKUP($D$8,County_Lookup,13,FALSE)=0),"",VLOOKUP($D$8,County_Lookup,13,FALSE)))</f>
        <v/>
      </c>
      <c r="B88" s="274" t="str">
        <f>IF($A88="","",IF(B57=0,0,B26/B57))</f>
        <v/>
      </c>
      <c r="C88" s="275"/>
      <c r="D88" s="274" t="str">
        <f>IF($A88="","",IF(D57=0,0,D26/D57))</f>
        <v/>
      </c>
      <c r="E88" s="275"/>
      <c r="F88" s="274" t="str">
        <f>IF($A88="","",IF(F57=0,0,F26/F57))</f>
        <v/>
      </c>
      <c r="G88" s="275"/>
      <c r="H88" s="274" t="str">
        <f>IF($A88="","",IF(H57=0,0,H26/H57))</f>
        <v/>
      </c>
      <c r="I88" s="275"/>
      <c r="J88" s="274" t="str">
        <f>IF($A88="","",IF(J57=0,0,J26/J57))</f>
        <v/>
      </c>
      <c r="K88" s="275"/>
    </row>
    <row r="89" spans="1:11" ht="18" customHeight="1">
      <c r="A89" s="173" t="str">
        <f>IF($D$8="Data Not Entered On Set-Up Worksheet","",IF(OR(VLOOKUP($D$8,County_Lookup,14,FALSE)="",VLOOKUP($D$8,County_Lookup,14,FALSE)=0),"",VLOOKUP($D$8,County_Lookup,14,FALSE)))</f>
        <v/>
      </c>
      <c r="B89" s="274" t="str">
        <f>IF($A89="","",IF(B58=0,0,B27/B58))</f>
        <v/>
      </c>
      <c r="C89" s="275"/>
      <c r="D89" s="274" t="str">
        <f>IF($A89="","",IF(D58=0,0,D27/D58))</f>
        <v/>
      </c>
      <c r="E89" s="275"/>
      <c r="F89" s="274" t="str">
        <f>IF($A89="","",IF(F58=0,0,F27/F58))</f>
        <v/>
      </c>
      <c r="G89" s="275"/>
      <c r="H89" s="274" t="str">
        <f>IF($A89="","",IF(H58=0,0,H27/H58))</f>
        <v/>
      </c>
      <c r="I89" s="275"/>
      <c r="J89" s="274" t="str">
        <f>IF($A89="","",IF(J58=0,0,J27/J58))</f>
        <v/>
      </c>
      <c r="K89" s="275"/>
    </row>
    <row r="90" spans="1:11" ht="18" customHeight="1">
      <c r="A90" s="172" t="str">
        <f>IF($D$8="Data Not Entered On Set-Up Worksheet","",IF(OR(VLOOKUP($D$8,County_Lookup,15,FALSE)="",VLOOKUP($D$8,County_Lookup,15,FALSE)=0),"",VLOOKUP($D$8,County_Lookup,15,FALSE)))</f>
        <v/>
      </c>
      <c r="B90" s="274" t="str">
        <f>IF($A90="","",IF(B59=0,0,B28/B59))</f>
        <v/>
      </c>
      <c r="C90" s="275"/>
      <c r="D90" s="274" t="str">
        <f>IF($A90="","",IF(D59=0,0,D28/D59))</f>
        <v/>
      </c>
      <c r="E90" s="275"/>
      <c r="F90" s="274" t="str">
        <f>IF($A90="","",IF(F59=0,0,F28/F59))</f>
        <v/>
      </c>
      <c r="G90" s="275"/>
      <c r="H90" s="274" t="str">
        <f>IF($A90="","",IF(H59=0,0,H28/H59))</f>
        <v/>
      </c>
      <c r="I90" s="275"/>
      <c r="J90" s="274" t="str">
        <f>IF($A90="","",IF(J59=0,0,J28/J59))</f>
        <v/>
      </c>
      <c r="K90" s="275"/>
    </row>
    <row r="91" spans="1:11" ht="18" customHeight="1">
      <c r="A91" s="173" t="str">
        <f>IF($D$8="Data Not Entered On Set-Up Worksheet","",IF(OR(VLOOKUP($D$8,County_Lookup,16,FALSE)="",VLOOKUP($D$8,County_Lookup,16,FALSE)=0),"",VLOOKUP($D$8,County_Lookup,16,FALSE)))</f>
        <v/>
      </c>
      <c r="B91" s="274" t="str">
        <f>IF($A91="","",IF(B60=0,0,B29/B60))</f>
        <v/>
      </c>
      <c r="C91" s="275"/>
      <c r="D91" s="274" t="str">
        <f>IF($A91="","",IF(D60=0,0,D29/D60))</f>
        <v/>
      </c>
      <c r="E91" s="275"/>
      <c r="F91" s="274" t="str">
        <f>IF($A91="","",IF(F60=0,0,F29/F60))</f>
        <v/>
      </c>
      <c r="G91" s="275"/>
      <c r="H91" s="274" t="str">
        <f>IF($A91="","",IF(H60=0,0,H29/H60))</f>
        <v/>
      </c>
      <c r="I91" s="275"/>
      <c r="J91" s="274" t="str">
        <f>IF($A91="","",IF(J60=0,0,J29/J60))</f>
        <v/>
      </c>
      <c r="K91" s="275"/>
    </row>
    <row r="92" spans="1:11" ht="18" customHeight="1">
      <c r="A92" s="173" t="str">
        <f>IF($D$8="Data Not Entered On Set-Up Worksheet","",IF(OR(VLOOKUP($D$8,County_Lookup,17,FALSE)="",VLOOKUP($D$8,County_Lookup,17,FALSE)=0),"",VLOOKUP($D$8,County_Lookup,17,FALSE)))</f>
        <v/>
      </c>
      <c r="B92" s="274" t="str">
        <f>IF($A92="","",IF(B61=0,0,B30/B61))</f>
        <v/>
      </c>
      <c r="C92" s="275"/>
      <c r="D92" s="274" t="str">
        <f>IF($A92="","",IF(D61=0,0,D30/D61))</f>
        <v/>
      </c>
      <c r="E92" s="275"/>
      <c r="F92" s="274" t="str">
        <f>IF($A92="","",IF(F61=0,0,F30/F61))</f>
        <v/>
      </c>
      <c r="G92" s="275"/>
      <c r="H92" s="274" t="str">
        <f>IF($A92="","",IF(H61=0,0,H30/H61))</f>
        <v/>
      </c>
      <c r="I92" s="275"/>
      <c r="J92" s="274" t="str">
        <f>IF($A92="","",IF(J61=0,0,J30/J61))</f>
        <v/>
      </c>
      <c r="K92" s="275"/>
    </row>
    <row r="93" spans="1:11" ht="18" customHeight="1">
      <c r="A93" s="173" t="str">
        <f>IF($D$8="Data Not Entered On Set-Up Worksheet","",IF(OR(VLOOKUP($D$8,County_Lookup,18,FALSE)="",VLOOKUP($D$8,County_Lookup,18,FALSE)=0),"",VLOOKUP($D$8,County_Lookup,18,FALSE)))</f>
        <v/>
      </c>
      <c r="B93" s="274" t="str">
        <f>IF($A93="","",IF(B62=0,0,B31/B62))</f>
        <v/>
      </c>
      <c r="C93" s="275"/>
      <c r="D93" s="274" t="str">
        <f>IF($A93="","",IF(D62=0,0,D31/D62))</f>
        <v/>
      </c>
      <c r="E93" s="275"/>
      <c r="F93" s="274" t="str">
        <f>IF($A93="","",IF(F62=0,0,F31/F62))</f>
        <v/>
      </c>
      <c r="G93" s="275"/>
      <c r="H93" s="274" t="str">
        <f>IF($A93="","",IF(H62=0,0,H31/H62))</f>
        <v/>
      </c>
      <c r="I93" s="275"/>
      <c r="J93" s="274" t="str">
        <f>IF($A93="","",IF(J62=0,0,J31/J62))</f>
        <v/>
      </c>
      <c r="K93" s="275"/>
    </row>
    <row r="94" spans="1:11" ht="18" customHeight="1">
      <c r="A94" s="173" t="str">
        <f>IF($D$8="Data Not Entered On Set-Up Worksheet","",IF(OR(VLOOKUP($D$8,County_Lookup,19,FALSE)="",VLOOKUP($D$8,County_Lookup,19,FALSE)=0),"",VLOOKUP($D$8,County_Lookup,19,FALSE)))</f>
        <v/>
      </c>
      <c r="B94" s="274" t="str">
        <f>IF($A94="","",IF(B63=0,0,B32/B63))</f>
        <v/>
      </c>
      <c r="C94" s="275"/>
      <c r="D94" s="274" t="str">
        <f>IF($A94="","",IF(D63=0,0,D32/D63))</f>
        <v/>
      </c>
      <c r="E94" s="275"/>
      <c r="F94" s="274" t="str">
        <f>IF($A94="","",IF(F63=0,0,F32/F63))</f>
        <v/>
      </c>
      <c r="G94" s="275"/>
      <c r="H94" s="274" t="str">
        <f>IF($A94="","",IF(H63=0,0,H32/H63))</f>
        <v/>
      </c>
      <c r="I94" s="275"/>
      <c r="J94" s="274" t="str">
        <f>IF($A94="","",IF(J63=0,0,J32/J63))</f>
        <v/>
      </c>
      <c r="K94" s="275"/>
    </row>
    <row r="95" spans="1:11" ht="18" customHeight="1">
      <c r="A95" s="173" t="str">
        <f>IF($D$8="Data Not Entered On Set-Up Worksheet","",IF(OR(VLOOKUP($D$8,County_Lookup,20,FALSE)="",VLOOKUP($D$8,County_Lookup,20,FALSE)=0),"",VLOOKUP($D$8,County_Lookup,20,FALSE)))</f>
        <v/>
      </c>
      <c r="B95" s="274" t="str">
        <f>IF($A95="","",IF(B64=0,0,B33/B64))</f>
        <v/>
      </c>
      <c r="C95" s="275"/>
      <c r="D95" s="274" t="str">
        <f>IF($A95="","",IF(D64=0,0,D33/D64))</f>
        <v/>
      </c>
      <c r="E95" s="275"/>
      <c r="F95" s="274" t="str">
        <f>IF($A95="","",IF(F64=0,0,F33/F64))</f>
        <v/>
      </c>
      <c r="G95" s="275"/>
      <c r="H95" s="274" t="str">
        <f>IF($A95="","",IF(H64=0,0,H33/H64))</f>
        <v/>
      </c>
      <c r="I95" s="275"/>
      <c r="J95" s="274" t="str">
        <f>IF($A95="","",IF(J64=0,0,J33/J64))</f>
        <v/>
      </c>
      <c r="K95" s="275"/>
    </row>
    <row r="96" spans="1:11" ht="18" customHeight="1">
      <c r="A96" s="173" t="str">
        <f>IF($D$8="Data Not Entered On Set-Up Worksheet","",IF(OR(VLOOKUP($D$8,County_Lookup,21,FALSE)="",VLOOKUP($D$8,County_Lookup,21,FALSE)=0),"",VLOOKUP($D$8,County_Lookup,21,FALSE)))</f>
        <v/>
      </c>
      <c r="B96" s="274" t="str">
        <f>IF($A96="","",IF(B65=0,0,B34/B65))</f>
        <v/>
      </c>
      <c r="C96" s="275"/>
      <c r="D96" s="274" t="str">
        <f>IF($A96="","",IF(D65=0,0,D34/D65))</f>
        <v/>
      </c>
      <c r="E96" s="275"/>
      <c r="F96" s="274" t="str">
        <f>IF($A96="","",IF(F65=0,0,F34/F65))</f>
        <v/>
      </c>
      <c r="G96" s="275"/>
      <c r="H96" s="274" t="str">
        <f>IF($A96="","",IF(H65=0,0,H34/H65))</f>
        <v/>
      </c>
      <c r="I96" s="275"/>
      <c r="J96" s="274" t="str">
        <f>IF($A96="","",IF(J65=0,0,J34/J65))</f>
        <v/>
      </c>
      <c r="K96" s="275"/>
    </row>
    <row r="97" spans="1:11" ht="18" customHeight="1">
      <c r="A97" s="172" t="str">
        <f>IF($D$8="Data Not Entered On Set-Up Worksheet","",IF(OR(VLOOKUP($D$8,County_Lookup,22,FALSE)="",VLOOKUP($D$8,County_Lookup,22,FALSE)=0),"",VLOOKUP($D$8,County_Lookup,22,FALSE)))</f>
        <v/>
      </c>
      <c r="B97" s="274" t="str">
        <f>IF($A97="","",IF(B66=0,0,B35/B66))</f>
        <v/>
      </c>
      <c r="C97" s="275"/>
      <c r="D97" s="274" t="str">
        <f>IF($A97="","",IF(D66=0,0,D35/D66))</f>
        <v/>
      </c>
      <c r="E97" s="275"/>
      <c r="F97" s="274" t="str">
        <f>IF($A97="","",IF(F66=0,0,F35/F66))</f>
        <v/>
      </c>
      <c r="G97" s="275"/>
      <c r="H97" s="274" t="str">
        <f>IF($A97="","",IF(H66=0,0,H35/H66))</f>
        <v/>
      </c>
      <c r="I97" s="275"/>
      <c r="J97" s="274" t="str">
        <f>IF($A97="","",IF(J66=0,0,J35/J66))</f>
        <v/>
      </c>
      <c r="K97" s="275"/>
    </row>
    <row r="98" spans="1:11" ht="18" customHeight="1">
      <c r="A98" s="173" t="str">
        <f>IF($D$8="Data Not Entered On Set-Up Worksheet","",IF(OR(VLOOKUP($D$8,County_Lookup,23,FALSE)="",VLOOKUP($D$8,County_Lookup,23,FALSE)=0),"",VLOOKUP($D$8,County_Lookup,23,FALSE)))</f>
        <v/>
      </c>
      <c r="B98" s="274" t="str">
        <f>IF($A98="","",IF(B67=0,0,B36/B67))</f>
        <v/>
      </c>
      <c r="C98" s="275"/>
      <c r="D98" s="274" t="str">
        <f>IF($A98="","",IF(D67=0,0,D36/D67))</f>
        <v/>
      </c>
      <c r="E98" s="275"/>
      <c r="F98" s="274" t="str">
        <f>IF($A98="","",IF(F67=0,0,F36/F67))</f>
        <v/>
      </c>
      <c r="G98" s="275"/>
      <c r="H98" s="274" t="str">
        <f>IF($A98="","",IF(H67=0,0,H36/H67))</f>
        <v/>
      </c>
      <c r="I98" s="275"/>
      <c r="J98" s="274" t="str">
        <f>IF($A98="","",IF(J67=0,0,J36/J67))</f>
        <v/>
      </c>
      <c r="K98" s="275"/>
    </row>
    <row r="99" spans="1:11" ht="18" customHeight="1">
      <c r="A99" s="173" t="str">
        <f>IF($D$8="Data Not Entered On Set-Up Worksheet","",IF(OR(VLOOKUP($D$8,County_Lookup,24,FALSE)="",VLOOKUP($D$8,County_Lookup,24,FALSE)=0),"",VLOOKUP($D$8,County_Lookup,24,FALSE)))</f>
        <v/>
      </c>
      <c r="B99" s="274" t="str">
        <f>IF($A99="","",IF(B68=0,0,B37/B68))</f>
        <v/>
      </c>
      <c r="C99" s="275"/>
      <c r="D99" s="274" t="str">
        <f>IF($A99="","",IF(D68=0,0,D37/D68))</f>
        <v/>
      </c>
      <c r="E99" s="275"/>
      <c r="F99" s="274" t="str">
        <f>IF($A99="","",IF(F68=0,0,F37/F68))</f>
        <v/>
      </c>
      <c r="G99" s="275"/>
      <c r="H99" s="274" t="str">
        <f>IF($A99="","",IF(H68=0,0,H37/H68))</f>
        <v/>
      </c>
      <c r="I99" s="275"/>
      <c r="J99" s="274" t="str">
        <f>IF($A99="","",IF(J68=0,0,J37/J68))</f>
        <v/>
      </c>
      <c r="K99" s="275"/>
    </row>
    <row r="100" spans="1:11" ht="18" customHeight="1">
      <c r="A100" s="173" t="str">
        <f>IF($D$8="Data Not Entered On Set-Up Worksheet","",IF(OR(VLOOKUP($D$8,County_Lookup,25,FALSE)="",VLOOKUP($D$8,County_Lookup,25,FALSE)=0),"",VLOOKUP($D$8,County_Lookup,25,FALSE)))</f>
        <v/>
      </c>
      <c r="B100" s="274" t="str">
        <f>IF($A100="","",IF(B69=0,0,B38/B69))</f>
        <v/>
      </c>
      <c r="C100" s="275"/>
      <c r="D100" s="274" t="str">
        <f>IF($A100="","",IF(D69=0,0,D38/D69))</f>
        <v/>
      </c>
      <c r="E100" s="275"/>
      <c r="F100" s="274" t="str">
        <f>IF($A100="","",IF(F69=0,0,F38/F69))</f>
        <v/>
      </c>
      <c r="G100" s="275"/>
      <c r="H100" s="274" t="str">
        <f>IF($A100="","",IF(H69=0,0,H38/H69))</f>
        <v/>
      </c>
      <c r="I100" s="275"/>
      <c r="J100" s="274" t="str">
        <f>IF($A100="","",IF(J69=0,0,J38/J69))</f>
        <v/>
      </c>
      <c r="K100" s="275"/>
    </row>
    <row r="101" spans="1:11" ht="18" customHeight="1">
      <c r="A101" s="173" t="str">
        <f>IF($D$8="Data Not Entered On Set-Up Worksheet","",IF(OR(VLOOKUP($D$8,County_Lookup,26,FALSE)="",VLOOKUP($D$8,County_Lookup,26,FALSE)=0),"",VLOOKUP($D$8,County_Lookup,26,FALSE)))</f>
        <v/>
      </c>
      <c r="B101" s="274" t="str">
        <f>IF($A101="","",IF(B70=0,0,B39/B70))</f>
        <v/>
      </c>
      <c r="C101" s="275"/>
      <c r="D101" s="274" t="str">
        <f>IF($A101="","",IF(D70=0,0,D39/D70))</f>
        <v/>
      </c>
      <c r="E101" s="275"/>
      <c r="F101" s="274" t="str">
        <f>IF($A101="","",IF(F70=0,0,F39/F70))</f>
        <v/>
      </c>
      <c r="G101" s="275"/>
      <c r="H101" s="274" t="str">
        <f>IF($A101="","",IF(H70=0,0,H39/H70))</f>
        <v/>
      </c>
      <c r="I101" s="275"/>
      <c r="J101" s="274" t="str">
        <f>IF($A101="","",IF(J70=0,0,J39/J70))</f>
        <v/>
      </c>
      <c r="K101" s="275"/>
    </row>
    <row r="102" spans="1:11" ht="18" customHeight="1">
      <c r="A102" s="173" t="str">
        <f>IF($D$8="Data Not Entered On Set-Up Worksheet","",IF(OR(VLOOKUP($D$8,County_Lookup,27,FALSE)="",VLOOKUP($D$8,County_Lookup,27,FALSE)=0),"",VLOOKUP($D$8,County_Lookup,27,FALSE)))</f>
        <v/>
      </c>
      <c r="B102" s="274" t="str">
        <f>IF($A102="","",IF(B71=0,0,B40/B71))</f>
        <v/>
      </c>
      <c r="C102" s="275"/>
      <c r="D102" s="274" t="str">
        <f>IF($A102="","",IF(D71=0,0,D40/D71))</f>
        <v/>
      </c>
      <c r="E102" s="275"/>
      <c r="F102" s="274" t="str">
        <f>IF($A102="","",IF(F71=0,0,F40/F71))</f>
        <v/>
      </c>
      <c r="G102" s="275"/>
      <c r="H102" s="274" t="str">
        <f>IF($A102="","",IF(H71=0,0,H40/H71))</f>
        <v/>
      </c>
      <c r="I102" s="275"/>
      <c r="J102" s="274" t="str">
        <f>IF($A102="","",IF(J71=0,0,J40/J71))</f>
        <v/>
      </c>
      <c r="K102" s="275"/>
    </row>
    <row r="103" spans="1:11" ht="18" customHeight="1" thickBot="1">
      <c r="A103" s="174" t="s">
        <v>2</v>
      </c>
      <c r="B103" s="276">
        <f>IF($A103="","",IF(B72=0,0,B41/B72))</f>
        <v>0</v>
      </c>
      <c r="C103" s="277"/>
      <c r="D103" s="276">
        <f>IF($A103="","",IF(D72=0,0,D41/D72))</f>
        <v>0</v>
      </c>
      <c r="E103" s="277"/>
      <c r="F103" s="276">
        <f>IF($A103="","",IF(F72=0,0,F41/F72))</f>
        <v>0</v>
      </c>
      <c r="G103" s="277"/>
      <c r="H103" s="276">
        <f>IF($A103="","",IF(H72=0,0,H41/H72))</f>
        <v>0</v>
      </c>
      <c r="I103" s="277"/>
      <c r="J103" s="276">
        <f>IF($A103="","",IF(J72=0,0,J41/J72))</f>
        <v>0</v>
      </c>
      <c r="K103" s="277"/>
    </row>
  </sheetData>
  <sheetProtection sheet="1" objects="1" scenarios="1"/>
  <mergeCells count="140">
    <mergeCell ref="H101:I101"/>
    <mergeCell ref="J101:K101"/>
    <mergeCell ref="J77:K77"/>
    <mergeCell ref="B78:C78"/>
    <mergeCell ref="D78:E78"/>
    <mergeCell ref="F78:G78"/>
    <mergeCell ref="H78:I78"/>
    <mergeCell ref="J76:K76"/>
    <mergeCell ref="B77:C77"/>
    <mergeCell ref="D77:E77"/>
    <mergeCell ref="F77:G77"/>
    <mergeCell ref="H77:I77"/>
    <mergeCell ref="B76:C76"/>
    <mergeCell ref="D76:E76"/>
    <mergeCell ref="F76:G76"/>
    <mergeCell ref="H76:I76"/>
    <mergeCell ref="J79:K79"/>
    <mergeCell ref="B80:C80"/>
    <mergeCell ref="D80:E80"/>
    <mergeCell ref="F80:G80"/>
    <mergeCell ref="H80:I80"/>
    <mergeCell ref="J78:K78"/>
    <mergeCell ref="B79:C79"/>
    <mergeCell ref="D79:E79"/>
    <mergeCell ref="F79:G79"/>
    <mergeCell ref="H79:I79"/>
    <mergeCell ref="J81:K81"/>
    <mergeCell ref="B82:C82"/>
    <mergeCell ref="D82:E82"/>
    <mergeCell ref="F82:G82"/>
    <mergeCell ref="H82:I82"/>
    <mergeCell ref="J80:K80"/>
    <mergeCell ref="B81:C81"/>
    <mergeCell ref="D81:E81"/>
    <mergeCell ref="F81:G81"/>
    <mergeCell ref="H81:I81"/>
    <mergeCell ref="J83:K83"/>
    <mergeCell ref="B84:C84"/>
    <mergeCell ref="D84:E84"/>
    <mergeCell ref="F84:G84"/>
    <mergeCell ref="H84:I84"/>
    <mergeCell ref="J82:K82"/>
    <mergeCell ref="B83:C83"/>
    <mergeCell ref="D83:E83"/>
    <mergeCell ref="F83:G83"/>
    <mergeCell ref="H83:I83"/>
    <mergeCell ref="J85:K85"/>
    <mergeCell ref="B86:C86"/>
    <mergeCell ref="D86:E86"/>
    <mergeCell ref="F86:G86"/>
    <mergeCell ref="H86:I86"/>
    <mergeCell ref="J84:K84"/>
    <mergeCell ref="B85:C85"/>
    <mergeCell ref="D85:E85"/>
    <mergeCell ref="F85:G85"/>
    <mergeCell ref="H85:I85"/>
    <mergeCell ref="J87:K87"/>
    <mergeCell ref="B88:C88"/>
    <mergeCell ref="D88:E88"/>
    <mergeCell ref="F88:G88"/>
    <mergeCell ref="H88:I88"/>
    <mergeCell ref="J86:K86"/>
    <mergeCell ref="B87:C87"/>
    <mergeCell ref="D87:E87"/>
    <mergeCell ref="F87:G87"/>
    <mergeCell ref="H87:I87"/>
    <mergeCell ref="J89:K89"/>
    <mergeCell ref="B90:C90"/>
    <mergeCell ref="D90:E90"/>
    <mergeCell ref="F90:G90"/>
    <mergeCell ref="H90:I90"/>
    <mergeCell ref="J88:K88"/>
    <mergeCell ref="B89:C89"/>
    <mergeCell ref="D89:E89"/>
    <mergeCell ref="F89:G89"/>
    <mergeCell ref="H89:I89"/>
    <mergeCell ref="J91:K91"/>
    <mergeCell ref="B92:C92"/>
    <mergeCell ref="D92:E92"/>
    <mergeCell ref="F92:G92"/>
    <mergeCell ref="H92:I92"/>
    <mergeCell ref="J90:K90"/>
    <mergeCell ref="B91:C91"/>
    <mergeCell ref="D91:E91"/>
    <mergeCell ref="F91:G91"/>
    <mergeCell ref="H91:I91"/>
    <mergeCell ref="J93:K93"/>
    <mergeCell ref="B94:C94"/>
    <mergeCell ref="D94:E94"/>
    <mergeCell ref="F94:G94"/>
    <mergeCell ref="H94:I94"/>
    <mergeCell ref="J92:K92"/>
    <mergeCell ref="B93:C93"/>
    <mergeCell ref="D93:E93"/>
    <mergeCell ref="F93:G93"/>
    <mergeCell ref="H93:I93"/>
    <mergeCell ref="J95:K95"/>
    <mergeCell ref="B96:C96"/>
    <mergeCell ref="D96:E96"/>
    <mergeCell ref="F96:G96"/>
    <mergeCell ref="H96:I96"/>
    <mergeCell ref="J94:K94"/>
    <mergeCell ref="B95:C95"/>
    <mergeCell ref="D95:E95"/>
    <mergeCell ref="F95:G95"/>
    <mergeCell ref="H95:I95"/>
    <mergeCell ref="J97:K97"/>
    <mergeCell ref="B98:C98"/>
    <mergeCell ref="D98:E98"/>
    <mergeCell ref="F98:G98"/>
    <mergeCell ref="H98:I98"/>
    <mergeCell ref="J96:K96"/>
    <mergeCell ref="B97:C97"/>
    <mergeCell ref="D97:E97"/>
    <mergeCell ref="F97:G97"/>
    <mergeCell ref="H97:I97"/>
    <mergeCell ref="J103:K103"/>
    <mergeCell ref="J102:K102"/>
    <mergeCell ref="B103:C103"/>
    <mergeCell ref="D103:E103"/>
    <mergeCell ref="F103:G103"/>
    <mergeCell ref="H103:I103"/>
    <mergeCell ref="J98:K98"/>
    <mergeCell ref="B102:C102"/>
    <mergeCell ref="D102:E102"/>
    <mergeCell ref="F102:G102"/>
    <mergeCell ref="H102:I102"/>
    <mergeCell ref="B99:C99"/>
    <mergeCell ref="D99:E99"/>
    <mergeCell ref="F99:G99"/>
    <mergeCell ref="H99:I99"/>
    <mergeCell ref="J99:K99"/>
    <mergeCell ref="B100:C100"/>
    <mergeCell ref="D100:E100"/>
    <mergeCell ref="F100:G100"/>
    <mergeCell ref="H100:I100"/>
    <mergeCell ref="J100:K100"/>
    <mergeCell ref="B101:C101"/>
    <mergeCell ref="D101:E101"/>
    <mergeCell ref="F101:G101"/>
  </mergeCells>
  <conditionalFormatting sqref="D3">
    <cfRule type="expression" dxfId="46" priority="56">
      <formula>D3="Data Not Entered On Set-Up Worksheet"</formula>
    </cfRule>
  </conditionalFormatting>
  <conditionalFormatting sqref="D8">
    <cfRule type="expression" dxfId="45" priority="55">
      <formula>D8="Data Not Entered On Set-Up Worksheet"</formula>
    </cfRule>
  </conditionalFormatting>
  <conditionalFormatting sqref="D10">
    <cfRule type="expression" dxfId="44" priority="54">
      <formula>D10="Data Not Entered On Set-Up Worksheet"</formula>
    </cfRule>
  </conditionalFormatting>
  <conditionalFormatting sqref="B15:B36 B40">
    <cfRule type="expression" dxfId="43" priority="53">
      <formula>AND($A15&lt;&gt;"",B15="")</formula>
    </cfRule>
  </conditionalFormatting>
  <conditionalFormatting sqref="H3">
    <cfRule type="expression" dxfId="42" priority="52">
      <formula>H3="Data Not Entered On Set-Up Worksheet"</formula>
    </cfRule>
  </conditionalFormatting>
  <conditionalFormatting sqref="H10">
    <cfRule type="expression" dxfId="41" priority="51">
      <formula>H10="Data Not Entered On Set-Up Worksheet"</formula>
    </cfRule>
  </conditionalFormatting>
  <conditionalFormatting sqref="K3">
    <cfRule type="expression" dxfId="40" priority="44">
      <formula>K3="Data Not Entered On Set-Up Worksheet"</formula>
    </cfRule>
  </conditionalFormatting>
  <conditionalFormatting sqref="K8">
    <cfRule type="expression" dxfId="39" priority="43">
      <formula>K8="Data Not Entered On Set-Up Worksheet"</formula>
    </cfRule>
  </conditionalFormatting>
  <conditionalFormatting sqref="K10">
    <cfRule type="expression" dxfId="38" priority="42">
      <formula>K10="Data Not Entered On Set-Up Worksheet"</formula>
    </cfRule>
  </conditionalFormatting>
  <conditionalFormatting sqref="D15:D36 D40">
    <cfRule type="expression" dxfId="37" priority="41">
      <formula>AND($A15&lt;&gt;"",D15="")</formula>
    </cfRule>
  </conditionalFormatting>
  <conditionalFormatting sqref="F15:F36 F40">
    <cfRule type="expression" dxfId="36" priority="40">
      <formula>AND($A15&lt;&gt;"",F15="")</formula>
    </cfRule>
  </conditionalFormatting>
  <conditionalFormatting sqref="H15:H36 H40">
    <cfRule type="expression" dxfId="35" priority="39">
      <formula>AND($A15&lt;&gt;"",H15="")</formula>
    </cfRule>
  </conditionalFormatting>
  <conditionalFormatting sqref="B46:B67 B71">
    <cfRule type="expression" dxfId="34" priority="33">
      <formula>AND($A46&lt;&gt;"",B46="")</formula>
    </cfRule>
  </conditionalFormatting>
  <conditionalFormatting sqref="D46:D67 D71">
    <cfRule type="expression" dxfId="33" priority="32">
      <formula>AND($A46&lt;&gt;"",D46="")</formula>
    </cfRule>
  </conditionalFormatting>
  <conditionalFormatting sqref="F46:F67 F71">
    <cfRule type="expression" dxfId="32" priority="31">
      <formula>AND($A46&lt;&gt;"",F46="")</formula>
    </cfRule>
  </conditionalFormatting>
  <conditionalFormatting sqref="H46:H67 H71">
    <cfRule type="expression" dxfId="31" priority="30">
      <formula>AND($A46&lt;&gt;"",H46="")</formula>
    </cfRule>
  </conditionalFormatting>
  <conditionalFormatting sqref="B37">
    <cfRule type="expression" dxfId="30" priority="24">
      <formula>AND($A37&lt;&gt;"",B37="")</formula>
    </cfRule>
  </conditionalFormatting>
  <conditionalFormatting sqref="D37">
    <cfRule type="expression" dxfId="29" priority="23">
      <formula>AND($A37&lt;&gt;"",D37="")</formula>
    </cfRule>
  </conditionalFormatting>
  <conditionalFormatting sqref="F37">
    <cfRule type="expression" dxfId="28" priority="22">
      <formula>AND($A37&lt;&gt;"",F37="")</formula>
    </cfRule>
  </conditionalFormatting>
  <conditionalFormatting sqref="H37">
    <cfRule type="expression" dxfId="27" priority="21">
      <formula>AND($A37&lt;&gt;"",H37="")</formula>
    </cfRule>
  </conditionalFormatting>
  <conditionalFormatting sqref="B68">
    <cfRule type="expression" dxfId="26" priority="20">
      <formula>AND($A68&lt;&gt;"",B68="")</formula>
    </cfRule>
  </conditionalFormatting>
  <conditionalFormatting sqref="D68">
    <cfRule type="expression" dxfId="25" priority="19">
      <formula>AND($A68&lt;&gt;"",D68="")</formula>
    </cfRule>
  </conditionalFormatting>
  <conditionalFormatting sqref="F68">
    <cfRule type="expression" dxfId="24" priority="18">
      <formula>AND($A68&lt;&gt;"",F68="")</formula>
    </cfRule>
  </conditionalFormatting>
  <conditionalFormatting sqref="H68">
    <cfRule type="expression" dxfId="23" priority="17">
      <formula>AND($A68&lt;&gt;"",H68="")</formula>
    </cfRule>
  </conditionalFormatting>
  <conditionalFormatting sqref="B38">
    <cfRule type="expression" dxfId="22" priority="16">
      <formula>AND($A38&lt;&gt;"",B38="")</formula>
    </cfRule>
  </conditionalFormatting>
  <conditionalFormatting sqref="D38">
    <cfRule type="expression" dxfId="21" priority="15">
      <formula>AND($A38&lt;&gt;"",D38="")</formula>
    </cfRule>
  </conditionalFormatting>
  <conditionalFormatting sqref="F38">
    <cfRule type="expression" dxfId="20" priority="14">
      <formula>AND($A38&lt;&gt;"",F38="")</formula>
    </cfRule>
  </conditionalFormatting>
  <conditionalFormatting sqref="H38">
    <cfRule type="expression" dxfId="19" priority="13">
      <formula>AND($A38&lt;&gt;"",H38="")</formula>
    </cfRule>
  </conditionalFormatting>
  <conditionalFormatting sqref="B69">
    <cfRule type="expression" dxfId="18" priority="12">
      <formula>AND($A69&lt;&gt;"",B69="")</formula>
    </cfRule>
  </conditionalFormatting>
  <conditionalFormatting sqref="D69">
    <cfRule type="expression" dxfId="17" priority="11">
      <formula>AND($A69&lt;&gt;"",D69="")</formula>
    </cfRule>
  </conditionalFormatting>
  <conditionalFormatting sqref="F69">
    <cfRule type="expression" dxfId="16" priority="10">
      <formula>AND($A69&lt;&gt;"",F69="")</formula>
    </cfRule>
  </conditionalFormatting>
  <conditionalFormatting sqref="H69">
    <cfRule type="expression" dxfId="15" priority="9">
      <formula>AND($A69&lt;&gt;"",H69="")</formula>
    </cfRule>
  </conditionalFormatting>
  <conditionalFormatting sqref="B39">
    <cfRule type="expression" dxfId="14" priority="8">
      <formula>AND($A39&lt;&gt;"",B39="")</formula>
    </cfRule>
  </conditionalFormatting>
  <conditionalFormatting sqref="D39">
    <cfRule type="expression" dxfId="13" priority="7">
      <formula>AND($A39&lt;&gt;"",D39="")</formula>
    </cfRule>
  </conditionalFormatting>
  <conditionalFormatting sqref="F39">
    <cfRule type="expression" dxfId="12" priority="6">
      <formula>AND($A39&lt;&gt;"",F39="")</formula>
    </cfRule>
  </conditionalFormatting>
  <conditionalFormatting sqref="H39">
    <cfRule type="expression" dxfId="11" priority="5">
      <formula>AND($A39&lt;&gt;"",H39="")</formula>
    </cfRule>
  </conditionalFormatting>
  <conditionalFormatting sqref="B70">
    <cfRule type="expression" dxfId="10" priority="4">
      <formula>AND($A70&lt;&gt;"",B70="")</formula>
    </cfRule>
  </conditionalFormatting>
  <conditionalFormatting sqref="D70">
    <cfRule type="expression" dxfId="9" priority="3">
      <formula>AND($A70&lt;&gt;"",D70="")</formula>
    </cfRule>
  </conditionalFormatting>
  <conditionalFormatting sqref="F70">
    <cfRule type="expression" dxfId="8" priority="2">
      <formula>AND($A70&lt;&gt;"",F70="")</formula>
    </cfRule>
  </conditionalFormatting>
  <conditionalFormatting sqref="H70">
    <cfRule type="expression" dxfId="7" priority="1">
      <formula>AND($A70&lt;&gt;"",H70="")</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41" max="16383" man="1"/>
    <brk id="72" max="16383"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K18"/>
  <sheetViews>
    <sheetView showGridLines="0" workbookViewId="0">
      <selection activeCell="E6" sqref="E6"/>
    </sheetView>
  </sheetViews>
  <sheetFormatPr defaultRowHeight="12.75"/>
  <cols>
    <col min="1" max="1" width="22.42578125" style="28" customWidth="1"/>
    <col min="2" max="16384" width="9.140625" style="28"/>
  </cols>
  <sheetData>
    <row r="1" spans="1:11" ht="15" customHeight="1">
      <c r="A1" s="55" t="s">
        <v>77</v>
      </c>
    </row>
    <row r="2" spans="1:11" ht="15" customHeight="1">
      <c r="A2" s="55" t="s">
        <v>78</v>
      </c>
    </row>
    <row r="3" spans="1:11" ht="15" customHeight="1">
      <c r="A3" s="37" t="s">
        <v>342</v>
      </c>
      <c r="C3" s="59">
        <f>IF('Set-Up Worksheet'!F3="","Data Not Entered On Set-Up Worksheet",'Set-Up Worksheet'!F3)</f>
        <v>2019</v>
      </c>
    </row>
    <row r="4" spans="1:11" ht="15" customHeight="1">
      <c r="C4" s="39"/>
    </row>
    <row r="5" spans="1:11" ht="15" customHeight="1">
      <c r="A5" s="37" t="s">
        <v>62</v>
      </c>
      <c r="C5" s="39"/>
    </row>
    <row r="6" spans="1:11" ht="15" customHeight="1">
      <c r="A6" s="37" t="s">
        <v>63</v>
      </c>
      <c r="C6" s="39"/>
    </row>
    <row r="7" spans="1:11" ht="15" customHeight="1">
      <c r="A7" s="37"/>
      <c r="C7" s="39"/>
    </row>
    <row r="8" spans="1:11" ht="15" customHeight="1">
      <c r="A8" s="37" t="s">
        <v>79</v>
      </c>
      <c r="C8" s="60" t="str">
        <f>IF('Set-Up Worksheet'!E6="","Data Not Entered On Set-Up Worksheet",'Set-Up Worksheet'!E6)</f>
        <v>Data Not Entered On Set-Up Worksheet</v>
      </c>
    </row>
    <row r="9" spans="1:11" ht="15" customHeight="1">
      <c r="A9" s="37" t="s">
        <v>50</v>
      </c>
      <c r="C9" s="39" t="s">
        <v>51</v>
      </c>
    </row>
    <row r="10" spans="1:11" ht="15" customHeight="1">
      <c r="A10" s="37" t="s">
        <v>27</v>
      </c>
      <c r="C10" s="61" t="str">
        <f>IF(OR('Set-Up Worksheet'!E8="",'Set-Up Worksheet'!H8=""),"Data Not Entered On Set-Up Worksheet",TEXT('Set-Up Worksheet'!E8,"mmmm d, yyyy")&amp;" - "&amp;TEXT('Set-Up Worksheet'!H8,"mmmm d, yyyy"))</f>
        <v>July 1, 2018 - June 30, 2019</v>
      </c>
    </row>
    <row r="13" spans="1:11">
      <c r="A13" s="37"/>
      <c r="B13" s="37"/>
      <c r="C13" s="37"/>
      <c r="D13" s="37"/>
      <c r="E13" s="37"/>
    </row>
    <row r="16" spans="1:11" ht="39.950000000000003" customHeight="1">
      <c r="A16" s="280" t="s">
        <v>172</v>
      </c>
      <c r="B16" s="280"/>
      <c r="C16" s="280"/>
      <c r="D16" s="280"/>
      <c r="E16" s="280"/>
      <c r="F16" s="280"/>
      <c r="G16" s="280"/>
      <c r="H16" s="280"/>
      <c r="I16" s="280"/>
      <c r="J16" s="280"/>
      <c r="K16" s="82"/>
    </row>
    <row r="17" spans="1:11">
      <c r="A17" s="82"/>
      <c r="B17" s="82"/>
      <c r="C17" s="82"/>
      <c r="D17" s="82"/>
      <c r="E17" s="82"/>
      <c r="F17" s="82"/>
      <c r="G17" s="82"/>
      <c r="H17" s="82"/>
      <c r="I17" s="82"/>
      <c r="J17" s="82"/>
      <c r="K17" s="82"/>
    </row>
    <row r="18" spans="1:11">
      <c r="A18" s="82"/>
      <c r="B18" s="82"/>
      <c r="C18" s="82"/>
      <c r="D18" s="82"/>
      <c r="E18" s="82"/>
      <c r="F18" s="82"/>
      <c r="G18" s="82"/>
      <c r="H18" s="82"/>
      <c r="I18" s="82"/>
      <c r="J18" s="82"/>
      <c r="K18" s="82"/>
    </row>
  </sheetData>
  <sheetProtection sheet="1" objects="1" scenarios="1"/>
  <mergeCells count="1">
    <mergeCell ref="A16:J16"/>
  </mergeCells>
  <phoneticPr fontId="7" type="noConversion"/>
  <conditionalFormatting sqref="C3">
    <cfRule type="expression" dxfId="6" priority="3">
      <formula>C3="Data Not Entered On Set-Up Worksheet"</formula>
    </cfRule>
  </conditionalFormatting>
  <conditionalFormatting sqref="C8">
    <cfRule type="expression" dxfId="5" priority="2">
      <formula>C8="Data Not Entered On Set-Up Worksheet"</formula>
    </cfRule>
  </conditionalFormatting>
  <conditionalFormatting sqref="C10">
    <cfRule type="expression" dxfId="4"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
  <sheetViews>
    <sheetView workbookViewId="0">
      <selection activeCell="B23" sqref="B23:AA23"/>
    </sheetView>
  </sheetViews>
  <sheetFormatPr defaultRowHeight="12.75"/>
  <cols>
    <col min="1" max="1" width="44.140625" style="6" customWidth="1"/>
    <col min="2" max="2" width="11.5703125" style="6" bestFit="1" customWidth="1"/>
    <col min="3" max="3" width="9.85546875" style="6" bestFit="1" customWidth="1"/>
    <col min="4" max="4" width="11.7109375" style="6" bestFit="1" customWidth="1"/>
    <col min="5" max="5" width="10.85546875" style="6" bestFit="1" customWidth="1"/>
    <col min="6" max="6" width="9.85546875" style="6" bestFit="1" customWidth="1"/>
    <col min="7" max="7" width="11.28515625" style="6" bestFit="1" customWidth="1"/>
    <col min="8" max="8" width="11.140625" style="6" bestFit="1" customWidth="1"/>
    <col min="9" max="9" width="9.140625" style="6"/>
    <col min="10" max="10" width="11.5703125" style="6" bestFit="1" customWidth="1"/>
    <col min="11" max="11" width="9.140625" style="6"/>
    <col min="12" max="12" width="9.85546875" style="6" bestFit="1" customWidth="1"/>
    <col min="13" max="13" width="9.140625" style="6"/>
    <col min="14" max="14" width="11.5703125" style="6" bestFit="1" customWidth="1"/>
    <col min="15" max="15" width="9.140625" style="6"/>
    <col min="16" max="17" width="10.85546875" style="6" bestFit="1" customWidth="1"/>
    <col min="18" max="18" width="9.140625" style="6"/>
    <col min="19" max="19" width="9.42578125" style="6" bestFit="1" customWidth="1"/>
    <col min="20" max="20" width="10.85546875" style="6" bestFit="1" customWidth="1"/>
    <col min="21" max="21" width="11.140625" style="6" bestFit="1" customWidth="1"/>
    <col min="22" max="16384" width="9.140625" style="6"/>
  </cols>
  <sheetData>
    <row r="1" spans="1:27">
      <c r="A1" s="207" t="s">
        <v>318</v>
      </c>
    </row>
    <row r="5" spans="1:27">
      <c r="A5" s="29" t="s">
        <v>70</v>
      </c>
    </row>
    <row r="6" spans="1:27">
      <c r="A6" s="28" t="s">
        <v>66</v>
      </c>
    </row>
    <row r="7" spans="1:27">
      <c r="A7" s="28" t="s">
        <v>340</v>
      </c>
      <c r="B7" s="230"/>
    </row>
    <row r="8" spans="1:27">
      <c r="A8" s="28" t="s">
        <v>67</v>
      </c>
      <c r="B8" s="228"/>
    </row>
    <row r="9" spans="1:27">
      <c r="A9" s="28" t="s">
        <v>68</v>
      </c>
    </row>
    <row r="10" spans="1:27">
      <c r="A10" s="28" t="s">
        <v>69</v>
      </c>
    </row>
    <row r="11" spans="1:27">
      <c r="A11" s="150" t="s">
        <v>341</v>
      </c>
    </row>
    <row r="12" spans="1:27">
      <c r="A12" s="150" t="s">
        <v>344</v>
      </c>
      <c r="B12" s="226"/>
    </row>
    <row r="15" spans="1:27">
      <c r="A15" s="156" t="s">
        <v>197</v>
      </c>
      <c r="C15" s="28"/>
      <c r="D15" s="28"/>
      <c r="E15" s="28"/>
      <c r="F15" s="28"/>
      <c r="G15" s="28"/>
      <c r="H15" s="28"/>
      <c r="I15" s="28"/>
      <c r="J15" s="28"/>
      <c r="K15" s="28"/>
      <c r="L15" s="28"/>
      <c r="M15" s="28"/>
      <c r="N15" s="28"/>
      <c r="O15" s="28"/>
      <c r="P15" s="28"/>
      <c r="Q15" s="28"/>
      <c r="R15" s="28"/>
      <c r="S15" s="28"/>
      <c r="T15" s="28"/>
      <c r="U15" s="28"/>
      <c r="V15" s="28"/>
      <c r="W15" s="28"/>
      <c r="X15" s="28"/>
    </row>
    <row r="16" spans="1:27">
      <c r="A16" s="155" t="s">
        <v>198</v>
      </c>
      <c r="B16" s="74">
        <v>2</v>
      </c>
      <c r="C16" s="74">
        <v>3</v>
      </c>
      <c r="D16" s="74">
        <v>4</v>
      </c>
      <c r="E16" s="74">
        <v>5</v>
      </c>
      <c r="F16" s="74">
        <v>6</v>
      </c>
      <c r="G16" s="74">
        <v>7</v>
      </c>
      <c r="H16" s="74">
        <v>8</v>
      </c>
      <c r="I16" s="74">
        <v>9</v>
      </c>
      <c r="J16" s="74">
        <v>10</v>
      </c>
      <c r="K16" s="74">
        <v>11</v>
      </c>
      <c r="L16" s="74">
        <v>12</v>
      </c>
      <c r="M16" s="74">
        <v>13</v>
      </c>
      <c r="N16" s="74">
        <v>14</v>
      </c>
      <c r="O16" s="74">
        <v>15</v>
      </c>
      <c r="P16" s="74">
        <v>16</v>
      </c>
      <c r="Q16" s="74">
        <v>17</v>
      </c>
      <c r="R16" s="74">
        <v>18</v>
      </c>
      <c r="S16" s="74">
        <v>19</v>
      </c>
      <c r="T16" s="74">
        <v>20</v>
      </c>
      <c r="U16" s="74">
        <v>21</v>
      </c>
      <c r="V16" s="74">
        <v>22</v>
      </c>
      <c r="W16" s="74">
        <v>23</v>
      </c>
      <c r="X16" s="74">
        <v>24</v>
      </c>
      <c r="Y16" s="229">
        <v>25</v>
      </c>
      <c r="Z16" s="74">
        <v>26</v>
      </c>
      <c r="AA16" s="229">
        <v>27</v>
      </c>
    </row>
    <row r="17" spans="1:27">
      <c r="A17" s="37" t="s">
        <v>199</v>
      </c>
      <c r="B17" s="28"/>
      <c r="C17" s="28"/>
      <c r="D17" s="28"/>
      <c r="E17" s="28"/>
      <c r="F17" s="28"/>
      <c r="G17" s="28"/>
      <c r="H17" s="28"/>
      <c r="I17" s="28"/>
      <c r="J17" s="28"/>
      <c r="K17" s="28"/>
      <c r="L17" s="28"/>
      <c r="M17" s="28"/>
      <c r="N17" s="28"/>
      <c r="O17" s="28"/>
      <c r="P17" s="28"/>
      <c r="Q17" s="28"/>
      <c r="R17" s="28"/>
      <c r="S17" s="28"/>
      <c r="T17" s="28"/>
      <c r="U17" s="28"/>
      <c r="V17" s="28"/>
      <c r="W17" s="28"/>
      <c r="X17" s="28"/>
    </row>
    <row r="18" spans="1:27">
      <c r="A18" s="28" t="s">
        <v>66</v>
      </c>
      <c r="B18" s="28" t="s">
        <v>200</v>
      </c>
      <c r="C18" s="28" t="s">
        <v>201</v>
      </c>
      <c r="D18" s="28" t="s">
        <v>202</v>
      </c>
      <c r="E18" s="28" t="s">
        <v>203</v>
      </c>
      <c r="F18" s="28"/>
      <c r="G18" s="28"/>
      <c r="H18" s="28"/>
      <c r="I18" s="28"/>
      <c r="J18" s="28"/>
      <c r="K18" s="28"/>
      <c r="L18" s="28"/>
      <c r="M18" s="28"/>
      <c r="N18" s="28"/>
      <c r="O18" s="28"/>
      <c r="P18" s="28"/>
      <c r="Q18" s="28"/>
      <c r="R18" s="28"/>
      <c r="S18" s="28"/>
      <c r="T18" s="28"/>
      <c r="U18" s="28"/>
      <c r="V18" s="28"/>
      <c r="W18" s="28"/>
      <c r="X18" s="28"/>
    </row>
    <row r="19" spans="1:27">
      <c r="A19" s="150" t="s">
        <v>340</v>
      </c>
      <c r="B19" s="28" t="s">
        <v>204</v>
      </c>
      <c r="C19" s="28" t="s">
        <v>205</v>
      </c>
      <c r="D19" s="28" t="s">
        <v>206</v>
      </c>
      <c r="E19" s="28" t="s">
        <v>207</v>
      </c>
      <c r="F19" s="28" t="s">
        <v>208</v>
      </c>
      <c r="G19" s="28" t="s">
        <v>219</v>
      </c>
      <c r="H19" s="28" t="s">
        <v>220</v>
      </c>
      <c r="I19" s="28" t="s">
        <v>209</v>
      </c>
      <c r="J19" s="28" t="s">
        <v>210</v>
      </c>
      <c r="K19" s="28" t="s">
        <v>211</v>
      </c>
      <c r="L19" s="150" t="s">
        <v>259</v>
      </c>
      <c r="M19" s="28" t="s">
        <v>212</v>
      </c>
      <c r="N19" s="28" t="s">
        <v>213</v>
      </c>
      <c r="O19" s="28" t="s">
        <v>221</v>
      </c>
      <c r="P19" s="28" t="s">
        <v>214</v>
      </c>
      <c r="Q19" s="28" t="s">
        <v>215</v>
      </c>
      <c r="R19" s="28" t="s">
        <v>222</v>
      </c>
      <c r="S19" s="28" t="s">
        <v>216</v>
      </c>
      <c r="T19" s="28" t="s">
        <v>217</v>
      </c>
      <c r="U19" s="28" t="s">
        <v>218</v>
      </c>
      <c r="V19" s="150"/>
      <c r="W19" s="28"/>
      <c r="X19" s="28"/>
      <c r="Y19" s="28"/>
      <c r="Z19" s="28"/>
      <c r="AA19" s="28"/>
    </row>
    <row r="20" spans="1:27">
      <c r="A20" s="28" t="s">
        <v>67</v>
      </c>
      <c r="B20" s="28" t="s">
        <v>247</v>
      </c>
      <c r="C20" s="28" t="s">
        <v>249</v>
      </c>
      <c r="D20" s="28" t="s">
        <v>250</v>
      </c>
      <c r="E20" s="28" t="s">
        <v>251</v>
      </c>
      <c r="F20" s="28" t="s">
        <v>252</v>
      </c>
      <c r="G20" s="28" t="s">
        <v>254</v>
      </c>
      <c r="H20" s="28" t="s">
        <v>255</v>
      </c>
      <c r="I20" s="28" t="s">
        <v>256</v>
      </c>
      <c r="J20" s="28" t="s">
        <v>257</v>
      </c>
      <c r="K20" s="28" t="s">
        <v>258</v>
      </c>
      <c r="L20" s="28"/>
      <c r="M20" s="28"/>
      <c r="N20" s="28"/>
      <c r="O20" s="28"/>
      <c r="P20" s="28"/>
      <c r="Q20" s="28"/>
      <c r="R20" s="28"/>
      <c r="S20" s="28"/>
      <c r="T20" s="28"/>
      <c r="U20" s="28"/>
      <c r="V20" s="28"/>
      <c r="W20" s="28"/>
      <c r="X20" s="28"/>
    </row>
    <row r="21" spans="1:27">
      <c r="A21" s="28" t="s">
        <v>68</v>
      </c>
      <c r="B21" s="28" t="s">
        <v>260</v>
      </c>
      <c r="C21" s="28" t="s">
        <v>261</v>
      </c>
      <c r="D21" s="28" t="s">
        <v>262</v>
      </c>
      <c r="E21" s="28" t="s">
        <v>263</v>
      </c>
      <c r="F21" s="28" t="s">
        <v>264</v>
      </c>
      <c r="G21" s="28" t="s">
        <v>265</v>
      </c>
      <c r="H21" s="28" t="s">
        <v>266</v>
      </c>
      <c r="I21" s="28" t="s">
        <v>267</v>
      </c>
      <c r="J21" s="28"/>
      <c r="K21" s="28"/>
      <c r="L21" s="28"/>
      <c r="M21" s="28"/>
      <c r="N21" s="28"/>
      <c r="O21" s="28"/>
      <c r="P21" s="28"/>
      <c r="Q21" s="28"/>
      <c r="R21" s="28"/>
      <c r="S21" s="28"/>
      <c r="T21" s="28"/>
      <c r="U21" s="28"/>
      <c r="V21" s="28"/>
      <c r="W21" s="28"/>
      <c r="X21" s="28"/>
    </row>
    <row r="22" spans="1:27">
      <c r="A22" s="28" t="s">
        <v>69</v>
      </c>
      <c r="B22" s="28" t="s">
        <v>268</v>
      </c>
      <c r="C22" s="28" t="s">
        <v>269</v>
      </c>
      <c r="D22" s="28" t="s">
        <v>270</v>
      </c>
      <c r="E22" s="28" t="s">
        <v>271</v>
      </c>
      <c r="F22" s="28" t="s">
        <v>272</v>
      </c>
      <c r="G22" s="28" t="s">
        <v>273</v>
      </c>
      <c r="H22" s="28" t="s">
        <v>274</v>
      </c>
      <c r="I22" s="28" t="s">
        <v>275</v>
      </c>
      <c r="J22" s="28" t="s">
        <v>276</v>
      </c>
      <c r="K22" s="28"/>
      <c r="L22" s="28"/>
      <c r="M22" s="28"/>
      <c r="N22" s="28"/>
      <c r="O22" s="28"/>
      <c r="P22" s="28"/>
      <c r="Q22" s="28"/>
      <c r="R22" s="28"/>
      <c r="S22" s="28"/>
      <c r="T22" s="28"/>
      <c r="U22" s="28"/>
      <c r="V22" s="28"/>
      <c r="W22" s="28"/>
      <c r="X22" s="28"/>
    </row>
    <row r="23" spans="1:27">
      <c r="A23" s="28" t="s">
        <v>341</v>
      </c>
      <c r="B23" s="28" t="s">
        <v>228</v>
      </c>
      <c r="C23" s="28" t="s">
        <v>229</v>
      </c>
      <c r="D23" s="28" t="s">
        <v>223</v>
      </c>
      <c r="E23" s="28" t="s">
        <v>230</v>
      </c>
      <c r="F23" s="28" t="s">
        <v>224</v>
      </c>
      <c r="G23" s="28" t="s">
        <v>231</v>
      </c>
      <c r="H23" s="28" t="s">
        <v>248</v>
      </c>
      <c r="I23" s="28" t="s">
        <v>232</v>
      </c>
      <c r="J23" s="28" t="s">
        <v>233</v>
      </c>
      <c r="K23" s="28" t="s">
        <v>234</v>
      </c>
      <c r="L23" s="28" t="s">
        <v>235</v>
      </c>
      <c r="M23" s="28" t="s">
        <v>236</v>
      </c>
      <c r="N23" s="28" t="s">
        <v>237</v>
      </c>
      <c r="O23" s="28" t="s">
        <v>238</v>
      </c>
      <c r="P23" s="28" t="s">
        <v>239</v>
      </c>
      <c r="Q23" s="6" t="s">
        <v>253</v>
      </c>
      <c r="R23" s="28" t="s">
        <v>225</v>
      </c>
      <c r="S23" s="28" t="s">
        <v>240</v>
      </c>
      <c r="T23" s="28" t="s">
        <v>226</v>
      </c>
      <c r="U23" s="28" t="s">
        <v>241</v>
      </c>
      <c r="V23" s="28" t="s">
        <v>242</v>
      </c>
      <c r="W23" s="6" t="s">
        <v>227</v>
      </c>
      <c r="X23" s="28" t="s">
        <v>243</v>
      </c>
      <c r="Y23" s="28" t="s">
        <v>244</v>
      </c>
      <c r="Z23" s="28" t="s">
        <v>245</v>
      </c>
      <c r="AA23" s="28" t="s">
        <v>246</v>
      </c>
    </row>
    <row r="24" spans="1:27">
      <c r="A24" s="150" t="s">
        <v>344</v>
      </c>
      <c r="B24" s="28" t="s">
        <v>277</v>
      </c>
      <c r="C24" s="28" t="s">
        <v>278</v>
      </c>
      <c r="D24" s="28" t="s">
        <v>279</v>
      </c>
      <c r="E24" s="28" t="s">
        <v>280</v>
      </c>
      <c r="F24" s="28" t="s">
        <v>281</v>
      </c>
      <c r="G24" s="28" t="s">
        <v>282</v>
      </c>
      <c r="H24" s="28" t="s">
        <v>283</v>
      </c>
      <c r="I24" s="28" t="s">
        <v>284</v>
      </c>
      <c r="J24" s="28" t="s">
        <v>285</v>
      </c>
      <c r="K24" s="28" t="s">
        <v>286</v>
      </c>
      <c r="L24" s="28" t="s">
        <v>287</v>
      </c>
      <c r="M24" s="28" t="s">
        <v>288</v>
      </c>
      <c r="N24" s="28" t="s">
        <v>289</v>
      </c>
      <c r="O24" s="28" t="s">
        <v>290</v>
      </c>
      <c r="P24" s="28" t="s">
        <v>291</v>
      </c>
      <c r="Q24" s="28" t="s">
        <v>292</v>
      </c>
      <c r="R24" s="28" t="s">
        <v>293</v>
      </c>
      <c r="S24" s="28" t="s">
        <v>294</v>
      </c>
      <c r="T24" s="28" t="s">
        <v>295</v>
      </c>
      <c r="U24" s="28" t="s">
        <v>296</v>
      </c>
      <c r="V24" s="28" t="s">
        <v>297</v>
      </c>
      <c r="W24" s="28" t="s">
        <v>298</v>
      </c>
      <c r="X24" s="28" t="s">
        <v>299</v>
      </c>
    </row>
  </sheetData>
  <sheetProtection sheet="1" objects="1" scenarios="1"/>
  <sortState columnSort="1" ref="B23:AA23">
    <sortCondition ref="B23:AA23"/>
  </sortState>
  <conditionalFormatting sqref="B18:Z18 B20:Z24">
    <cfRule type="cellIs" dxfId="3" priority="8" operator="equal">
      <formula>""</formula>
    </cfRule>
  </conditionalFormatting>
  <conditionalFormatting sqref="B19:Z19">
    <cfRule type="cellIs" dxfId="2" priority="3" operator="equal">
      <formula>""</formula>
    </cfRule>
  </conditionalFormatting>
  <conditionalFormatting sqref="AA18 AA20:AA24">
    <cfRule type="cellIs" dxfId="1" priority="2" operator="equal">
      <formula>""</formula>
    </cfRule>
  </conditionalFormatting>
  <conditionalFormatting sqref="AA19">
    <cfRule type="cellIs" dxfId="0" priority="1" operator="equal">
      <formula>""</formula>
    </cfRule>
  </conditionalFormatting>
  <printOptions horizontalCentered="1"/>
  <pageMargins left="0.3" right="0.3"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E21"/>
  <sheetViews>
    <sheetView showGridLines="0" workbookViewId="0">
      <selection activeCell="C14" sqref="C14"/>
    </sheetView>
  </sheetViews>
  <sheetFormatPr defaultRowHeight="12.75"/>
  <cols>
    <col min="1" max="1" width="22.42578125" style="28" customWidth="1"/>
    <col min="2" max="2" width="8.7109375" style="28" customWidth="1"/>
    <col min="3" max="5" width="20.7109375" style="28" customWidth="1"/>
    <col min="6" max="16384" width="9.140625" style="28"/>
  </cols>
  <sheetData>
    <row r="1" spans="1:5" ht="15" customHeight="1">
      <c r="A1" s="55" t="s">
        <v>77</v>
      </c>
    </row>
    <row r="2" spans="1:5" ht="15" customHeight="1">
      <c r="A2" s="55" t="s">
        <v>78</v>
      </c>
    </row>
    <row r="3" spans="1:5" ht="15" customHeight="1">
      <c r="A3" s="37" t="s">
        <v>342</v>
      </c>
      <c r="C3" s="59">
        <f>IF('Set-Up Worksheet'!F3="","Data Not Entered On Set-Up Worksheet",'Set-Up Worksheet'!F3)</f>
        <v>2019</v>
      </c>
    </row>
    <row r="4" spans="1:5" ht="15" customHeight="1">
      <c r="C4" s="39"/>
    </row>
    <row r="5" spans="1:5" ht="15" customHeight="1">
      <c r="A5" s="37" t="s">
        <v>40</v>
      </c>
      <c r="C5" s="39"/>
    </row>
    <row r="6" spans="1:5" ht="15" customHeight="1">
      <c r="A6" s="37" t="s">
        <v>85</v>
      </c>
      <c r="C6" s="39"/>
    </row>
    <row r="7" spans="1:5" ht="15" customHeight="1">
      <c r="A7" s="37"/>
      <c r="C7" s="39"/>
    </row>
    <row r="8" spans="1:5" ht="15" customHeight="1">
      <c r="A8" s="37" t="s">
        <v>79</v>
      </c>
      <c r="C8" s="60" t="str">
        <f>IF('Set-Up Worksheet'!E6="","Data Not Entered On Set-Up Worksheet",'Set-Up Worksheet'!E6)</f>
        <v>Data Not Entered On Set-Up Worksheet</v>
      </c>
    </row>
    <row r="9" spans="1:5" ht="15" customHeight="1">
      <c r="A9" s="37" t="s">
        <v>50</v>
      </c>
      <c r="C9" s="39" t="s">
        <v>51</v>
      </c>
    </row>
    <row r="10" spans="1:5" ht="15" customHeight="1">
      <c r="A10" s="37" t="s">
        <v>27</v>
      </c>
      <c r="C10" s="61" t="str">
        <f>IF(OR('Set-Up Worksheet'!E8="",'Set-Up Worksheet'!H8=""),"Data Not Entered On Set-Up Worksheet",TEXT('Set-Up Worksheet'!E8,"mmmm d, yyyy")&amp;" - "&amp;TEXT('Set-Up Worksheet'!H8,"mmmm d, yyyy"))</f>
        <v>July 1, 2018 - June 30, 2019</v>
      </c>
    </row>
    <row r="12" spans="1:5">
      <c r="A12" s="37"/>
      <c r="B12" s="37"/>
      <c r="C12" s="57" t="s">
        <v>20</v>
      </c>
      <c r="D12" s="57" t="s">
        <v>21</v>
      </c>
      <c r="E12" s="57" t="s">
        <v>35</v>
      </c>
    </row>
    <row r="13" spans="1:5" ht="39.950000000000003" customHeight="1">
      <c r="A13" s="85" t="s">
        <v>86</v>
      </c>
      <c r="B13" s="85" t="s">
        <v>83</v>
      </c>
      <c r="C13" s="118" t="s">
        <v>81</v>
      </c>
      <c r="D13" s="118" t="s">
        <v>80</v>
      </c>
      <c r="E13" s="118" t="s">
        <v>82</v>
      </c>
    </row>
    <row r="14" spans="1:5" ht="36" customHeight="1">
      <c r="A14" s="221" t="s">
        <v>327</v>
      </c>
      <c r="B14" s="58" t="s">
        <v>84</v>
      </c>
      <c r="C14" s="63"/>
      <c r="D14" s="63"/>
      <c r="E14" s="64">
        <f>IF(D14=0,0,C14/D14)</f>
        <v>0</v>
      </c>
    </row>
    <row r="15" spans="1:5" ht="36" customHeight="1">
      <c r="A15" s="221" t="s">
        <v>328</v>
      </c>
      <c r="B15" s="58" t="s">
        <v>84</v>
      </c>
      <c r="C15" s="63"/>
      <c r="D15" s="63"/>
      <c r="E15" s="64">
        <f t="shared" ref="E15:E16" si="0">IF(D15=0,0,C15/D15)</f>
        <v>0</v>
      </c>
    </row>
    <row r="16" spans="1:5" ht="38.25">
      <c r="A16" s="221" t="s">
        <v>329</v>
      </c>
      <c r="B16" s="58" t="s">
        <v>84</v>
      </c>
      <c r="C16" s="63"/>
      <c r="D16" s="63"/>
      <c r="E16" s="64">
        <f t="shared" si="0"/>
        <v>0</v>
      </c>
    </row>
    <row r="17" spans="1:5" ht="36" customHeight="1">
      <c r="A17" s="78" t="s">
        <v>91</v>
      </c>
      <c r="B17" s="58" t="s">
        <v>84</v>
      </c>
      <c r="C17" s="63"/>
      <c r="D17" s="63"/>
      <c r="E17" s="64">
        <f>IF(D17=0,0,C17/D17)</f>
        <v>0</v>
      </c>
    </row>
    <row r="18" spans="1:5" ht="36" customHeight="1">
      <c r="A18" s="78" t="s">
        <v>90</v>
      </c>
      <c r="B18" s="58" t="s">
        <v>84</v>
      </c>
      <c r="C18" s="63"/>
      <c r="D18" s="63"/>
      <c r="E18" s="64">
        <f>IF(D18=0,0,C18/D18)</f>
        <v>0</v>
      </c>
    </row>
    <row r="20" spans="1:5">
      <c r="C20" s="67" t="str">
        <f>IF(COUNTA(C14:D18)&lt;&gt;10,"Ç","")</f>
        <v>Ç</v>
      </c>
      <c r="D20" s="66"/>
    </row>
    <row r="21" spans="1:5">
      <c r="C21" s="65" t="str">
        <f>IF(COUNTA(C14:D18)&lt;&gt;10,"Enter data in yellow shaded cells","")</f>
        <v>Enter data in yellow shaded cells</v>
      </c>
      <c r="D21" s="66"/>
    </row>
  </sheetData>
  <sheetProtection sheet="1" objects="1" scenarios="1"/>
  <phoneticPr fontId="7" type="noConversion"/>
  <conditionalFormatting sqref="C3">
    <cfRule type="expression" dxfId="389" priority="5">
      <formula>C3="Data Not Entered On Set-Up Worksheet"</formula>
    </cfRule>
  </conditionalFormatting>
  <conditionalFormatting sqref="C8">
    <cfRule type="expression" dxfId="388" priority="4">
      <formula>C8="Data Not Entered On Set-Up Worksheet"</formula>
    </cfRule>
  </conditionalFormatting>
  <conditionalFormatting sqref="C10">
    <cfRule type="expression" dxfId="387" priority="3">
      <formula>C10="Data Not Entered On Set-Up Worksheet"</formula>
    </cfRule>
  </conditionalFormatting>
  <conditionalFormatting sqref="C14:D14 C17:D18">
    <cfRule type="cellIs" dxfId="386" priority="2" operator="equal">
      <formula>""</formula>
    </cfRule>
  </conditionalFormatting>
  <conditionalFormatting sqref="C15:D16">
    <cfRule type="cellIs" dxfId="385"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I20"/>
  <sheetViews>
    <sheetView showGridLines="0" workbookViewId="0">
      <selection activeCell="D14" sqref="D14"/>
    </sheetView>
  </sheetViews>
  <sheetFormatPr defaultRowHeight="12.75"/>
  <cols>
    <col min="1" max="1" width="22.42578125" style="28" customWidth="1"/>
    <col min="2" max="2" width="8.7109375" style="28" customWidth="1"/>
    <col min="3" max="9" width="18.7109375" style="28" customWidth="1"/>
    <col min="10" max="16384" width="9.140625" style="28"/>
  </cols>
  <sheetData>
    <row r="1" spans="1:9" ht="15" customHeight="1">
      <c r="A1" s="55" t="s">
        <v>77</v>
      </c>
    </row>
    <row r="2" spans="1:9" ht="15" customHeight="1">
      <c r="A2" s="55" t="s">
        <v>78</v>
      </c>
    </row>
    <row r="3" spans="1:9" ht="15" customHeight="1">
      <c r="A3" s="37" t="s">
        <v>342</v>
      </c>
      <c r="C3" s="59">
        <f>IF('Set-Up Worksheet'!F3="","Data Not Entered On Set-Up Worksheet",'Set-Up Worksheet'!F3)</f>
        <v>2019</v>
      </c>
      <c r="D3" s="59"/>
    </row>
    <row r="4" spans="1:9" ht="15" customHeight="1">
      <c r="C4" s="39"/>
      <c r="D4" s="39"/>
      <c r="E4" s="39"/>
    </row>
    <row r="5" spans="1:9" ht="15" customHeight="1">
      <c r="A5" s="37" t="s">
        <v>40</v>
      </c>
      <c r="C5" s="39"/>
      <c r="D5" s="39"/>
      <c r="E5" s="39"/>
    </row>
    <row r="6" spans="1:9" ht="15" customHeight="1">
      <c r="A6" s="37" t="s">
        <v>37</v>
      </c>
      <c r="C6" s="39"/>
      <c r="D6" s="39"/>
      <c r="E6" s="39"/>
    </row>
    <row r="7" spans="1:9" ht="15" customHeight="1">
      <c r="A7" s="37"/>
      <c r="C7" s="39"/>
      <c r="D7" s="39"/>
      <c r="E7" s="39"/>
    </row>
    <row r="8" spans="1:9" ht="15" customHeight="1">
      <c r="A8" s="37" t="s">
        <v>79</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2018 - June 30, 2019</v>
      </c>
      <c r="D10" s="61"/>
    </row>
    <row r="12" spans="1:9">
      <c r="A12" s="37"/>
      <c r="B12" s="37"/>
      <c r="C12" s="57" t="s">
        <v>20</v>
      </c>
      <c r="D12" s="57" t="s">
        <v>20</v>
      </c>
      <c r="E12" s="57" t="s">
        <v>20</v>
      </c>
      <c r="F12" s="57" t="s">
        <v>21</v>
      </c>
      <c r="G12" s="57" t="s">
        <v>35</v>
      </c>
      <c r="H12" s="57" t="s">
        <v>35</v>
      </c>
      <c r="I12" s="57" t="s">
        <v>35</v>
      </c>
    </row>
    <row r="13" spans="1:9" ht="51">
      <c r="A13" s="85" t="s">
        <v>86</v>
      </c>
      <c r="B13" s="85" t="s">
        <v>83</v>
      </c>
      <c r="C13" s="118" t="s">
        <v>94</v>
      </c>
      <c r="D13" s="118" t="s">
        <v>95</v>
      </c>
      <c r="E13" s="118" t="s">
        <v>92</v>
      </c>
      <c r="F13" s="118" t="s">
        <v>80</v>
      </c>
      <c r="G13" s="118" t="s">
        <v>96</v>
      </c>
      <c r="H13" s="118" t="s">
        <v>97</v>
      </c>
      <c r="I13" s="118" t="s">
        <v>93</v>
      </c>
    </row>
    <row r="14" spans="1:9" ht="36" customHeight="1">
      <c r="A14" s="77" t="s">
        <v>87</v>
      </c>
      <c r="B14" s="58" t="s">
        <v>84</v>
      </c>
      <c r="C14" s="119"/>
      <c r="D14" s="63"/>
      <c r="E14" s="63"/>
      <c r="F14" s="63"/>
      <c r="G14" s="120"/>
      <c r="H14" s="64">
        <f t="shared" ref="H14:I17" si="0">IF($F14=0,0,D14/$F14)</f>
        <v>0</v>
      </c>
      <c r="I14" s="64">
        <f t="shared" si="0"/>
        <v>0</v>
      </c>
    </row>
    <row r="15" spans="1:9" ht="36" customHeight="1">
      <c r="A15" s="78" t="s">
        <v>88</v>
      </c>
      <c r="B15" s="58" t="s">
        <v>84</v>
      </c>
      <c r="C15" s="63"/>
      <c r="D15" s="63"/>
      <c r="E15" s="63"/>
      <c r="F15" s="63"/>
      <c r="G15" s="64">
        <f>IF($F15=0,0,C15/$F15)</f>
        <v>0</v>
      </c>
      <c r="H15" s="64">
        <f t="shared" ref="H15" si="1">IF($F15=0,0,D15/$F15)</f>
        <v>0</v>
      </c>
      <c r="I15" s="64">
        <f t="shared" ref="I15" si="2">IF($F15=0,0,E15/$F15)</f>
        <v>0</v>
      </c>
    </row>
    <row r="16" spans="1:9" ht="36" customHeight="1">
      <c r="A16" s="221" t="s">
        <v>89</v>
      </c>
      <c r="B16" s="58" t="s">
        <v>84</v>
      </c>
      <c r="C16" s="119"/>
      <c r="D16" s="63"/>
      <c r="E16" s="63"/>
      <c r="F16" s="63"/>
      <c r="G16" s="120"/>
      <c r="H16" s="64">
        <f t="shared" si="0"/>
        <v>0</v>
      </c>
      <c r="I16" s="64">
        <f t="shared" si="0"/>
        <v>0</v>
      </c>
    </row>
    <row r="17" spans="1:9" ht="36" customHeight="1">
      <c r="A17" s="78" t="s">
        <v>90</v>
      </c>
      <c r="B17" s="58" t="s">
        <v>84</v>
      </c>
      <c r="C17" s="119"/>
      <c r="D17" s="63"/>
      <c r="E17" s="63"/>
      <c r="F17" s="63"/>
      <c r="G17" s="120"/>
      <c r="H17" s="64">
        <f t="shared" si="0"/>
        <v>0</v>
      </c>
      <c r="I17" s="64">
        <f t="shared" si="0"/>
        <v>0</v>
      </c>
    </row>
    <row r="19" spans="1:9">
      <c r="C19" s="67" t="str">
        <f>IF(COUNTA(C14:F17)&lt;&gt;10,"Ç","")</f>
        <v>Ç</v>
      </c>
      <c r="D19" s="67"/>
      <c r="E19" s="67"/>
      <c r="F19" s="66"/>
    </row>
    <row r="20" spans="1:9">
      <c r="C20" s="65" t="str">
        <f>IF(COUNTA(C14:F17)&lt;&gt;10,"Enter data in yellow shaded cells","")</f>
        <v>Enter data in yellow shaded cells</v>
      </c>
      <c r="D20" s="65"/>
      <c r="E20" s="65"/>
      <c r="F20" s="66"/>
    </row>
  </sheetData>
  <sheetProtection sheet="1" objects="1" scenarios="1"/>
  <conditionalFormatting sqref="C3">
    <cfRule type="expression" dxfId="384" priority="15">
      <formula>C3="Data Not Entered On Set-Up Worksheet"</formula>
    </cfRule>
  </conditionalFormatting>
  <conditionalFormatting sqref="C8">
    <cfRule type="expression" dxfId="383" priority="14">
      <formula>C8="Data Not Entered On Set-Up Worksheet"</formula>
    </cfRule>
  </conditionalFormatting>
  <conditionalFormatting sqref="C10">
    <cfRule type="expression" dxfId="382" priority="13">
      <formula>C10="Data Not Entered On Set-Up Worksheet"</formula>
    </cfRule>
  </conditionalFormatting>
  <conditionalFormatting sqref="E14:F14 E16:F17">
    <cfRule type="cellIs" dxfId="381" priority="12" operator="equal">
      <formula>""</formula>
    </cfRule>
  </conditionalFormatting>
  <conditionalFormatting sqref="D3">
    <cfRule type="expression" dxfId="380" priority="11">
      <formula>D3="Data Not Entered On Set-Up Worksheet"</formula>
    </cfRule>
  </conditionalFormatting>
  <conditionalFormatting sqref="D8">
    <cfRule type="expression" dxfId="379" priority="10">
      <formula>D8="Data Not Entered On Set-Up Worksheet"</formula>
    </cfRule>
  </conditionalFormatting>
  <conditionalFormatting sqref="D10">
    <cfRule type="expression" dxfId="378" priority="9">
      <formula>D10="Data Not Entered On Set-Up Worksheet"</formula>
    </cfRule>
  </conditionalFormatting>
  <conditionalFormatting sqref="D14 D16:D17">
    <cfRule type="cellIs" dxfId="377" priority="8" operator="equal">
      <formula>""</formula>
    </cfRule>
  </conditionalFormatting>
  <conditionalFormatting sqref="E15:F15">
    <cfRule type="cellIs" dxfId="376" priority="3" operator="equal">
      <formula>""</formula>
    </cfRule>
  </conditionalFormatting>
  <conditionalFormatting sqref="D15">
    <cfRule type="cellIs" dxfId="375" priority="2" operator="equal">
      <formula>""</formula>
    </cfRule>
  </conditionalFormatting>
  <conditionalFormatting sqref="C15">
    <cfRule type="cellIs" dxfId="374"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I19"/>
  <sheetViews>
    <sheetView showGridLines="0" workbookViewId="0">
      <selection activeCell="D14" sqref="D14"/>
    </sheetView>
  </sheetViews>
  <sheetFormatPr defaultRowHeight="12.75"/>
  <cols>
    <col min="1" max="1" width="22.42578125" style="28" customWidth="1"/>
    <col min="2" max="2" width="8.7109375" style="28" customWidth="1"/>
    <col min="3" max="9" width="18.7109375" style="28" customWidth="1"/>
    <col min="10" max="16384" width="9.140625" style="28"/>
  </cols>
  <sheetData>
    <row r="1" spans="1:9" ht="15" customHeight="1">
      <c r="A1" s="55" t="s">
        <v>77</v>
      </c>
    </row>
    <row r="2" spans="1:9" ht="15" customHeight="1">
      <c r="A2" s="55" t="s">
        <v>78</v>
      </c>
    </row>
    <row r="3" spans="1:9" ht="15" customHeight="1">
      <c r="A3" s="37" t="s">
        <v>342</v>
      </c>
      <c r="C3" s="59">
        <f>IF('Set-Up Worksheet'!F3="","Data Not Entered On Set-Up Worksheet",'Set-Up Worksheet'!F3)</f>
        <v>2019</v>
      </c>
      <c r="D3" s="59"/>
    </row>
    <row r="4" spans="1:9" ht="15" customHeight="1">
      <c r="C4" s="39"/>
      <c r="D4" s="39"/>
      <c r="E4" s="39"/>
    </row>
    <row r="5" spans="1:9" ht="15" customHeight="1">
      <c r="A5" s="37" t="s">
        <v>40</v>
      </c>
      <c r="C5" s="39"/>
      <c r="D5" s="39"/>
      <c r="E5" s="39"/>
    </row>
    <row r="6" spans="1:9" ht="15" customHeight="1">
      <c r="A6" s="37" t="s">
        <v>38</v>
      </c>
      <c r="C6" s="39"/>
      <c r="D6" s="39"/>
      <c r="E6" s="39"/>
    </row>
    <row r="7" spans="1:9" ht="15" customHeight="1">
      <c r="A7" s="37"/>
      <c r="C7" s="39"/>
      <c r="D7" s="39"/>
      <c r="E7" s="39"/>
    </row>
    <row r="8" spans="1:9" ht="15" customHeight="1">
      <c r="A8" s="37" t="s">
        <v>79</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2018 - June 30, 2019</v>
      </c>
      <c r="D10" s="61"/>
    </row>
    <row r="12" spans="1:9">
      <c r="A12" s="37"/>
      <c r="B12" s="37"/>
      <c r="C12" s="57" t="s">
        <v>20</v>
      </c>
      <c r="D12" s="57" t="s">
        <v>20</v>
      </c>
      <c r="E12" s="57" t="s">
        <v>20</v>
      </c>
      <c r="F12" s="57" t="s">
        <v>21</v>
      </c>
      <c r="G12" s="57" t="s">
        <v>35</v>
      </c>
      <c r="H12" s="57" t="s">
        <v>35</v>
      </c>
      <c r="I12" s="57" t="s">
        <v>35</v>
      </c>
    </row>
    <row r="13" spans="1:9" ht="51">
      <c r="A13" s="85" t="s">
        <v>86</v>
      </c>
      <c r="B13" s="85" t="s">
        <v>83</v>
      </c>
      <c r="C13" s="118" t="s">
        <v>94</v>
      </c>
      <c r="D13" s="118" t="s">
        <v>95</v>
      </c>
      <c r="E13" s="118" t="s">
        <v>92</v>
      </c>
      <c r="F13" s="118" t="s">
        <v>80</v>
      </c>
      <c r="G13" s="118" t="s">
        <v>96</v>
      </c>
      <c r="H13" s="118" t="s">
        <v>97</v>
      </c>
      <c r="I13" s="118" t="s">
        <v>93</v>
      </c>
    </row>
    <row r="14" spans="1:9" ht="36" customHeight="1">
      <c r="A14" s="77" t="s">
        <v>87</v>
      </c>
      <c r="B14" s="58" t="s">
        <v>84</v>
      </c>
      <c r="C14" s="119"/>
      <c r="D14" s="63"/>
      <c r="E14" s="63"/>
      <c r="F14" s="63"/>
      <c r="G14" s="120"/>
      <c r="H14" s="64">
        <f t="shared" ref="H14:I16" si="0">IF($F14=0,0,D14/$F14)</f>
        <v>0</v>
      </c>
      <c r="I14" s="64">
        <f t="shared" si="0"/>
        <v>0</v>
      </c>
    </row>
    <row r="15" spans="1:9" ht="36" customHeight="1">
      <c r="A15" s="78" t="s">
        <v>98</v>
      </c>
      <c r="B15" s="58" t="s">
        <v>84</v>
      </c>
      <c r="C15" s="63"/>
      <c r="D15" s="63"/>
      <c r="E15" s="63"/>
      <c r="F15" s="63"/>
      <c r="G15" s="64">
        <f>IF($F15=0,0,C15/$F15)</f>
        <v>0</v>
      </c>
      <c r="H15" s="64">
        <f t="shared" si="0"/>
        <v>0</v>
      </c>
      <c r="I15" s="64">
        <f t="shared" si="0"/>
        <v>0</v>
      </c>
    </row>
    <row r="16" spans="1:9" ht="36" customHeight="1">
      <c r="A16" s="78" t="s">
        <v>90</v>
      </c>
      <c r="B16" s="58" t="s">
        <v>84</v>
      </c>
      <c r="C16" s="119"/>
      <c r="D16" s="63"/>
      <c r="E16" s="63"/>
      <c r="F16" s="63"/>
      <c r="G16" s="120"/>
      <c r="H16" s="64">
        <f t="shared" si="0"/>
        <v>0</v>
      </c>
      <c r="I16" s="64">
        <f t="shared" si="0"/>
        <v>0</v>
      </c>
    </row>
    <row r="18" spans="3:6">
      <c r="C18" s="67" t="str">
        <f>IF(COUNTA(C14:F16)&lt;&gt;10,"Ç","")</f>
        <v>Ç</v>
      </c>
      <c r="D18" s="67"/>
      <c r="E18" s="67"/>
      <c r="F18" s="66"/>
    </row>
    <row r="19" spans="3:6">
      <c r="C19" s="65" t="str">
        <f>IF(COUNTA(C14:F16)&lt;&gt;10,"Enter data in yellow shaded cells","")</f>
        <v>Enter data in yellow shaded cells</v>
      </c>
      <c r="D19" s="65"/>
      <c r="E19" s="65"/>
      <c r="F19" s="66"/>
    </row>
  </sheetData>
  <sheetProtection sheet="1" objects="1" scenarios="1"/>
  <conditionalFormatting sqref="C3">
    <cfRule type="expression" dxfId="373" priority="9">
      <formula>C3="Data Not Entered On Set-Up Worksheet"</formula>
    </cfRule>
  </conditionalFormatting>
  <conditionalFormatting sqref="C8">
    <cfRule type="expression" dxfId="372" priority="8">
      <formula>C8="Data Not Entered On Set-Up Worksheet"</formula>
    </cfRule>
  </conditionalFormatting>
  <conditionalFormatting sqref="C10">
    <cfRule type="expression" dxfId="371" priority="7">
      <formula>C10="Data Not Entered On Set-Up Worksheet"</formula>
    </cfRule>
  </conditionalFormatting>
  <conditionalFormatting sqref="E14:F16">
    <cfRule type="cellIs" dxfId="370" priority="6" operator="equal">
      <formula>""</formula>
    </cfRule>
  </conditionalFormatting>
  <conditionalFormatting sqref="D3">
    <cfRule type="expression" dxfId="369" priority="5">
      <formula>D3="Data Not Entered On Set-Up Worksheet"</formula>
    </cfRule>
  </conditionalFormatting>
  <conditionalFormatting sqref="D8">
    <cfRule type="expression" dxfId="368" priority="4">
      <formula>D8="Data Not Entered On Set-Up Worksheet"</formula>
    </cfRule>
  </conditionalFormatting>
  <conditionalFormatting sqref="D10">
    <cfRule type="expression" dxfId="367" priority="3">
      <formula>D10="Data Not Entered On Set-Up Worksheet"</formula>
    </cfRule>
  </conditionalFormatting>
  <conditionalFormatting sqref="D14:D16">
    <cfRule type="cellIs" dxfId="366" priority="2" operator="equal">
      <formula>""</formula>
    </cfRule>
  </conditionalFormatting>
  <conditionalFormatting sqref="C15">
    <cfRule type="cellIs" dxfId="365"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H22"/>
  <sheetViews>
    <sheetView showGridLines="0" zoomScaleNormal="100" zoomScaleSheetLayoutView="100" workbookViewId="0">
      <selection activeCell="B14" sqref="B14"/>
    </sheetView>
  </sheetViews>
  <sheetFormatPr defaultRowHeight="12.75"/>
  <cols>
    <col min="1" max="1" width="22.42578125" style="28" customWidth="1"/>
    <col min="2" max="3" width="16.7109375" style="28" customWidth="1"/>
    <col min="4" max="4" width="20.7109375" style="28" customWidth="1"/>
    <col min="5" max="5" width="17.7109375" style="28" customWidth="1"/>
    <col min="6" max="6" width="16.7109375" style="28" customWidth="1"/>
    <col min="7" max="7" width="20.7109375" style="28" customWidth="1"/>
    <col min="8" max="8" width="9.42578125" style="28" customWidth="1"/>
    <col min="9" max="16384" width="9.140625" style="28"/>
  </cols>
  <sheetData>
    <row r="1" spans="1:8" ht="15" customHeight="1">
      <c r="A1" s="55" t="s">
        <v>77</v>
      </c>
    </row>
    <row r="2" spans="1:8" ht="15" customHeight="1">
      <c r="A2" s="55" t="s">
        <v>78</v>
      </c>
    </row>
    <row r="3" spans="1:8" ht="15" customHeight="1">
      <c r="A3" s="37" t="s">
        <v>342</v>
      </c>
      <c r="C3" s="59">
        <f>IF('Set-Up Worksheet'!F3="","Data Not Entered On Set-Up Worksheet",'Set-Up Worksheet'!F3)</f>
        <v>2019</v>
      </c>
      <c r="D3" s="59"/>
      <c r="E3" s="59"/>
    </row>
    <row r="4" spans="1:8" ht="15" customHeight="1">
      <c r="C4" s="39"/>
      <c r="D4" s="39"/>
      <c r="E4" s="39"/>
    </row>
    <row r="5" spans="1:8" ht="15" customHeight="1">
      <c r="A5" s="37" t="s">
        <v>41</v>
      </c>
      <c r="C5" s="39"/>
      <c r="D5" s="39"/>
      <c r="E5" s="39"/>
    </row>
    <row r="6" spans="1:8" ht="15" customHeight="1">
      <c r="A6" s="37" t="s">
        <v>42</v>
      </c>
      <c r="C6" s="39"/>
      <c r="D6" s="39"/>
      <c r="E6" s="39"/>
    </row>
    <row r="7" spans="1:8" ht="15" customHeight="1">
      <c r="A7" s="37"/>
      <c r="C7" s="39"/>
      <c r="D7" s="39"/>
      <c r="E7" s="39"/>
    </row>
    <row r="8" spans="1:8" ht="15" customHeight="1">
      <c r="A8" s="37" t="s">
        <v>79</v>
      </c>
      <c r="C8" s="60" t="str">
        <f>IF('Set-Up Worksheet'!E6="","Data Not Entered On Set-Up Worksheet",'Set-Up Worksheet'!E6)</f>
        <v>Data Not Entered On Set-Up Worksheet</v>
      </c>
      <c r="D8" s="60"/>
      <c r="E8" s="60"/>
    </row>
    <row r="9" spans="1:8" ht="15" customHeight="1">
      <c r="A9" s="37" t="s">
        <v>50</v>
      </c>
      <c r="C9" s="39" t="s">
        <v>51</v>
      </c>
      <c r="D9" s="39"/>
      <c r="E9" s="39"/>
    </row>
    <row r="10" spans="1:8" ht="15" customHeight="1">
      <c r="A10" s="37" t="s">
        <v>27</v>
      </c>
      <c r="C10" s="61" t="str">
        <f>IF(OR('Set-Up Worksheet'!E8="",'Set-Up Worksheet'!H8=""),"Data Not Entered On Set-Up Worksheet",TEXT('Set-Up Worksheet'!E8,"mmmm d, yyyy")&amp;" - "&amp;TEXT('Set-Up Worksheet'!H8,"mmmm d, yyyy"))</f>
        <v>July 1, 2018 - June 30, 2019</v>
      </c>
      <c r="D10" s="61"/>
      <c r="E10" s="61"/>
    </row>
    <row r="12" spans="1:8">
      <c r="B12" s="74" t="s">
        <v>20</v>
      </c>
      <c r="C12" s="74"/>
      <c r="D12" s="74" t="s">
        <v>20</v>
      </c>
      <c r="E12" s="74" t="s">
        <v>21</v>
      </c>
      <c r="F12" s="57" t="s">
        <v>35</v>
      </c>
      <c r="G12" s="57" t="s">
        <v>35</v>
      </c>
      <c r="H12" s="57"/>
    </row>
    <row r="13" spans="1:8" ht="69.95" customHeight="1">
      <c r="A13" s="85" t="s">
        <v>104</v>
      </c>
      <c r="B13" s="121" t="s">
        <v>101</v>
      </c>
      <c r="C13" s="118" t="s">
        <v>102</v>
      </c>
      <c r="D13" s="118" t="s">
        <v>103</v>
      </c>
      <c r="E13" s="118" t="s">
        <v>100</v>
      </c>
      <c r="F13" s="121" t="s">
        <v>105</v>
      </c>
      <c r="G13" s="118" t="s">
        <v>179</v>
      </c>
    </row>
    <row r="14" spans="1:8" ht="36" customHeight="1">
      <c r="A14" s="75" t="s">
        <v>24</v>
      </c>
      <c r="B14" s="63"/>
      <c r="C14" s="63"/>
      <c r="D14" s="63"/>
      <c r="E14" s="63"/>
      <c r="F14" s="64">
        <f t="shared" ref="F14:F19" si="0">IF($E14=0,0,B14/$E14)</f>
        <v>0</v>
      </c>
      <c r="G14" s="64">
        <f t="shared" ref="G14:G19" si="1">IF($E14=0,0,D14/$E14)</f>
        <v>0</v>
      </c>
    </row>
    <row r="15" spans="1:8" ht="36" customHeight="1">
      <c r="A15" s="75" t="s">
        <v>25</v>
      </c>
      <c r="B15" s="63"/>
      <c r="C15" s="63"/>
      <c r="D15" s="63"/>
      <c r="E15" s="63"/>
      <c r="F15" s="64">
        <f t="shared" si="0"/>
        <v>0</v>
      </c>
      <c r="G15" s="64">
        <f t="shared" si="1"/>
        <v>0</v>
      </c>
    </row>
    <row r="16" spans="1:8" ht="36" customHeight="1">
      <c r="A16" s="75" t="s">
        <v>31</v>
      </c>
      <c r="B16" s="63"/>
      <c r="C16" s="63"/>
      <c r="D16" s="63"/>
      <c r="E16" s="63"/>
      <c r="F16" s="64">
        <f t="shared" si="0"/>
        <v>0</v>
      </c>
      <c r="G16" s="64">
        <f t="shared" si="1"/>
        <v>0</v>
      </c>
    </row>
    <row r="17" spans="1:7" ht="36" customHeight="1">
      <c r="A17" s="75" t="s">
        <v>36</v>
      </c>
      <c r="B17" s="63"/>
      <c r="C17" s="63"/>
      <c r="D17" s="63"/>
      <c r="E17" s="63"/>
      <c r="F17" s="64">
        <f t="shared" si="0"/>
        <v>0</v>
      </c>
      <c r="G17" s="64">
        <f t="shared" si="1"/>
        <v>0</v>
      </c>
    </row>
    <row r="18" spans="1:7" ht="36" customHeight="1">
      <c r="A18" s="75" t="s">
        <v>0</v>
      </c>
      <c r="B18" s="63"/>
      <c r="C18" s="63"/>
      <c r="D18" s="63"/>
      <c r="E18" s="63"/>
      <c r="F18" s="64">
        <f t="shared" si="0"/>
        <v>0</v>
      </c>
      <c r="G18" s="64">
        <f t="shared" si="1"/>
        <v>0</v>
      </c>
    </row>
    <row r="19" spans="1:7" ht="36" customHeight="1">
      <c r="A19" s="75" t="s">
        <v>99</v>
      </c>
      <c r="B19" s="76">
        <f>SUM(B14:B18)</f>
        <v>0</v>
      </c>
      <c r="C19" s="76">
        <f>SUM(C14:C18)</f>
        <v>0</v>
      </c>
      <c r="D19" s="76">
        <f t="shared" ref="D19:E19" si="2">SUM(D14:D18)</f>
        <v>0</v>
      </c>
      <c r="E19" s="76">
        <f t="shared" si="2"/>
        <v>0</v>
      </c>
      <c r="F19" s="64">
        <f t="shared" si="0"/>
        <v>0</v>
      </c>
      <c r="G19" s="64">
        <f t="shared" si="1"/>
        <v>0</v>
      </c>
    </row>
    <row r="20" spans="1:7">
      <c r="A20" s="43"/>
    </row>
    <row r="21" spans="1:7">
      <c r="B21" s="67" t="str">
        <f>IF(COUNTA(B14:E18)&lt;&gt;20,"Ç","")</f>
        <v>Ç</v>
      </c>
      <c r="C21" s="66"/>
      <c r="D21" s="66"/>
      <c r="E21" s="66"/>
    </row>
    <row r="22" spans="1:7">
      <c r="B22" s="65" t="str">
        <f>IF(COUNTA(B14:E18)&lt;&gt;20,"Enter data in yellow shaded cells","")</f>
        <v>Enter data in yellow shaded cells</v>
      </c>
      <c r="C22" s="66"/>
      <c r="D22" s="66"/>
      <c r="E22" s="66"/>
    </row>
  </sheetData>
  <sheetProtection sheet="1" objects="1" scenarios="1"/>
  <phoneticPr fontId="7" type="noConversion"/>
  <conditionalFormatting sqref="C3:E3 C8:E8 C10:E10">
    <cfRule type="expression" dxfId="364" priority="4">
      <formula>C3="Data Not Entered On Set-Up Worksheet"</formula>
    </cfRule>
  </conditionalFormatting>
  <conditionalFormatting sqref="B14:E18">
    <cfRule type="cellIs" dxfId="363" priority="1" operator="equal">
      <formula>""</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B14" sqref="B14"/>
    </sheetView>
  </sheetViews>
  <sheetFormatPr defaultRowHeight="12.75"/>
  <cols>
    <col min="1" max="1" width="22.42578125" style="28" customWidth="1"/>
    <col min="2" max="4" width="20.7109375" style="28" customWidth="1"/>
    <col min="5" max="5" width="9.42578125" style="28" customWidth="1"/>
    <col min="6" max="16384" width="9.140625" style="28"/>
  </cols>
  <sheetData>
    <row r="1" spans="1:4" ht="15" customHeight="1">
      <c r="A1" s="55" t="s">
        <v>77</v>
      </c>
    </row>
    <row r="2" spans="1:4" ht="15" customHeight="1">
      <c r="A2" s="55" t="s">
        <v>78</v>
      </c>
    </row>
    <row r="3" spans="1:4" ht="15" customHeight="1">
      <c r="A3" s="37" t="s">
        <v>342</v>
      </c>
      <c r="C3" s="59">
        <f>IF('Set-Up Worksheet'!F3="","Data Not Entered On Set-Up Worksheet",'Set-Up Worksheet'!F3)</f>
        <v>2019</v>
      </c>
    </row>
    <row r="4" spans="1:4" ht="15" customHeight="1">
      <c r="C4" s="39"/>
    </row>
    <row r="5" spans="1:4" ht="15" customHeight="1">
      <c r="A5" s="37" t="s">
        <v>41</v>
      </c>
      <c r="C5" s="39"/>
    </row>
    <row r="6" spans="1:4" ht="15" customHeight="1">
      <c r="A6" s="37" t="s">
        <v>43</v>
      </c>
      <c r="C6" s="39"/>
    </row>
    <row r="7" spans="1:4" ht="15" customHeight="1">
      <c r="A7" s="37"/>
      <c r="C7" s="39"/>
    </row>
    <row r="8" spans="1:4" ht="15" customHeight="1">
      <c r="A8" s="37" t="s">
        <v>79</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2018 - June 30, 2019</v>
      </c>
    </row>
    <row r="12" spans="1:4">
      <c r="B12" s="74" t="s">
        <v>20</v>
      </c>
      <c r="C12" s="74" t="s">
        <v>21</v>
      </c>
      <c r="D12" s="74" t="s">
        <v>35</v>
      </c>
    </row>
    <row r="13" spans="1:4" ht="38.25">
      <c r="B13" s="122" t="s">
        <v>107</v>
      </c>
      <c r="C13" s="122" t="s">
        <v>106</v>
      </c>
      <c r="D13" s="122" t="s">
        <v>108</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phoneticPr fontId="7" type="noConversion"/>
  <conditionalFormatting sqref="C3">
    <cfRule type="expression" dxfId="362" priority="4">
      <formula>C3="Data Not Entered On Set-Up Worksheet"</formula>
    </cfRule>
  </conditionalFormatting>
  <conditionalFormatting sqref="C8">
    <cfRule type="expression" dxfId="361" priority="3">
      <formula>C8="Data Not Entered On Set-Up Worksheet"</formula>
    </cfRule>
  </conditionalFormatting>
  <conditionalFormatting sqref="C10">
    <cfRule type="expression" dxfId="360" priority="2">
      <formula>C10="Data Not Entered On Set-Up Worksheet"</formula>
    </cfRule>
  </conditionalFormatting>
  <conditionalFormatting sqref="B14:C14">
    <cfRule type="cellIs" dxfId="359"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E6" sqref="E6:I6"/>
    </sheetView>
  </sheetViews>
  <sheetFormatPr defaultRowHeight="12.75"/>
  <cols>
    <col min="1" max="1" width="22.42578125" style="28" customWidth="1"/>
    <col min="2" max="4" width="20.7109375" style="28" customWidth="1"/>
    <col min="5" max="5" width="9.42578125" style="28" customWidth="1"/>
    <col min="6" max="16384" width="9.140625" style="28"/>
  </cols>
  <sheetData>
    <row r="1" spans="1:4" ht="15" customHeight="1">
      <c r="A1" s="55" t="s">
        <v>77</v>
      </c>
    </row>
    <row r="2" spans="1:4" ht="15" customHeight="1">
      <c r="A2" s="55" t="s">
        <v>78</v>
      </c>
    </row>
    <row r="3" spans="1:4" ht="15" customHeight="1">
      <c r="A3" s="37" t="s">
        <v>342</v>
      </c>
      <c r="C3" s="59">
        <f>IF('Set-Up Worksheet'!F3="","Data Not Entered On Set-Up Worksheet",'Set-Up Worksheet'!F3)</f>
        <v>2019</v>
      </c>
    </row>
    <row r="4" spans="1:4" ht="15" customHeight="1">
      <c r="C4" s="39"/>
    </row>
    <row r="5" spans="1:4" ht="15" customHeight="1">
      <c r="A5" s="37" t="s">
        <v>41</v>
      </c>
      <c r="C5" s="39"/>
    </row>
    <row r="6" spans="1:4" ht="15" customHeight="1">
      <c r="A6" s="37" t="s">
        <v>116</v>
      </c>
      <c r="C6" s="39"/>
    </row>
    <row r="7" spans="1:4" ht="15" customHeight="1">
      <c r="A7" s="37"/>
      <c r="C7" s="39"/>
    </row>
    <row r="8" spans="1:4" ht="15" customHeight="1">
      <c r="A8" s="37" t="s">
        <v>79</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2018 - June 30, 2019</v>
      </c>
    </row>
    <row r="12" spans="1:4">
      <c r="B12" s="74" t="s">
        <v>20</v>
      </c>
      <c r="C12" s="74" t="s">
        <v>21</v>
      </c>
      <c r="D12" s="74" t="s">
        <v>35</v>
      </c>
    </row>
    <row r="13" spans="1:4" ht="25.5">
      <c r="B13" s="122" t="s">
        <v>109</v>
      </c>
      <c r="C13" s="122" t="s">
        <v>106</v>
      </c>
      <c r="D13" s="122" t="s">
        <v>110</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358" priority="4">
      <formula>C3="Data Not Entered On Set-Up Worksheet"</formula>
    </cfRule>
  </conditionalFormatting>
  <conditionalFormatting sqref="C8">
    <cfRule type="expression" dxfId="357" priority="3">
      <formula>C8="Data Not Entered On Set-Up Worksheet"</formula>
    </cfRule>
  </conditionalFormatting>
  <conditionalFormatting sqref="C10">
    <cfRule type="expression" dxfId="356" priority="2">
      <formula>C10="Data Not Entered On Set-Up Worksheet"</formula>
    </cfRule>
  </conditionalFormatting>
  <conditionalFormatting sqref="B14:C14">
    <cfRule type="cellIs" dxfId="355"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6"/>
  <sheetViews>
    <sheetView showGridLines="0" workbookViewId="0">
      <selection activeCell="F6" sqref="F6"/>
    </sheetView>
  </sheetViews>
  <sheetFormatPr defaultRowHeight="12.75"/>
  <cols>
    <col min="1" max="1" width="22.42578125" style="28" customWidth="1"/>
    <col min="2" max="16384" width="9.14062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2019</v>
      </c>
    </row>
    <row r="4" spans="1:3" ht="15" customHeight="1">
      <c r="C4" s="39"/>
    </row>
    <row r="5" spans="1:3" ht="15" customHeight="1">
      <c r="A5" s="37" t="s">
        <v>41</v>
      </c>
      <c r="C5" s="39"/>
    </row>
    <row r="6" spans="1:3" ht="15" customHeight="1">
      <c r="A6" s="37" t="s">
        <v>44</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2018 - June 30, 2019</v>
      </c>
    </row>
    <row r="14" spans="1:3" ht="14.25">
      <c r="A14" s="81" t="s">
        <v>111</v>
      </c>
    </row>
    <row r="15" spans="1:3" ht="14.25">
      <c r="A15" s="81" t="s">
        <v>112</v>
      </c>
    </row>
    <row r="16" spans="1:3" ht="14.25">
      <c r="A16" s="81" t="s">
        <v>113</v>
      </c>
    </row>
  </sheetData>
  <sheetProtection sheet="1" objects="1" scenarios="1"/>
  <phoneticPr fontId="7" type="noConversion"/>
  <conditionalFormatting sqref="C3">
    <cfRule type="expression" dxfId="354" priority="3">
      <formula>C3="Data Not Entered On Set-Up Worksheet"</formula>
    </cfRule>
  </conditionalFormatting>
  <conditionalFormatting sqref="C8">
    <cfRule type="expression" dxfId="353" priority="2">
      <formula>C8="Data Not Entered On Set-Up Worksheet"</formula>
    </cfRule>
  </conditionalFormatting>
  <conditionalFormatting sqref="C10">
    <cfRule type="expression" dxfId="352"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12</vt:i4>
      </vt:variant>
    </vt:vector>
  </HeadingPairs>
  <TitlesOfParts>
    <vt:vector size="40" baseType="lpstr">
      <vt:lpstr>Set-Up Worksheet</vt:lpstr>
      <vt:lpstr>EOC A.1.</vt:lpstr>
      <vt:lpstr>EOC A.2.</vt:lpstr>
      <vt:lpstr>EOC A.3.</vt:lpstr>
      <vt:lpstr>EOC A.4.</vt:lpstr>
      <vt:lpstr>AA B.1.</vt:lpstr>
      <vt:lpstr>AA B.2.</vt:lpstr>
      <vt:lpstr>AA B.3.</vt:lpstr>
      <vt:lpstr>AA B.4.</vt:lpstr>
      <vt:lpstr>AA B.5.</vt:lpstr>
      <vt:lpstr>AA B.6.</vt:lpstr>
      <vt:lpstr>PPS C.1. </vt:lpstr>
      <vt:lpstr>PPS C.2. Complaint&amp;Grievance</vt:lpstr>
      <vt:lpstr>PPS C.2. Medicaid Appeals</vt:lpstr>
      <vt:lpstr>PPS C.3.</vt:lpstr>
      <vt:lpstr>UOS D.1.</vt:lpstr>
      <vt:lpstr>UOS D.2.</vt:lpstr>
      <vt:lpstr>UOS D.3.</vt:lpstr>
      <vt:lpstr>UOS D.4.</vt:lpstr>
      <vt:lpstr>UOS D.5.</vt:lpstr>
      <vt:lpstr>UOS D.6.</vt:lpstr>
      <vt:lpstr>UOS D.7.</vt:lpstr>
      <vt:lpstr>PDI F.1.</vt:lpstr>
      <vt:lpstr>PDI  F.2. (1)</vt:lpstr>
      <vt:lpstr>PDI F.2. (2)</vt:lpstr>
      <vt:lpstr>PDI F.2. (3)</vt:lpstr>
      <vt:lpstr>HAS G.1.</vt:lpstr>
      <vt:lpstr>Data Validation</vt:lpstr>
      <vt:lpstr>County_Lookup</vt:lpstr>
      <vt:lpstr>LME_MCO</vt:lpstr>
      <vt:lpstr>'AA B.1.'!Print_Area</vt:lpstr>
      <vt:lpstr>'PDI  F.2. (1)'!Print_Area</vt:lpstr>
      <vt:lpstr>'PPS C.2. Medicaid Appeals'!Print_Area</vt:lpstr>
      <vt:lpstr>'Set-Up Worksheet'!Print_Area</vt:lpstr>
      <vt:lpstr>'PDI  F.2. (1)'!Print_Titles</vt:lpstr>
      <vt:lpstr>'PDI F.2. (2)'!Print_Titles</vt:lpstr>
      <vt:lpstr>'PDI F.2. (3)'!Print_Titles</vt:lpstr>
      <vt:lpstr>'PPS C.2. Medicaid Appeals'!Print_Titles</vt:lpstr>
      <vt:lpstr>'UOS D.4.'!Print_Titles</vt:lpstr>
      <vt:lpstr>'UOS D.5.'!Print_Titles</vt:lpstr>
    </vt:vector>
  </TitlesOfParts>
  <Company>NC DHHS DMH/DD/SAS QM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michael.schwartz@dhhs.nc.gov</dc:creator>
  <cp:lastModifiedBy>Schwartz, Michael</cp:lastModifiedBy>
  <cp:lastPrinted>2014-07-31T13:28:08Z</cp:lastPrinted>
  <dcterms:created xsi:type="dcterms:W3CDTF">2006-10-06T20:30:56Z</dcterms:created>
  <dcterms:modified xsi:type="dcterms:W3CDTF">2018-07-11T21:40:55Z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MPR_DocID">
    <vt:lpwstr>1AB0AC900643425682D6E0F5363957E1</vt:lpwstr>
  </property>
  <property fmtid="{D5CDD505-2E9C-101B-9397-08002B2CF9AE}" pid="4" name="_ReviewCycleID">
    <vt:i4>-1314058683</vt:i4>
  </property>
  <property fmtid="{D5CDD505-2E9C-101B-9397-08002B2CF9AE}" pid="5" name="_NewReviewCycle">
    <vt:lpwstr/>
  </property>
  <property fmtid="{D5CDD505-2E9C-101B-9397-08002B2CF9AE}" pid="6" name="_EmailEntryID">
    <vt:lpwstr>00000000B593B43F7892AA4F9B872E9B6BF41BCF07000262C8369C559C4D817986EF2E81E26700007BA0A77E0000BEA824DBB042384392F225CE6B04BB210002EADBBB2C0000</vt:lpwstr>
  </property>
  <property fmtid="{D5CDD505-2E9C-101B-9397-08002B2CF9AE}" pid="7" name="_EmailStoreID">
    <vt:lpwstr>0000000038A1BB1005E5101AA1BB08002B2A56C200006D737073742E646C6C00000000004E495441F9BFB80100AA0037D96E0000000046003A005C006D00610069006C0066006F006C006400650072005C0061007200630068006900760065002E007000730074000000</vt:lpwstr>
  </property>
  <property fmtid="{D5CDD505-2E9C-101B-9397-08002B2CF9AE}" pid="8" name="_EmailStoreID0">
    <vt:lpwstr>0000000038A1BB1005E5101AA1BB08002B2A56C20000454D534D44422E444C4C00000000000000001B55FA20AA6611CD9BC800AA002FC45A0C0000004150535730343432455653002F6F3D5548472D45786368616E67654D61696C2F6F753D46697273742041646D696E6973747261746976652047726F75702F636E3D52656</vt:lpwstr>
  </property>
  <property fmtid="{D5CDD505-2E9C-101B-9397-08002B2CF9AE}" pid="9" name="_EmailStoreID1">
    <vt:lpwstr>3697069656E74732F636E3D61706F7474732D4647514D5048454554483131323632303038313731313600</vt:lpwstr>
  </property>
</Properties>
</file>