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New S Drive Structure\_CSBG\Allocations\"/>
    </mc:Choice>
  </mc:AlternateContent>
  <bookViews>
    <workbookView xWindow="0" yWindow="0" windowWidth="19200" windowHeight="111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8" i="1" l="1"/>
  <c r="B152" i="1"/>
  <c r="B151" i="1"/>
  <c r="B150" i="1"/>
  <c r="C144" i="1"/>
  <c r="E130" i="1"/>
  <c r="E129" i="1"/>
  <c r="E128" i="1"/>
  <c r="E127" i="1"/>
  <c r="C7" i="1"/>
  <c r="C6" i="1"/>
  <c r="B149" i="1" s="1"/>
  <c r="C5" i="1"/>
  <c r="H140" i="1" l="1"/>
  <c r="H136" i="1"/>
  <c r="H134" i="1"/>
  <c r="I134" i="1" s="1"/>
  <c r="H132" i="1"/>
  <c r="I132" i="1" s="1"/>
  <c r="H123" i="1"/>
  <c r="H127" i="1"/>
  <c r="H122" i="1"/>
  <c r="H118" i="1"/>
  <c r="H116" i="1"/>
  <c r="H32" i="1"/>
  <c r="H36" i="1"/>
  <c r="H44" i="1"/>
  <c r="H48" i="1"/>
  <c r="H52" i="1"/>
  <c r="H56" i="1"/>
  <c r="H68" i="1"/>
  <c r="H72" i="1"/>
  <c r="H76" i="1"/>
  <c r="H88" i="1"/>
  <c r="H93" i="1"/>
  <c r="H97" i="1"/>
  <c r="H101" i="1"/>
  <c r="H109" i="1"/>
  <c r="H119" i="1"/>
  <c r="H13" i="1"/>
  <c r="H17" i="1"/>
  <c r="H25" i="1"/>
  <c r="H45" i="1"/>
  <c r="H49" i="1"/>
  <c r="H53" i="1"/>
  <c r="H61" i="1"/>
  <c r="H73" i="1"/>
  <c r="H94" i="1"/>
  <c r="H106" i="1"/>
  <c r="H110" i="1"/>
  <c r="H114" i="1"/>
  <c r="H14" i="1"/>
  <c r="H18" i="1"/>
  <c r="H26" i="1"/>
  <c r="H30" i="1"/>
  <c r="H50" i="1"/>
  <c r="H54" i="1"/>
  <c r="H62" i="1"/>
  <c r="H66" i="1"/>
  <c r="H82" i="1"/>
  <c r="H86" i="1"/>
  <c r="H111" i="1"/>
  <c r="H115" i="1"/>
  <c r="H142" i="1"/>
  <c r="H27" i="1"/>
  <c r="H31" i="1"/>
  <c r="H35" i="1"/>
  <c r="H39" i="1"/>
  <c r="H51" i="1"/>
  <c r="H55" i="1"/>
  <c r="H63" i="1"/>
  <c r="H67" i="1"/>
  <c r="H71" i="1"/>
  <c r="H79" i="1"/>
  <c r="H83" i="1"/>
  <c r="H87" i="1"/>
  <c r="H100" i="1"/>
  <c r="H117" i="1"/>
  <c r="H10" i="1"/>
  <c r="H12" i="1"/>
  <c r="I12" i="1" s="1"/>
  <c r="H16" i="1"/>
  <c r="I16" i="1" s="1"/>
  <c r="H20" i="1"/>
  <c r="I20" i="1" s="1"/>
  <c r="H22" i="1"/>
  <c r="I22" i="1" s="1"/>
  <c r="H24" i="1"/>
  <c r="H34" i="1"/>
  <c r="I34" i="1" s="1"/>
  <c r="H38" i="1"/>
  <c r="I38" i="1" s="1"/>
  <c r="H58" i="1"/>
  <c r="I58" i="1" s="1"/>
  <c r="H60" i="1"/>
  <c r="H70" i="1"/>
  <c r="I70" i="1" s="1"/>
  <c r="H78" i="1"/>
  <c r="I78" i="1" s="1"/>
  <c r="H99" i="1"/>
  <c r="I99" i="1" s="1"/>
  <c r="H103" i="1"/>
  <c r="I103" i="1" s="1"/>
  <c r="H105" i="1"/>
  <c r="I105" i="1" s="1"/>
  <c r="H113" i="1"/>
  <c r="H121" i="1"/>
  <c r="I121" i="1" s="1"/>
  <c r="H125" i="1"/>
  <c r="I125" i="1" s="1"/>
  <c r="H129" i="1"/>
  <c r="H137" i="1"/>
  <c r="H141" i="1"/>
  <c r="H143" i="1"/>
  <c r="C145" i="1"/>
  <c r="H29" i="1"/>
  <c r="I29" i="1" s="1"/>
  <c r="H41" i="1"/>
  <c r="I41" i="1" s="1"/>
  <c r="H43" i="1"/>
  <c r="I43" i="1" s="1"/>
  <c r="H47" i="1"/>
  <c r="H65" i="1"/>
  <c r="I65" i="1" s="1"/>
  <c r="H75" i="1"/>
  <c r="H81" i="1"/>
  <c r="I81" i="1" s="1"/>
  <c r="H85" i="1"/>
  <c r="H90" i="1"/>
  <c r="I90" i="1" s="1"/>
  <c r="H92" i="1"/>
  <c r="H96" i="1"/>
  <c r="I96" i="1" s="1"/>
  <c r="H108" i="1"/>
  <c r="I108" i="1" s="1"/>
  <c r="H128" i="1"/>
  <c r="H130" i="1"/>
  <c r="H138" i="1"/>
  <c r="H144" i="1" l="1"/>
  <c r="I10" i="1"/>
  <c r="I92" i="1"/>
  <c r="I75" i="1"/>
  <c r="I113" i="1"/>
  <c r="I127" i="1"/>
  <c r="I136" i="1"/>
  <c r="I85" i="1"/>
  <c r="I47" i="1"/>
  <c r="I60" i="1"/>
  <c r="I24" i="1"/>
  <c r="I140" i="1"/>
  <c r="I144" i="1" l="1"/>
  <c r="H146" i="1"/>
  <c r="H145" i="1"/>
  <c r="E122" i="1" l="1"/>
  <c r="E110" i="1"/>
  <c r="E87" i="1"/>
  <c r="E71" i="1"/>
  <c r="E55" i="1"/>
  <c r="E45" i="1"/>
  <c r="E27" i="1"/>
  <c r="E142" i="1"/>
  <c r="E134" i="1"/>
  <c r="D134" i="1" s="1"/>
  <c r="E117" i="1"/>
  <c r="E101" i="1"/>
  <c r="E86" i="1"/>
  <c r="E68" i="1"/>
  <c r="E54" i="1"/>
  <c r="E44" i="1"/>
  <c r="E26" i="1"/>
  <c r="E141" i="1"/>
  <c r="E113" i="1"/>
  <c r="E20" i="1"/>
  <c r="D20" i="1" s="1"/>
  <c r="E96" i="1"/>
  <c r="D96" i="1" s="1"/>
  <c r="E43" i="1"/>
  <c r="E70" i="1"/>
  <c r="E22" i="1"/>
  <c r="D22" i="1" s="1"/>
  <c r="E65" i="1"/>
  <c r="E118" i="1"/>
  <c r="E106" i="1"/>
  <c r="E83" i="1"/>
  <c r="E67" i="1"/>
  <c r="E53" i="1"/>
  <c r="E39" i="1"/>
  <c r="E25" i="1"/>
  <c r="E138" i="1"/>
  <c r="E132" i="1"/>
  <c r="D132" i="1" s="1"/>
  <c r="E115" i="1"/>
  <c r="E97" i="1"/>
  <c r="E82" i="1"/>
  <c r="E66" i="1"/>
  <c r="E52" i="1"/>
  <c r="E36" i="1"/>
  <c r="E18" i="1"/>
  <c r="E137" i="1"/>
  <c r="E105" i="1"/>
  <c r="D105" i="1" s="1"/>
  <c r="E16" i="1"/>
  <c r="E92" i="1"/>
  <c r="E103" i="1"/>
  <c r="D103" i="1" s="1"/>
  <c r="E58" i="1"/>
  <c r="D58" i="1" s="1"/>
  <c r="E41" i="1"/>
  <c r="D41" i="1" s="1"/>
  <c r="E116" i="1"/>
  <c r="E100" i="1"/>
  <c r="E79" i="1"/>
  <c r="E63" i="1"/>
  <c r="E51" i="1"/>
  <c r="E35" i="1"/>
  <c r="E17" i="1"/>
  <c r="E140" i="1"/>
  <c r="E123" i="1"/>
  <c r="E111" i="1"/>
  <c r="E93" i="1"/>
  <c r="E76" i="1"/>
  <c r="E62" i="1"/>
  <c r="E50" i="1"/>
  <c r="E32" i="1"/>
  <c r="E14" i="1"/>
  <c r="E125" i="1"/>
  <c r="D125" i="1" s="1"/>
  <c r="E60" i="1"/>
  <c r="E12" i="1"/>
  <c r="E75" i="1"/>
  <c r="D75" i="1" s="1"/>
  <c r="E99" i="1"/>
  <c r="D99" i="1" s="1"/>
  <c r="E38" i="1"/>
  <c r="E85" i="1"/>
  <c r="E29" i="1"/>
  <c r="E114" i="1"/>
  <c r="E94" i="1"/>
  <c r="E73" i="1"/>
  <c r="E61" i="1"/>
  <c r="E49" i="1"/>
  <c r="E31" i="1"/>
  <c r="E13" i="1"/>
  <c r="E136" i="1"/>
  <c r="E119" i="1"/>
  <c r="E109" i="1"/>
  <c r="E88" i="1"/>
  <c r="E72" i="1"/>
  <c r="E56" i="1"/>
  <c r="E48" i="1"/>
  <c r="E30" i="1"/>
  <c r="E143" i="1"/>
  <c r="E121" i="1"/>
  <c r="D121" i="1" s="1"/>
  <c r="E24" i="1"/>
  <c r="E108" i="1"/>
  <c r="D108" i="1" s="1"/>
  <c r="E47" i="1"/>
  <c r="E78" i="1"/>
  <c r="D78" i="1" s="1"/>
  <c r="E34" i="1"/>
  <c r="D34" i="1" s="1"/>
  <c r="E81" i="1"/>
  <c r="D81" i="1" s="1"/>
  <c r="E10" i="1"/>
  <c r="D92" i="1" l="1"/>
  <c r="D65" i="1"/>
  <c r="E144" i="1"/>
  <c r="D10" i="1"/>
  <c r="D47" i="1"/>
  <c r="D136" i="1"/>
  <c r="D29" i="1"/>
  <c r="D140" i="1"/>
  <c r="D16" i="1"/>
  <c r="D85" i="1"/>
  <c r="D12" i="1"/>
  <c r="D70" i="1"/>
  <c r="D113" i="1"/>
  <c r="D24" i="1"/>
  <c r="D38" i="1"/>
  <c r="D60" i="1"/>
  <c r="D43" i="1"/>
  <c r="D145" i="1" l="1"/>
  <c r="B153" i="1" l="1"/>
</calcChain>
</file>

<file path=xl/sharedStrings.xml><?xml version="1.0" encoding="utf-8"?>
<sst xmlns="http://schemas.openxmlformats.org/spreadsheetml/2006/main" count="164" uniqueCount="159">
  <si>
    <t xml:space="preserve">N.C. FY 2016-2017 Community Services Block Grant Final Allocations </t>
  </si>
  <si>
    <t>SFY 2016-17 Allocation                             $23,787,347</t>
  </si>
  <si>
    <t xml:space="preserve">                                     Distribution </t>
  </si>
  <si>
    <t>90% eligible entity                                   $21,408,612</t>
  </si>
  <si>
    <t>5% descretionary                                     $1,189,367</t>
  </si>
  <si>
    <t>5% administrative                                    $1,189,367</t>
  </si>
  <si>
    <t xml:space="preserve">Community Action Agency </t>
  </si>
  <si>
    <t>County</t>
  </si>
  <si>
    <t>Poor by County  SAIPE (2013)</t>
  </si>
  <si>
    <t>FY 2016-17 CSBG Agency Allocation</t>
  </si>
  <si>
    <t>FY 2016-17  CSBG County Allocation</t>
  </si>
  <si>
    <t>$120,000 minimum</t>
  </si>
  <si>
    <t>Minimum Allocation           (80% of FY 1982 Allocation)</t>
  </si>
  <si>
    <t>County Allocation with no special conditions</t>
  </si>
  <si>
    <t>Agecny Allocations with no special conditions</t>
  </si>
  <si>
    <t>Alamance County Community Services Agency, Inc.</t>
  </si>
  <si>
    <t xml:space="preserve">Alamance </t>
  </si>
  <si>
    <t>Blue Ridge Community Action, Inc.</t>
  </si>
  <si>
    <t xml:space="preserve">Burke </t>
  </si>
  <si>
    <t xml:space="preserve">Caldwell </t>
  </si>
  <si>
    <t xml:space="preserve">Rutherford </t>
  </si>
  <si>
    <t>Blue Ridge Opportunity Commission, Inc.</t>
  </si>
  <si>
    <t xml:space="preserve">Alleghany </t>
  </si>
  <si>
    <t xml:space="preserve">Ashe </t>
  </si>
  <si>
    <t xml:space="preserve">Wilkes </t>
  </si>
  <si>
    <t>Catawba County Department of Social Services</t>
  </si>
  <si>
    <t xml:space="preserve">Catawba </t>
  </si>
  <si>
    <t>Charlotte Area Fund</t>
  </si>
  <si>
    <t>Mecklenburg</t>
  </si>
  <si>
    <t>Choanoke Area Development Association, Inc.</t>
  </si>
  <si>
    <t xml:space="preserve">Bertie </t>
  </si>
  <si>
    <t xml:space="preserve">Halifax </t>
  </si>
  <si>
    <t xml:space="preserve">Hertford </t>
  </si>
  <si>
    <t>Northampton</t>
  </si>
  <si>
    <t>Coastal Community Action, Inc.</t>
  </si>
  <si>
    <t xml:space="preserve">Carteret </t>
  </si>
  <si>
    <t>Craven</t>
  </si>
  <si>
    <t xml:space="preserve">Jones </t>
  </si>
  <si>
    <t xml:space="preserve">Pamlico </t>
  </si>
  <si>
    <t>Community Action Opportunities, Inc.</t>
  </si>
  <si>
    <t xml:space="preserve">Buncombe </t>
  </si>
  <si>
    <t xml:space="preserve">Madison </t>
  </si>
  <si>
    <t xml:space="preserve">McDowell </t>
  </si>
  <si>
    <t xml:space="preserve">Cumberland </t>
  </si>
  <si>
    <t xml:space="preserve">Sampson </t>
  </si>
  <si>
    <t>Davidson County Community Action, Inc.</t>
  </si>
  <si>
    <t xml:space="preserve">Davidson </t>
  </si>
  <si>
    <t>Eastern Carolina Human Services Agency, Inc.</t>
  </si>
  <si>
    <t xml:space="preserve">Duplin </t>
  </si>
  <si>
    <t xml:space="preserve">New Hanover </t>
  </si>
  <si>
    <t xml:space="preserve">Onslow </t>
  </si>
  <si>
    <t>Economic Improvement Council, Inc.</t>
  </si>
  <si>
    <t xml:space="preserve">Camden </t>
  </si>
  <si>
    <t xml:space="preserve">Chowan </t>
  </si>
  <si>
    <t xml:space="preserve">Currituck </t>
  </si>
  <si>
    <t xml:space="preserve">Dare </t>
  </si>
  <si>
    <t xml:space="preserve">Gates </t>
  </si>
  <si>
    <t xml:space="preserve">Hyde </t>
  </si>
  <si>
    <t>Pasquotank</t>
  </si>
  <si>
    <t xml:space="preserve">Perquimans </t>
  </si>
  <si>
    <t xml:space="preserve">Tyrrell </t>
  </si>
  <si>
    <t xml:space="preserve">Washington </t>
  </si>
  <si>
    <t>Experiment in Self-Reliance, Inc.</t>
  </si>
  <si>
    <t xml:space="preserve">Forsyth </t>
  </si>
  <si>
    <t>Four Square Community Action, Inc.</t>
  </si>
  <si>
    <t xml:space="preserve">Clay </t>
  </si>
  <si>
    <t xml:space="preserve">Graham </t>
  </si>
  <si>
    <t xml:space="preserve">Swain </t>
  </si>
  <si>
    <t xml:space="preserve">Cherokee </t>
  </si>
  <si>
    <t>Franklin-Vance-Warren Opportunity, Inc.</t>
  </si>
  <si>
    <t xml:space="preserve">Franklin </t>
  </si>
  <si>
    <t xml:space="preserve">Granville </t>
  </si>
  <si>
    <t xml:space="preserve">Vance </t>
  </si>
  <si>
    <t>Warren</t>
  </si>
  <si>
    <t>Gaston Community Action, Inc.</t>
  </si>
  <si>
    <t xml:space="preserve">Cleveland </t>
  </si>
  <si>
    <t xml:space="preserve">Gaston </t>
  </si>
  <si>
    <t xml:space="preserve">Lincoln </t>
  </si>
  <si>
    <t xml:space="preserve">Stanly </t>
  </si>
  <si>
    <t>Greene Lamp, Inc.</t>
  </si>
  <si>
    <t xml:space="preserve">Greene </t>
  </si>
  <si>
    <t xml:space="preserve">Lenoir </t>
  </si>
  <si>
    <t>ICARE, Inc.</t>
  </si>
  <si>
    <t>Alexander</t>
  </si>
  <si>
    <t xml:space="preserve">Iredell </t>
  </si>
  <si>
    <t>Johnston-Lee-Harnett Community Action, Inc.</t>
  </si>
  <si>
    <t xml:space="preserve">Harnett </t>
  </si>
  <si>
    <t xml:space="preserve">Johnston </t>
  </si>
  <si>
    <t xml:space="preserve">Lee </t>
  </si>
  <si>
    <t>Joint Orange-Chatham Community Action, Inc.</t>
  </si>
  <si>
    <t xml:space="preserve">Chatham </t>
  </si>
  <si>
    <t>Durham</t>
  </si>
  <si>
    <t xml:space="preserve">Orange </t>
  </si>
  <si>
    <t xml:space="preserve">Randolph </t>
  </si>
  <si>
    <r>
      <t xml:space="preserve">Macon Program for Progress </t>
    </r>
    <r>
      <rPr>
        <b/>
        <sz val="8"/>
        <color indexed="10"/>
        <rFont val="Calibri"/>
        <family val="2"/>
        <scheme val="minor"/>
      </rPr>
      <t>*</t>
    </r>
  </si>
  <si>
    <t>Macon</t>
  </si>
  <si>
    <t>$120,000*</t>
  </si>
  <si>
    <t>Martin County Community Action, Inc.</t>
  </si>
  <si>
    <t xml:space="preserve">Beaufort </t>
  </si>
  <si>
    <t xml:space="preserve">Martin </t>
  </si>
  <si>
    <t xml:space="preserve">Pitt </t>
  </si>
  <si>
    <t>Mountain Projects, Inc.</t>
  </si>
  <si>
    <t xml:space="preserve">Haywood </t>
  </si>
  <si>
    <t xml:space="preserve">Jackson </t>
  </si>
  <si>
    <t>Nash-Edgecombe Economic Development, Inc.</t>
  </si>
  <si>
    <t xml:space="preserve">Edgecombe </t>
  </si>
  <si>
    <t xml:space="preserve">Nash </t>
  </si>
  <si>
    <t xml:space="preserve">Wilson </t>
  </si>
  <si>
    <t>Passage Home</t>
  </si>
  <si>
    <t xml:space="preserve">Wake </t>
  </si>
  <si>
    <t>Salisbury-Rowan Community Action Agency, Inc.</t>
  </si>
  <si>
    <t xml:space="preserve">Cabarrus </t>
  </si>
  <si>
    <t xml:space="preserve">Rowan </t>
  </si>
  <si>
    <t>Sandhills Community Action Program, Inc.</t>
  </si>
  <si>
    <t xml:space="preserve">Anson </t>
  </si>
  <si>
    <t xml:space="preserve">Montgomery </t>
  </si>
  <si>
    <t>Moore</t>
  </si>
  <si>
    <t xml:space="preserve">Richmond </t>
  </si>
  <si>
    <t>Southeastern Community &amp; Family Services, Inc.</t>
  </si>
  <si>
    <t xml:space="preserve">Bladen </t>
  </si>
  <si>
    <t xml:space="preserve">Brunswick </t>
  </si>
  <si>
    <t xml:space="preserve">Columbus </t>
  </si>
  <si>
    <t>Hoke</t>
  </si>
  <si>
    <t xml:space="preserve">Pender </t>
  </si>
  <si>
    <t xml:space="preserve">Robeson </t>
  </si>
  <si>
    <t xml:space="preserve">Scotland </t>
  </si>
  <si>
    <t xml:space="preserve">Telamon Corporation </t>
  </si>
  <si>
    <t>Caswell</t>
  </si>
  <si>
    <t>Person</t>
  </si>
  <si>
    <t>Rockingham</t>
  </si>
  <si>
    <t>Union County Community Action, Inc.</t>
  </si>
  <si>
    <t xml:space="preserve">Union </t>
  </si>
  <si>
    <r>
      <t>WAMY Community Action, Inc.</t>
    </r>
    <r>
      <rPr>
        <b/>
        <sz val="8"/>
        <color rgb="FFFF0000"/>
        <rFont val="Calibri"/>
        <family val="2"/>
        <scheme val="minor"/>
      </rPr>
      <t>**</t>
    </r>
  </si>
  <si>
    <t xml:space="preserve">Mitchell </t>
  </si>
  <si>
    <t xml:space="preserve">Watauga </t>
  </si>
  <si>
    <t xml:space="preserve">Yancey </t>
  </si>
  <si>
    <t xml:space="preserve">Avery </t>
  </si>
  <si>
    <t>Wayne Action Group for Economic Solvency, Inc.</t>
  </si>
  <si>
    <t xml:space="preserve">Wayne </t>
  </si>
  <si>
    <t>Welfare Reform Liaison Project, Inc.</t>
  </si>
  <si>
    <t xml:space="preserve">Guilford </t>
  </si>
  <si>
    <t>Western Carolina Community Action, Inc.</t>
  </si>
  <si>
    <t>Henderson</t>
  </si>
  <si>
    <t xml:space="preserve">Polk </t>
  </si>
  <si>
    <t xml:space="preserve">Transylvania </t>
  </si>
  <si>
    <t>Yadkin Valley Economic Development District, Inc.</t>
  </si>
  <si>
    <t xml:space="preserve">Davie </t>
  </si>
  <si>
    <t xml:space="preserve">Stokes </t>
  </si>
  <si>
    <t xml:space="preserve">Surry </t>
  </si>
  <si>
    <t xml:space="preserve">Yadkin </t>
  </si>
  <si>
    <t>DISCRETIONARY/                                       LIMITED PURPOSE AGENCIES</t>
  </si>
  <si>
    <t>SFY 2016-17 Allocation</t>
  </si>
  <si>
    <t>Discretionary</t>
  </si>
  <si>
    <t>Western Economic Development Organization, Inc.</t>
  </si>
  <si>
    <t>The Affordable Housing Group, Inc.</t>
  </si>
  <si>
    <t>Telamon Corporation</t>
  </si>
  <si>
    <t>N.C. Commission of Indian Affairs</t>
  </si>
  <si>
    <t xml:space="preserve">Total </t>
  </si>
  <si>
    <t>Action Pathways, Inc. dba CCAP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</si>
</sst>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Lucida Sans"/>
      <family val="2"/>
    </font>
    <font>
      <sz val="8"/>
      <color theme="1"/>
      <name val="Lucida Sans"/>
      <family val="2"/>
    </font>
    <font>
      <sz val="8"/>
      <color theme="0"/>
      <name val="Lucida Sans"/>
      <family val="2"/>
    </font>
    <font>
      <sz val="8"/>
      <color rgb="FF1F497D"/>
      <name val="Lucida Sans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indexed="10"/>
      <name val="Calibri"/>
      <family val="2"/>
      <scheme val="minor"/>
    </font>
    <font>
      <b/>
      <sz val="8"/>
      <name val="Calibri"/>
      <family val="2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Lucida Sans"/>
      <family val="2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0" fillId="2" borderId="0" xfId="0" applyFont="1" applyFill="1" applyAlignment="1">
      <alignment horizontal="center" vertical="center"/>
    </xf>
    <xf numFmtId="6" fontId="0" fillId="0" borderId="0" xfId="0" applyNumberFormat="1" applyFont="1" applyAlignment="1">
      <alignment horizontal="center" vertical="center"/>
    </xf>
    <xf numFmtId="6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6" fontId="5" fillId="0" borderId="0" xfId="0" applyNumberFormat="1" applyFont="1"/>
    <xf numFmtId="164" fontId="7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8" fontId="6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left" vertical="top"/>
      <protection locked="0"/>
    </xf>
    <xf numFmtId="3" fontId="9" fillId="0" borderId="1" xfId="0" applyNumberFormat="1" applyFont="1" applyBorder="1" applyAlignment="1">
      <alignment horizontal="left" wrapText="1"/>
    </xf>
    <xf numFmtId="3" fontId="9" fillId="0" borderId="1" xfId="0" applyNumberFormat="1" applyFont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11" fillId="0" borderId="1" xfId="0" applyNumberFormat="1" applyFont="1" applyBorder="1" applyAlignment="1">
      <alignment horizontal="center"/>
    </xf>
    <xf numFmtId="6" fontId="12" fillId="0" borderId="1" xfId="0" applyNumberFormat="1" applyFont="1" applyBorder="1"/>
    <xf numFmtId="164" fontId="9" fillId="0" borderId="1" xfId="0" applyNumberFormat="1" applyFont="1" applyBorder="1" applyAlignment="1">
      <alignment horizontal="center" wrapText="1"/>
    </xf>
    <xf numFmtId="3" fontId="8" fillId="3" borderId="1" xfId="0" applyNumberFormat="1" applyFont="1" applyFill="1" applyBorder="1" applyAlignment="1" applyProtection="1">
      <alignment horizontal="left" vertical="top"/>
      <protection locked="0"/>
    </xf>
    <xf numFmtId="3" fontId="9" fillId="3" borderId="1" xfId="0" applyNumberFormat="1" applyFont="1" applyFill="1" applyBorder="1" applyAlignment="1">
      <alignment horizontal="left" wrapText="1"/>
    </xf>
    <xf numFmtId="3" fontId="9" fillId="3" borderId="1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vertical="center"/>
    </xf>
    <xf numFmtId="6" fontId="1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6" fontId="12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 applyProtection="1">
      <alignment horizontal="left" vertical="top"/>
      <protection locked="0"/>
    </xf>
    <xf numFmtId="164" fontId="14" fillId="2" borderId="1" xfId="1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/>
    <xf numFmtId="3" fontId="9" fillId="2" borderId="1" xfId="0" applyNumberFormat="1" applyFont="1" applyFill="1" applyBorder="1" applyAlignment="1">
      <alignment horizontal="left" wrapText="1"/>
    </xf>
    <xf numFmtId="3" fontId="9" fillId="2" borderId="1" xfId="0" applyNumberFormat="1" applyFont="1" applyFill="1" applyBorder="1" applyAlignment="1">
      <alignment horizontal="center" wrapText="1"/>
    </xf>
    <xf numFmtId="6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6" fontId="1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wrapText="1"/>
    </xf>
    <xf numFmtId="3" fontId="16" fillId="2" borderId="1" xfId="0" applyNumberFormat="1" applyFont="1" applyFill="1" applyBorder="1" applyAlignment="1" applyProtection="1">
      <alignment horizontal="left" vertical="top"/>
      <protection locked="0"/>
    </xf>
    <xf numFmtId="3" fontId="16" fillId="0" borderId="1" xfId="0" applyNumberFormat="1" applyFont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>
      <alignment horizontal="center"/>
    </xf>
    <xf numFmtId="3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5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6" fillId="0" borderId="0" xfId="0" applyFont="1"/>
    <xf numFmtId="6" fontId="6" fillId="2" borderId="0" xfId="0" applyNumberFormat="1" applyFont="1" applyFill="1"/>
    <xf numFmtId="164" fontId="6" fillId="0" borderId="0" xfId="0" applyNumberFormat="1" applyFont="1" applyAlignment="1">
      <alignment horizontal="center"/>
    </xf>
    <xf numFmtId="3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5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/>
    </xf>
    <xf numFmtId="7" fontId="17" fillId="2" borderId="1" xfId="0" applyNumberFormat="1" applyFont="1" applyFill="1" applyBorder="1" applyAlignment="1" applyProtection="1">
      <alignment horizontal="center" vertical="top"/>
      <protection locked="0"/>
    </xf>
    <xf numFmtId="5" fontId="17" fillId="2" borderId="1" xfId="0" applyNumberFormat="1" applyFont="1" applyFill="1" applyBorder="1" applyAlignment="1" applyProtection="1">
      <alignment horizontal="center" vertical="top"/>
      <protection locked="0"/>
    </xf>
    <xf numFmtId="5" fontId="4" fillId="0" borderId="1" xfId="0" applyNumberFormat="1" applyFont="1" applyBorder="1" applyAlignment="1">
      <alignment horizontal="center" vertical="center"/>
    </xf>
    <xf numFmtId="8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6" fontId="4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6" fontId="0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/>
    </xf>
    <xf numFmtId="0" fontId="18" fillId="0" borderId="0" xfId="0" applyFont="1"/>
    <xf numFmtId="3" fontId="6" fillId="0" borderId="0" xfId="0" applyNumberFormat="1" applyFont="1" applyAlignment="1">
      <alignment horizontal="center"/>
    </xf>
    <xf numFmtId="6" fontId="6" fillId="0" borderId="0" xfId="0" applyNumberFormat="1" applyFont="1"/>
    <xf numFmtId="0" fontId="3" fillId="0" borderId="0" xfId="0" applyFont="1"/>
    <xf numFmtId="164" fontId="6" fillId="2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workbookViewId="0">
      <selection activeCell="J154" sqref="J154"/>
    </sheetView>
  </sheetViews>
  <sheetFormatPr defaultRowHeight="15" x14ac:dyDescent="0.25"/>
  <cols>
    <col min="1" max="1" width="35.5703125" style="2" customWidth="1"/>
    <col min="2" max="2" width="13.42578125" style="2" customWidth="1"/>
    <col min="3" max="3" width="9" style="4" customWidth="1"/>
    <col min="4" max="4" width="12.140625" style="6" customWidth="1"/>
    <col min="5" max="5" width="12.140625" style="7" customWidth="1"/>
    <col min="6" max="6" width="3.42578125" style="2" hidden="1" customWidth="1"/>
    <col min="7" max="7" width="10.140625" style="4" hidden="1" customWidth="1"/>
    <col min="8" max="8" width="11" style="8" hidden="1" customWidth="1"/>
    <col min="9" max="9" width="10.85546875" style="9" hidden="1" customWidth="1"/>
    <col min="10" max="16384" width="9.14062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3"/>
      <c r="B2" s="3"/>
      <c r="C2" s="75"/>
      <c r="D2" s="75"/>
      <c r="E2" s="75"/>
      <c r="H2" s="3"/>
      <c r="I2" s="3"/>
    </row>
    <row r="3" spans="1:9" x14ac:dyDescent="0.25">
      <c r="A3" s="5" t="s">
        <v>1</v>
      </c>
      <c r="C3" s="76"/>
      <c r="D3" s="77"/>
      <c r="E3" s="78"/>
    </row>
    <row r="4" spans="1:9" x14ac:dyDescent="0.25">
      <c r="A4" s="10" t="s">
        <v>2</v>
      </c>
      <c r="B4" s="11"/>
      <c r="C4" s="19">
        <v>23787347</v>
      </c>
      <c r="D4" s="79"/>
      <c r="E4" s="80"/>
      <c r="F4" s="11"/>
      <c r="G4" s="14"/>
      <c r="H4" s="15"/>
      <c r="I4" s="16"/>
    </row>
    <row r="5" spans="1:9" x14ac:dyDescent="0.25">
      <c r="A5" s="17" t="s">
        <v>3</v>
      </c>
      <c r="B5" s="18"/>
      <c r="C5" s="19">
        <f>C4*0.9</f>
        <v>21408612.300000001</v>
      </c>
      <c r="D5" s="79"/>
      <c r="E5" s="18"/>
      <c r="F5" s="11"/>
      <c r="G5" s="14"/>
      <c r="H5" s="15"/>
      <c r="I5" s="20"/>
    </row>
    <row r="6" spans="1:9" x14ac:dyDescent="0.25">
      <c r="A6" s="17" t="s">
        <v>4</v>
      </c>
      <c r="B6" s="18"/>
      <c r="C6" s="19">
        <f>C4*0.05</f>
        <v>1189367.3500000001</v>
      </c>
      <c r="D6" s="79"/>
      <c r="E6" s="18"/>
      <c r="F6" s="11"/>
      <c r="G6" s="14"/>
      <c r="H6" s="15"/>
      <c r="I6" s="20"/>
    </row>
    <row r="7" spans="1:9" ht="16.5" customHeight="1" x14ac:dyDescent="0.25">
      <c r="A7" s="17" t="s">
        <v>5</v>
      </c>
      <c r="B7" s="18"/>
      <c r="C7" s="19">
        <f>C4*0.05</f>
        <v>1189367.3500000001</v>
      </c>
      <c r="D7" s="79"/>
      <c r="E7" s="18"/>
      <c r="F7" s="11"/>
      <c r="G7" s="14"/>
      <c r="H7" s="15"/>
      <c r="I7" s="20"/>
    </row>
    <row r="8" spans="1:9" ht="16.5" customHeight="1" x14ac:dyDescent="0.25">
      <c r="A8" s="17"/>
      <c r="B8" s="18"/>
      <c r="C8" s="19"/>
      <c r="D8" s="79"/>
      <c r="E8" s="80"/>
      <c r="F8" s="11"/>
      <c r="G8" s="14"/>
      <c r="H8" s="15"/>
      <c r="I8" s="20"/>
    </row>
    <row r="9" spans="1:9" ht="79.5" customHeight="1" x14ac:dyDescent="0.25">
      <c r="A9" s="21" t="s">
        <v>6</v>
      </c>
      <c r="B9" s="21" t="s">
        <v>7</v>
      </c>
      <c r="C9" s="72" t="s">
        <v>8</v>
      </c>
      <c r="D9" s="73" t="s">
        <v>9</v>
      </c>
      <c r="E9" s="74" t="s">
        <v>10</v>
      </c>
      <c r="F9" s="24" t="s">
        <v>11</v>
      </c>
      <c r="G9" s="22" t="s">
        <v>12</v>
      </c>
      <c r="H9" s="23" t="s">
        <v>13</v>
      </c>
      <c r="I9" s="25" t="s">
        <v>14</v>
      </c>
    </row>
    <row r="10" spans="1:9" ht="16.5" customHeight="1" x14ac:dyDescent="0.25">
      <c r="A10" s="26" t="s">
        <v>15</v>
      </c>
      <c r="B10" s="27" t="s">
        <v>16</v>
      </c>
      <c r="C10" s="28">
        <v>29741</v>
      </c>
      <c r="D10" s="29">
        <f>SUM(E10)</f>
        <v>370735.96108749829</v>
      </c>
      <c r="E10" s="30">
        <f>(C10/C145)*H146</f>
        <v>370735.96108749829</v>
      </c>
      <c r="F10" s="31"/>
      <c r="G10" s="32"/>
      <c r="H10" s="33">
        <f>(C10/C144)*C5</f>
        <v>372056.41581448651</v>
      </c>
      <c r="I10" s="34">
        <f>H10</f>
        <v>372056.41581448651</v>
      </c>
    </row>
    <row r="11" spans="1:9" ht="16.5" customHeight="1" x14ac:dyDescent="0.25">
      <c r="A11" s="35"/>
      <c r="B11" s="36"/>
      <c r="C11" s="37"/>
      <c r="D11" s="38"/>
      <c r="E11" s="39"/>
      <c r="F11" s="40"/>
      <c r="G11" s="41"/>
      <c r="H11" s="42"/>
      <c r="I11" s="43"/>
    </row>
    <row r="12" spans="1:9" x14ac:dyDescent="0.25">
      <c r="A12" s="26" t="s">
        <v>17</v>
      </c>
      <c r="B12" s="27" t="s">
        <v>18</v>
      </c>
      <c r="C12" s="28">
        <v>17916</v>
      </c>
      <c r="D12" s="29">
        <f>SUM(E12:E14)</f>
        <v>603167.37665649364</v>
      </c>
      <c r="E12" s="30">
        <f>(C12/C145)*H146</f>
        <v>223331.6122135644</v>
      </c>
      <c r="F12" s="31"/>
      <c r="G12" s="32"/>
      <c r="H12" s="33">
        <f>(C12/C144)*C5</f>
        <v>224127.05510010893</v>
      </c>
      <c r="I12" s="34">
        <f>SUM(H12:H14)</f>
        <v>605315.68514897139</v>
      </c>
    </row>
    <row r="13" spans="1:9" x14ac:dyDescent="0.25">
      <c r="A13" s="26"/>
      <c r="B13" s="27" t="s">
        <v>19</v>
      </c>
      <c r="C13" s="28">
        <v>14798</v>
      </c>
      <c r="D13" s="29"/>
      <c r="E13" s="30">
        <f>(C13/C145)*H146</f>
        <v>184464.23295023027</v>
      </c>
      <c r="F13" s="44"/>
      <c r="G13" s="45"/>
      <c r="H13" s="33">
        <f>(C13/C144)*C5</f>
        <v>185121.24142506209</v>
      </c>
      <c r="I13" s="34"/>
    </row>
    <row r="14" spans="1:9" x14ac:dyDescent="0.25">
      <c r="A14" s="26"/>
      <c r="B14" s="27" t="s">
        <v>20</v>
      </c>
      <c r="C14" s="28">
        <v>15673</v>
      </c>
      <c r="D14" s="29"/>
      <c r="E14" s="30">
        <f>(C14/C145)*H146</f>
        <v>195371.53149269897</v>
      </c>
      <c r="F14" s="31"/>
      <c r="G14" s="32"/>
      <c r="H14" s="33">
        <f>(C14/C144)*C5</f>
        <v>196067.38862380039</v>
      </c>
      <c r="I14" s="34"/>
    </row>
    <row r="15" spans="1:9" x14ac:dyDescent="0.25">
      <c r="A15" s="35"/>
      <c r="B15" s="36"/>
      <c r="C15" s="37"/>
      <c r="D15" s="38"/>
      <c r="E15" s="39"/>
      <c r="F15" s="40"/>
      <c r="G15" s="41"/>
      <c r="H15" s="42"/>
      <c r="I15" s="43"/>
    </row>
    <row r="16" spans="1:9" x14ac:dyDescent="0.25">
      <c r="A16" s="26" t="s">
        <v>21</v>
      </c>
      <c r="B16" s="27" t="s">
        <v>22</v>
      </c>
      <c r="C16" s="28">
        <v>2287</v>
      </c>
      <c r="D16" s="29">
        <f>SUM(E16:E18)</f>
        <v>299545.58168631129</v>
      </c>
      <c r="E16" s="30">
        <f>(C16/C145)*H146</f>
        <v>28508.562019000994</v>
      </c>
      <c r="F16" s="31"/>
      <c r="G16" s="32">
        <v>148800</v>
      </c>
      <c r="H16" s="33">
        <f>(C16/C144)*C5</f>
        <v>28610.101306873694</v>
      </c>
      <c r="I16" s="34">
        <f>SUM(H16:H18)</f>
        <v>300612.47678363574</v>
      </c>
    </row>
    <row r="17" spans="1:9" x14ac:dyDescent="0.25">
      <c r="A17" s="26"/>
      <c r="B17" s="27" t="s">
        <v>23</v>
      </c>
      <c r="C17" s="28">
        <v>6026</v>
      </c>
      <c r="D17" s="29"/>
      <c r="E17" s="30">
        <f>(C17/C145)*H146</f>
        <v>75117.006876475731</v>
      </c>
      <c r="F17" s="31"/>
      <c r="G17" s="32"/>
      <c r="H17" s="33">
        <f>(C17/C144)*C5</f>
        <v>75384.552022396543</v>
      </c>
      <c r="I17" s="34"/>
    </row>
    <row r="18" spans="1:9" x14ac:dyDescent="0.25">
      <c r="A18" s="26"/>
      <c r="B18" s="27" t="s">
        <v>24</v>
      </c>
      <c r="C18" s="28">
        <v>15717</v>
      </c>
      <c r="D18" s="29"/>
      <c r="E18" s="30">
        <f>(C18/C145)*H146</f>
        <v>195920.01279083453</v>
      </c>
      <c r="F18" s="31"/>
      <c r="G18" s="32"/>
      <c r="H18" s="33">
        <f>(C18/C144)*C5</f>
        <v>196617.82345436548</v>
      </c>
      <c r="I18" s="34"/>
    </row>
    <row r="19" spans="1:9" x14ac:dyDescent="0.25">
      <c r="A19" s="35"/>
      <c r="B19" s="36"/>
      <c r="C19" s="37"/>
      <c r="D19" s="38"/>
      <c r="E19" s="39"/>
      <c r="F19" s="40"/>
      <c r="G19" s="41"/>
      <c r="H19" s="42"/>
      <c r="I19" s="43"/>
    </row>
    <row r="20" spans="1:9" x14ac:dyDescent="0.25">
      <c r="A20" s="26" t="s">
        <v>25</v>
      </c>
      <c r="B20" s="27" t="s">
        <v>26</v>
      </c>
      <c r="C20" s="28">
        <v>25169</v>
      </c>
      <c r="D20" s="29">
        <f>SUM(E20)</f>
        <v>313743.76801759331</v>
      </c>
      <c r="E20" s="30">
        <f>(C20/C145)*H146</f>
        <v>313743.76801759331</v>
      </c>
      <c r="F20" s="31"/>
      <c r="G20" s="32"/>
      <c r="H20" s="33">
        <f>(C20/C144)*C5</f>
        <v>314861.23296576476</v>
      </c>
      <c r="I20" s="34">
        <f>SUM(H20)</f>
        <v>314861.23296576476</v>
      </c>
    </row>
    <row r="21" spans="1:9" x14ac:dyDescent="0.25">
      <c r="A21" s="35"/>
      <c r="B21" s="36"/>
      <c r="C21" s="37"/>
      <c r="D21" s="38"/>
      <c r="E21" s="39"/>
      <c r="F21" s="40"/>
      <c r="G21" s="41"/>
      <c r="H21" s="42"/>
      <c r="I21" s="43"/>
    </row>
    <row r="22" spans="1:9" x14ac:dyDescent="0.25">
      <c r="A22" s="26" t="s">
        <v>27</v>
      </c>
      <c r="B22" s="27" t="s">
        <v>28</v>
      </c>
      <c r="C22" s="28">
        <v>150572</v>
      </c>
      <c r="D22" s="29">
        <f>SUM(E22)</f>
        <v>1876952.8641561072</v>
      </c>
      <c r="E22" s="30">
        <f>(C22/C145)*H146</f>
        <v>1876952.8641561072</v>
      </c>
      <c r="F22" s="31"/>
      <c r="G22" s="32">
        <v>316270</v>
      </c>
      <c r="H22" s="33">
        <f>(C22/C144)*C5</f>
        <v>1883638.0297239118</v>
      </c>
      <c r="I22" s="34">
        <f>SUM(H22)</f>
        <v>1883638.0297239118</v>
      </c>
    </row>
    <row r="23" spans="1:9" x14ac:dyDescent="0.25">
      <c r="A23" s="35"/>
      <c r="B23" s="36"/>
      <c r="C23" s="37"/>
      <c r="D23" s="38"/>
      <c r="E23" s="39"/>
      <c r="F23" s="40"/>
      <c r="G23" s="41"/>
      <c r="H23" s="42"/>
      <c r="I23" s="43"/>
    </row>
    <row r="24" spans="1:9" x14ac:dyDescent="0.25">
      <c r="A24" s="46" t="s">
        <v>29</v>
      </c>
      <c r="B24" s="27" t="s">
        <v>30</v>
      </c>
      <c r="C24" s="28">
        <v>5083</v>
      </c>
      <c r="D24" s="29">
        <f>SUM(E24:E27)</f>
        <v>409378.96163795871</v>
      </c>
      <c r="E24" s="30">
        <f>(C24/C145)*H146</f>
        <v>63362.055418706623</v>
      </c>
      <c r="F24" s="31"/>
      <c r="G24" s="32">
        <v>286879</v>
      </c>
      <c r="H24" s="33">
        <f>(C24/C144)*C5</f>
        <v>63587.732812784867</v>
      </c>
      <c r="I24" s="34">
        <f>SUM(H24:H27)</f>
        <v>410837.05160430213</v>
      </c>
    </row>
    <row r="25" spans="1:9" x14ac:dyDescent="0.25">
      <c r="A25" s="46"/>
      <c r="B25" s="27" t="s">
        <v>31</v>
      </c>
      <c r="C25" s="28">
        <v>16433</v>
      </c>
      <c r="D25" s="29"/>
      <c r="E25" s="30">
        <f>(C25/C145)*H146</f>
        <v>204845.29936958605</v>
      </c>
      <c r="F25" s="31"/>
      <c r="G25" s="32"/>
      <c r="H25" s="33">
        <f>(C25/C144)*C5</f>
        <v>205574.89933356163</v>
      </c>
      <c r="I25" s="34"/>
    </row>
    <row r="26" spans="1:9" x14ac:dyDescent="0.25">
      <c r="A26" s="46"/>
      <c r="B26" s="27" t="s">
        <v>32</v>
      </c>
      <c r="C26" s="28">
        <v>5478</v>
      </c>
      <c r="D26" s="29"/>
      <c r="E26" s="30">
        <f>(C26/C145)*H146</f>
        <v>68285.921617878194</v>
      </c>
      <c r="F26" s="31"/>
      <c r="G26" s="32"/>
      <c r="H26" s="33">
        <f>(C26/C144)*C5</f>
        <v>68529.136405358149</v>
      </c>
      <c r="I26" s="34"/>
    </row>
    <row r="27" spans="1:9" x14ac:dyDescent="0.25">
      <c r="A27" s="46"/>
      <c r="B27" s="27" t="s">
        <v>33</v>
      </c>
      <c r="C27" s="28">
        <v>5847</v>
      </c>
      <c r="D27" s="29"/>
      <c r="E27" s="30">
        <f>(C27/C145)*H146</f>
        <v>72885.685231787851</v>
      </c>
      <c r="F27" s="31"/>
      <c r="G27" s="32"/>
      <c r="H27" s="33">
        <f>(C27/C144)*C5</f>
        <v>73145.283052597501</v>
      </c>
      <c r="I27" s="34"/>
    </row>
    <row r="28" spans="1:9" x14ac:dyDescent="0.25">
      <c r="A28" s="35"/>
      <c r="B28" s="36"/>
      <c r="C28" s="37"/>
      <c r="D28" s="38"/>
      <c r="E28" s="39"/>
      <c r="F28" s="40"/>
      <c r="G28" s="41"/>
      <c r="H28" s="42"/>
      <c r="I28" s="43"/>
    </row>
    <row r="29" spans="1:9" x14ac:dyDescent="0.25">
      <c r="A29" s="26" t="s">
        <v>34</v>
      </c>
      <c r="B29" s="27" t="s">
        <v>35</v>
      </c>
      <c r="C29" s="28">
        <v>10268</v>
      </c>
      <c r="D29" s="29">
        <f>SUM(E29:E32)</f>
        <v>387876.00165423471</v>
      </c>
      <c r="E29" s="30">
        <f>(C29/C145)*H146</f>
        <v>127995.59021036388</v>
      </c>
      <c r="F29" s="31"/>
      <c r="G29" s="32"/>
      <c r="H29" s="33">
        <f>(C29/C144)*C5</f>
        <v>128451.47364187978</v>
      </c>
      <c r="I29" s="34">
        <f>SUM(H29:H32)</f>
        <v>389257.50426964666</v>
      </c>
    </row>
    <row r="30" spans="1:9" x14ac:dyDescent="0.25">
      <c r="A30" s="26"/>
      <c r="B30" s="27" t="s">
        <v>36</v>
      </c>
      <c r="C30" s="28">
        <v>16440</v>
      </c>
      <c r="D30" s="29"/>
      <c r="E30" s="30">
        <f>(C30/C145)*H146</f>
        <v>204932.5577579258</v>
      </c>
      <c r="F30" s="31"/>
      <c r="G30" s="32"/>
      <c r="H30" s="33">
        <f>(C30/C144)*C5</f>
        <v>205662.46851115153</v>
      </c>
      <c r="I30" s="34"/>
    </row>
    <row r="31" spans="1:9" x14ac:dyDescent="0.25">
      <c r="A31" s="26"/>
      <c r="B31" s="27" t="s">
        <v>37</v>
      </c>
      <c r="C31" s="28">
        <v>2092</v>
      </c>
      <c r="D31" s="29"/>
      <c r="E31" s="30">
        <f>(C31/C145)*H146</f>
        <v>26077.792629536543</v>
      </c>
      <c r="F31" s="31"/>
      <c r="G31" s="32"/>
      <c r="H31" s="33">
        <f>(C31/C144)*C5</f>
        <v>26170.674216869164</v>
      </c>
      <c r="I31" s="34"/>
    </row>
    <row r="32" spans="1:9" x14ac:dyDescent="0.25">
      <c r="A32" s="26"/>
      <c r="B32" s="27" t="s">
        <v>38</v>
      </c>
      <c r="C32" s="28">
        <v>2316</v>
      </c>
      <c r="D32" s="29"/>
      <c r="E32" s="30">
        <f>(C32/C145)*H146</f>
        <v>28870.061056408525</v>
      </c>
      <c r="F32" s="31"/>
      <c r="G32" s="32"/>
      <c r="H32" s="33">
        <f>(C32/C144)*C5</f>
        <v>28972.887899746162</v>
      </c>
      <c r="I32" s="34"/>
    </row>
    <row r="33" spans="1:9" x14ac:dyDescent="0.25">
      <c r="A33" s="35"/>
      <c r="B33" s="36"/>
      <c r="C33" s="37"/>
      <c r="D33" s="38"/>
      <c r="E33" s="39"/>
      <c r="F33" s="40"/>
      <c r="G33" s="41"/>
      <c r="H33" s="42"/>
      <c r="I33" s="43"/>
    </row>
    <row r="34" spans="1:9" x14ac:dyDescent="0.25">
      <c r="A34" s="26" t="s">
        <v>39</v>
      </c>
      <c r="B34" s="27" t="s">
        <v>40</v>
      </c>
      <c r="C34" s="28">
        <v>37794</v>
      </c>
      <c r="D34" s="29">
        <f>SUM(E34:E36)</f>
        <v>639267.41846105293</v>
      </c>
      <c r="E34" s="30">
        <f>(C34/C145)*H146</f>
        <v>471120.50413035572</v>
      </c>
      <c r="F34" s="31"/>
      <c r="G34" s="32">
        <v>334160</v>
      </c>
      <c r="H34" s="33">
        <f>(C34/C144)*C5</f>
        <v>472798.49969041732</v>
      </c>
      <c r="I34" s="34">
        <f>SUM(H34:H36)</f>
        <v>641544.30490616686</v>
      </c>
    </row>
    <row r="35" spans="1:9" x14ac:dyDescent="0.25">
      <c r="A35" s="26"/>
      <c r="B35" s="27" t="s">
        <v>41</v>
      </c>
      <c r="C35" s="28">
        <v>3962</v>
      </c>
      <c r="D35" s="29"/>
      <c r="E35" s="30">
        <f>(C35/C145)*H146</f>
        <v>49388.247800298181</v>
      </c>
      <c r="F35" s="31"/>
      <c r="G35" s="32"/>
      <c r="H35" s="33">
        <f>(C35/C144)*C5</f>
        <v>49564.154515887007</v>
      </c>
      <c r="I35" s="34"/>
    </row>
    <row r="36" spans="1:9" x14ac:dyDescent="0.25">
      <c r="A36" s="26"/>
      <c r="B36" s="27" t="s">
        <v>42</v>
      </c>
      <c r="C36" s="28">
        <v>9527</v>
      </c>
      <c r="D36" s="29"/>
      <c r="E36" s="30">
        <f>(C36/C145)*H146</f>
        <v>118758.66653039897</v>
      </c>
      <c r="F36" s="31"/>
      <c r="G36" s="32"/>
      <c r="H36" s="33">
        <f>(C36/C144)*C5</f>
        <v>119181.65069986257</v>
      </c>
      <c r="I36" s="34"/>
    </row>
    <row r="37" spans="1:9" x14ac:dyDescent="0.25">
      <c r="A37" s="35"/>
      <c r="B37" s="36"/>
      <c r="C37" s="37"/>
      <c r="D37" s="38"/>
      <c r="E37" s="39"/>
      <c r="F37" s="40"/>
      <c r="G37" s="41"/>
      <c r="H37" s="42"/>
      <c r="I37" s="43"/>
    </row>
    <row r="38" spans="1:9" x14ac:dyDescent="0.25">
      <c r="A38" s="26" t="s">
        <v>158</v>
      </c>
      <c r="B38" s="27" t="s">
        <v>43</v>
      </c>
      <c r="C38" s="28">
        <v>57018</v>
      </c>
      <c r="D38" s="29">
        <f>SUM(E38:E39)</f>
        <v>901204.63477293216</v>
      </c>
      <c r="E38" s="30">
        <f>(C38/C145)*H146</f>
        <v>710756.96947940474</v>
      </c>
      <c r="F38" s="31"/>
      <c r="G38" s="32">
        <v>207652</v>
      </c>
      <c r="H38" s="33">
        <f>(C38/C144)*C5</f>
        <v>713288.48111732595</v>
      </c>
      <c r="I38" s="34">
        <f>SUM(H38:H39)</f>
        <v>904414.46614855295</v>
      </c>
    </row>
    <row r="39" spans="1:9" x14ac:dyDescent="0.25">
      <c r="A39" s="26"/>
      <c r="B39" s="27" t="s">
        <v>44</v>
      </c>
      <c r="C39" s="28">
        <v>15278</v>
      </c>
      <c r="D39" s="29"/>
      <c r="E39" s="30">
        <f>(C39/C145)*H146</f>
        <v>190447.66529352742</v>
      </c>
      <c r="F39" s="31"/>
      <c r="G39" s="32"/>
      <c r="H39" s="33">
        <f>(C39/C144)*C5</f>
        <v>191125.98503122706</v>
      </c>
      <c r="I39" s="34"/>
    </row>
    <row r="40" spans="1:9" x14ac:dyDescent="0.25">
      <c r="A40" s="35"/>
      <c r="B40" s="36"/>
      <c r="C40" s="37"/>
      <c r="D40" s="38"/>
      <c r="E40" s="39"/>
      <c r="F40" s="40"/>
      <c r="G40" s="41"/>
      <c r="H40" s="42"/>
      <c r="I40" s="43"/>
    </row>
    <row r="41" spans="1:9" x14ac:dyDescent="0.25">
      <c r="A41" s="26" t="s">
        <v>45</v>
      </c>
      <c r="B41" s="27" t="s">
        <v>46</v>
      </c>
      <c r="C41" s="28">
        <v>31093</v>
      </c>
      <c r="D41" s="29">
        <f>SUM(E41)</f>
        <v>387589.29552111845</v>
      </c>
      <c r="E41" s="30">
        <f>(C41/C145)*H146</f>
        <v>387589.29552111845</v>
      </c>
      <c r="F41" s="31"/>
      <c r="G41" s="32"/>
      <c r="H41" s="33">
        <f>(C41/C144)*C5</f>
        <v>388969.77697185124</v>
      </c>
      <c r="I41" s="34">
        <f>SUM(H41)</f>
        <v>388969.77697185124</v>
      </c>
    </row>
    <row r="42" spans="1:9" x14ac:dyDescent="0.25">
      <c r="A42" s="35"/>
      <c r="B42" s="36"/>
      <c r="C42" s="37"/>
      <c r="D42" s="38"/>
      <c r="E42" s="39"/>
      <c r="F42" s="40"/>
      <c r="G42" s="41"/>
      <c r="H42" s="42"/>
      <c r="I42" s="43"/>
    </row>
    <row r="43" spans="1:9" x14ac:dyDescent="0.25">
      <c r="A43" s="26" t="s">
        <v>47</v>
      </c>
      <c r="B43" s="27" t="s">
        <v>48</v>
      </c>
      <c r="C43" s="28">
        <v>15012</v>
      </c>
      <c r="D43" s="29">
        <f>SUM(E43:E45)</f>
        <v>1031755.6492132458</v>
      </c>
      <c r="E43" s="30">
        <f>(C43/C145)*H146</f>
        <v>187131.84653661694</v>
      </c>
      <c r="F43" s="31"/>
      <c r="G43" s="32"/>
      <c r="H43" s="33">
        <f>(C43/C144)*C5</f>
        <v>187798.35628281062</v>
      </c>
      <c r="I43" s="34">
        <f>SUM(H43:H45)</f>
        <v>1035430.4657055656</v>
      </c>
    </row>
    <row r="44" spans="1:9" x14ac:dyDescent="0.25">
      <c r="A44" s="26"/>
      <c r="B44" s="27" t="s">
        <v>49</v>
      </c>
      <c r="C44" s="28">
        <v>39124</v>
      </c>
      <c r="D44" s="29"/>
      <c r="E44" s="30">
        <f>(C44/C145)*H146</f>
        <v>487699.59791490814</v>
      </c>
      <c r="F44" s="31"/>
      <c r="G44" s="32"/>
      <c r="H44" s="33">
        <f>(C44/C144)*C5</f>
        <v>489436.64343249949</v>
      </c>
      <c r="I44" s="34"/>
    </row>
    <row r="45" spans="1:9" x14ac:dyDescent="0.25">
      <c r="A45" s="26"/>
      <c r="B45" s="27" t="s">
        <v>50</v>
      </c>
      <c r="C45" s="28">
        <v>28633</v>
      </c>
      <c r="D45" s="29"/>
      <c r="E45" s="30">
        <f>(C45/C145)*H146</f>
        <v>356924.20476172079</v>
      </c>
      <c r="F45" s="31"/>
      <c r="G45" s="32"/>
      <c r="H45" s="33">
        <f>(C45/C144)*C5</f>
        <v>358195.46599025559</v>
      </c>
      <c r="I45" s="34"/>
    </row>
    <row r="46" spans="1:9" x14ac:dyDescent="0.25">
      <c r="A46" s="35"/>
      <c r="B46" s="36"/>
      <c r="C46" s="37"/>
      <c r="D46" s="38"/>
      <c r="E46" s="39"/>
      <c r="F46" s="40"/>
      <c r="G46" s="41"/>
      <c r="H46" s="42"/>
      <c r="I46" s="43"/>
    </row>
    <row r="47" spans="1:9" ht="16.5" customHeight="1" x14ac:dyDescent="0.25">
      <c r="A47" s="26" t="s">
        <v>51</v>
      </c>
      <c r="B47" s="27" t="s">
        <v>52</v>
      </c>
      <c r="C47" s="28">
        <v>970</v>
      </c>
      <c r="D47" s="29">
        <f>SUM(E47:E56)</f>
        <v>363755.29002031841</v>
      </c>
      <c r="E47" s="30">
        <f>(C47/C145)*H146</f>
        <v>12091.519527079563</v>
      </c>
      <c r="F47" s="31"/>
      <c r="G47" s="32">
        <v>231931</v>
      </c>
      <c r="H47" s="33">
        <f>(C47/C144)*C5</f>
        <v>12134.586037458454</v>
      </c>
      <c r="I47" s="34">
        <f>SUM(H47:H56)</f>
        <v>365050.88160729397</v>
      </c>
    </row>
    <row r="48" spans="1:9" x14ac:dyDescent="0.25">
      <c r="A48" s="26"/>
      <c r="B48" s="27" t="s">
        <v>53</v>
      </c>
      <c r="C48" s="28">
        <v>3201</v>
      </c>
      <c r="D48" s="29"/>
      <c r="E48" s="30">
        <f>(C48/C145)*H146</f>
        <v>39902.01443936256</v>
      </c>
      <c r="F48" s="31"/>
      <c r="G48" s="32"/>
      <c r="H48" s="33">
        <f>(C48/C144)*C5</f>
        <v>40044.133923612899</v>
      </c>
      <c r="I48" s="34"/>
    </row>
    <row r="49" spans="1:9" x14ac:dyDescent="0.25">
      <c r="A49" s="26"/>
      <c r="B49" s="27" t="s">
        <v>54</v>
      </c>
      <c r="C49" s="28">
        <v>2820</v>
      </c>
      <c r="D49" s="29"/>
      <c r="E49" s="30">
        <f>(C49/C145)*H146</f>
        <v>35152.665016870487</v>
      </c>
      <c r="F49" s="31"/>
      <c r="G49" s="32"/>
      <c r="H49" s="33">
        <f>(C49/C144)*C5</f>
        <v>35277.868686219423</v>
      </c>
      <c r="I49" s="34"/>
    </row>
    <row r="50" spans="1:9" x14ac:dyDescent="0.25">
      <c r="A50" s="26"/>
      <c r="B50" s="27" t="s">
        <v>55</v>
      </c>
      <c r="C50" s="28">
        <v>3844</v>
      </c>
      <c r="D50" s="29"/>
      <c r="E50" s="30">
        <f>(C50/C145)*H146</f>
        <v>47917.320682570971</v>
      </c>
      <c r="F50" s="31"/>
      <c r="G50" s="32"/>
      <c r="H50" s="33">
        <f>(C50/C144)*C5</f>
        <v>48087.98837937144</v>
      </c>
      <c r="I50" s="34"/>
    </row>
    <row r="51" spans="1:9" x14ac:dyDescent="0.25">
      <c r="A51" s="26"/>
      <c r="B51" s="27" t="s">
        <v>56</v>
      </c>
      <c r="C51" s="28">
        <v>2100</v>
      </c>
      <c r="D51" s="29"/>
      <c r="E51" s="30">
        <f>(C51/C145)*H146</f>
        <v>26177.516501924831</v>
      </c>
      <c r="F51" s="31"/>
      <c r="G51" s="32"/>
      <c r="H51" s="33">
        <f>(C51/C144)*C5</f>
        <v>26270.753276971911</v>
      </c>
      <c r="I51" s="34"/>
    </row>
    <row r="52" spans="1:9" x14ac:dyDescent="0.25">
      <c r="A52" s="26"/>
      <c r="B52" s="27" t="s">
        <v>57</v>
      </c>
      <c r="C52" s="28">
        <v>1141</v>
      </c>
      <c r="D52" s="29"/>
      <c r="E52" s="30">
        <f>(C52/C145)*H146</f>
        <v>14223.117299379157</v>
      </c>
      <c r="F52" s="31"/>
      <c r="G52" s="32"/>
      <c r="H52" s="33">
        <f>(C52/C144)*C5</f>
        <v>14273.775947154738</v>
      </c>
      <c r="I52" s="34"/>
    </row>
    <row r="53" spans="1:9" x14ac:dyDescent="0.25">
      <c r="A53" s="26"/>
      <c r="B53" s="27" t="s">
        <v>58</v>
      </c>
      <c r="C53" s="28">
        <v>8103</v>
      </c>
      <c r="D53" s="29"/>
      <c r="E53" s="30">
        <f>(C53/C145)*H146</f>
        <v>101007.81724528424</v>
      </c>
      <c r="F53" s="31"/>
      <c r="G53" s="32"/>
      <c r="H53" s="33">
        <f>(C53/C144)*C5</f>
        <v>101367.57800157304</v>
      </c>
      <c r="I53" s="34"/>
    </row>
    <row r="54" spans="1:9" x14ac:dyDescent="0.25">
      <c r="A54" s="26"/>
      <c r="B54" s="27" t="s">
        <v>59</v>
      </c>
      <c r="C54" s="28">
        <v>2825</v>
      </c>
      <c r="D54" s="29"/>
      <c r="E54" s="30">
        <f>(C54/C145)*H146</f>
        <v>35214.992437113164</v>
      </c>
      <c r="F54" s="31"/>
      <c r="G54" s="32"/>
      <c r="H54" s="33">
        <f>(C54/C144)*C5</f>
        <v>35340.418098783637</v>
      </c>
      <c r="I54" s="34"/>
    </row>
    <row r="55" spans="1:9" x14ac:dyDescent="0.25">
      <c r="A55" s="26"/>
      <c r="B55" s="27" t="s">
        <v>60</v>
      </c>
      <c r="C55" s="28">
        <v>979</v>
      </c>
      <c r="D55" s="29"/>
      <c r="E55" s="30">
        <f>(C55/C145)*H146</f>
        <v>12203.708883516385</v>
      </c>
      <c r="F55" s="31"/>
      <c r="G55" s="32"/>
      <c r="H55" s="33">
        <f>(C55/C144)*C5</f>
        <v>12247.174980074049</v>
      </c>
      <c r="I55" s="34"/>
    </row>
    <row r="56" spans="1:9" x14ac:dyDescent="0.25">
      <c r="A56" s="26"/>
      <c r="B56" s="27" t="s">
        <v>61</v>
      </c>
      <c r="C56" s="28">
        <v>3198</v>
      </c>
      <c r="D56" s="29"/>
      <c r="E56" s="30">
        <f>(C56/C145)*H146</f>
        <v>39864.617987216952</v>
      </c>
      <c r="F56" s="31"/>
      <c r="G56" s="32"/>
      <c r="H56" s="33">
        <f>(C56/C144)*C5</f>
        <v>40006.604276074366</v>
      </c>
      <c r="I56" s="34"/>
    </row>
    <row r="57" spans="1:9" x14ac:dyDescent="0.25">
      <c r="A57" s="35"/>
      <c r="B57" s="36"/>
      <c r="C57" s="37"/>
      <c r="D57" s="38"/>
      <c r="E57" s="39"/>
      <c r="F57" s="40"/>
      <c r="G57" s="41"/>
      <c r="H57" s="42"/>
      <c r="I57" s="43"/>
    </row>
    <row r="58" spans="1:9" x14ac:dyDescent="0.25">
      <c r="A58" s="26" t="s">
        <v>62</v>
      </c>
      <c r="B58" s="27" t="s">
        <v>63</v>
      </c>
      <c r="C58" s="28">
        <v>71772</v>
      </c>
      <c r="D58" s="29">
        <f>SUM(E58)</f>
        <v>894672.72113149939</v>
      </c>
      <c r="E58" s="30">
        <f>(C58/C145)*H146</f>
        <v>894672.72113149939</v>
      </c>
      <c r="F58" s="31"/>
      <c r="G58" s="32">
        <v>472169</v>
      </c>
      <c r="H58" s="33">
        <f>(C58/C144)*C5</f>
        <v>897859.28771182278</v>
      </c>
      <c r="I58" s="34">
        <f>SUM(H58)</f>
        <v>897859.28771182278</v>
      </c>
    </row>
    <row r="59" spans="1:9" x14ac:dyDescent="0.25">
      <c r="A59" s="35"/>
      <c r="B59" s="36"/>
      <c r="C59" s="37"/>
      <c r="D59" s="38"/>
      <c r="E59" s="39"/>
      <c r="F59" s="40"/>
      <c r="G59" s="41"/>
      <c r="H59" s="42"/>
      <c r="I59" s="43"/>
    </row>
    <row r="60" spans="1:9" x14ac:dyDescent="0.25">
      <c r="A60" s="46" t="s">
        <v>64</v>
      </c>
      <c r="B60" s="27" t="s">
        <v>65</v>
      </c>
      <c r="C60" s="28">
        <v>2018</v>
      </c>
      <c r="D60" s="29">
        <f>SUM(E60:E63)</f>
        <v>166887.90044179506</v>
      </c>
      <c r="E60" s="30">
        <f>(C60/C145)*H146</f>
        <v>25155.346809944906</v>
      </c>
      <c r="F60" s="31"/>
      <c r="G60" s="32"/>
      <c r="H60" s="33">
        <f>(C60/C144)*C5</f>
        <v>25244.942910918722</v>
      </c>
      <c r="I60" s="34">
        <f>SUM(H60:H63)</f>
        <v>167482.30708195234</v>
      </c>
    </row>
    <row r="61" spans="1:9" x14ac:dyDescent="0.25">
      <c r="A61" s="46"/>
      <c r="B61" s="27" t="s">
        <v>66</v>
      </c>
      <c r="C61" s="28">
        <v>2125</v>
      </c>
      <c r="D61" s="29"/>
      <c r="E61" s="30">
        <f>(C61/C145)*H146</f>
        <v>26489.153603138217</v>
      </c>
      <c r="F61" s="31"/>
      <c r="G61" s="32"/>
      <c r="H61" s="33">
        <f>(C61/C144)*C5</f>
        <v>26583.500339793005</v>
      </c>
      <c r="I61" s="34"/>
    </row>
    <row r="62" spans="1:9" x14ac:dyDescent="0.25">
      <c r="A62" s="46"/>
      <c r="B62" s="27" t="s">
        <v>67</v>
      </c>
      <c r="C62" s="28">
        <v>3210</v>
      </c>
      <c r="D62" s="29"/>
      <c r="E62" s="30">
        <f>(C62/C145)*H146</f>
        <v>40014.203795799382</v>
      </c>
      <c r="F62" s="31"/>
      <c r="G62" s="32"/>
      <c r="H62" s="33">
        <f>(C62/C144)*C5</f>
        <v>40156.722866228491</v>
      </c>
      <c r="I62" s="34"/>
    </row>
    <row r="63" spans="1:9" x14ac:dyDescent="0.25">
      <c r="A63" s="46"/>
      <c r="B63" s="27" t="s">
        <v>68</v>
      </c>
      <c r="C63" s="28">
        <v>6035</v>
      </c>
      <c r="D63" s="29"/>
      <c r="E63" s="30">
        <f>(C63/C145)*H146</f>
        <v>75229.196232912553</v>
      </c>
      <c r="F63" s="31"/>
      <c r="G63" s="32"/>
      <c r="H63" s="33">
        <f>(C63/C144)*C5</f>
        <v>75497.140965012135</v>
      </c>
      <c r="I63" s="34"/>
    </row>
    <row r="64" spans="1:9" x14ac:dyDescent="0.25">
      <c r="A64" s="35"/>
      <c r="B64" s="36"/>
      <c r="C64" s="37"/>
      <c r="D64" s="38"/>
      <c r="E64" s="39"/>
      <c r="F64" s="40"/>
      <c r="G64" s="41"/>
      <c r="H64" s="42"/>
      <c r="I64" s="43"/>
    </row>
    <row r="65" spans="1:9" x14ac:dyDescent="0.25">
      <c r="A65" s="26" t="s">
        <v>69</v>
      </c>
      <c r="B65" s="27" t="s">
        <v>70</v>
      </c>
      <c r="C65" s="28">
        <v>11128</v>
      </c>
      <c r="D65" s="29">
        <f>SUM(E65:E68)</f>
        <v>458318.45201250957</v>
      </c>
      <c r="E65" s="30">
        <f>(C65/C145)*H146</f>
        <v>138715.90649210452</v>
      </c>
      <c r="F65" s="31"/>
      <c r="G65" s="32">
        <v>139926</v>
      </c>
      <c r="H65" s="33">
        <f>(C65/C144)*C5</f>
        <v>139209.97260292544</v>
      </c>
      <c r="I65" s="34">
        <f>SUM(H65:H68)</f>
        <v>459950.85034972674</v>
      </c>
    </row>
    <row r="66" spans="1:9" x14ac:dyDescent="0.25">
      <c r="A66" s="26"/>
      <c r="B66" s="27" t="s">
        <v>71</v>
      </c>
      <c r="C66" s="28">
        <v>8310</v>
      </c>
      <c r="D66" s="29"/>
      <c r="E66" s="30">
        <f>(C66/C145)*H146</f>
        <v>103588.17244333112</v>
      </c>
      <c r="F66" s="31"/>
      <c r="G66" s="32"/>
      <c r="H66" s="33">
        <f>(C66/C144)*C5</f>
        <v>103957.12368173171</v>
      </c>
      <c r="I66" s="34"/>
    </row>
    <row r="67" spans="1:9" x14ac:dyDescent="0.25">
      <c r="A67" s="26"/>
      <c r="B67" s="27" t="s">
        <v>72</v>
      </c>
      <c r="C67" s="28">
        <v>12050</v>
      </c>
      <c r="D67" s="29"/>
      <c r="E67" s="30">
        <f>(C67/C145)*H146</f>
        <v>150209.08278485437</v>
      </c>
      <c r="F67" s="31"/>
      <c r="G67" s="32"/>
      <c r="H67" s="33">
        <f>(C67/C144)*C5</f>
        <v>150744.08427976738</v>
      </c>
      <c r="I67" s="34"/>
    </row>
    <row r="68" spans="1:9" x14ac:dyDescent="0.25">
      <c r="A68" s="26"/>
      <c r="B68" s="27" t="s">
        <v>73</v>
      </c>
      <c r="C68" s="28">
        <v>5279</v>
      </c>
      <c r="D68" s="29"/>
      <c r="E68" s="30">
        <f>(C68/C145)*H146</f>
        <v>65805.290292219608</v>
      </c>
      <c r="F68" s="31"/>
      <c r="G68" s="32"/>
      <c r="H68" s="33">
        <f>(C68/C144)*C5</f>
        <v>66039.669785302249</v>
      </c>
      <c r="I68" s="34"/>
    </row>
    <row r="69" spans="1:9" x14ac:dyDescent="0.25">
      <c r="A69" s="35"/>
      <c r="B69" s="36"/>
      <c r="C69" s="37"/>
      <c r="D69" s="38"/>
      <c r="E69" s="39"/>
      <c r="F69" s="40"/>
      <c r="G69" s="41"/>
      <c r="H69" s="42"/>
      <c r="I69" s="43"/>
    </row>
    <row r="70" spans="1:9" x14ac:dyDescent="0.25">
      <c r="A70" s="26" t="s">
        <v>74</v>
      </c>
      <c r="B70" s="27" t="s">
        <v>75</v>
      </c>
      <c r="C70" s="28">
        <v>18589</v>
      </c>
      <c r="D70" s="29">
        <f>SUM(E70:E73)</f>
        <v>997375.84420738462</v>
      </c>
      <c r="E70" s="30">
        <f>(C70/C145)*H146</f>
        <v>231720.88297822888</v>
      </c>
      <c r="F70" s="31"/>
      <c r="G70" s="32"/>
      <c r="H70" s="33">
        <f>(C70/C144)*C5</f>
        <v>232546.2060312528</v>
      </c>
      <c r="I70" s="34">
        <f>SUM(H70:H73)</f>
        <v>1000928.2097351428</v>
      </c>
    </row>
    <row r="71" spans="1:9" x14ac:dyDescent="0.25">
      <c r="A71" s="26"/>
      <c r="B71" s="27" t="s">
        <v>76</v>
      </c>
      <c r="C71" s="28">
        <v>39489</v>
      </c>
      <c r="D71" s="29"/>
      <c r="E71" s="30">
        <f>(C71/C145)*H146</f>
        <v>492249.49959262362</v>
      </c>
      <c r="F71" s="31"/>
      <c r="G71" s="32"/>
      <c r="H71" s="33">
        <f>(C71/C144)*C5</f>
        <v>494002.75054968754</v>
      </c>
      <c r="I71" s="34"/>
    </row>
    <row r="72" spans="1:9" x14ac:dyDescent="0.25">
      <c r="A72" s="26"/>
      <c r="B72" s="27" t="s">
        <v>77</v>
      </c>
      <c r="C72" s="28">
        <v>11548</v>
      </c>
      <c r="D72" s="29"/>
      <c r="E72" s="30">
        <f>(C72/C145)*H146</f>
        <v>143951.40979248949</v>
      </c>
      <c r="F72" s="31"/>
      <c r="G72" s="32"/>
      <c r="H72" s="33">
        <f>(C72/C144)*C5</f>
        <v>144464.1232583198</v>
      </c>
      <c r="I72" s="34"/>
    </row>
    <row r="73" spans="1:9" x14ac:dyDescent="0.25">
      <c r="A73" s="26"/>
      <c r="B73" s="27" t="s">
        <v>78</v>
      </c>
      <c r="C73" s="28">
        <v>10385</v>
      </c>
      <c r="D73" s="29"/>
      <c r="E73" s="30">
        <f>(C73/C145)*H146</f>
        <v>129454.05184404255</v>
      </c>
      <c r="F73" s="31"/>
      <c r="G73" s="32"/>
      <c r="H73" s="33">
        <f>(C73/C144)*C5</f>
        <v>129915.12989588251</v>
      </c>
      <c r="I73" s="34"/>
    </row>
    <row r="74" spans="1:9" x14ac:dyDescent="0.25">
      <c r="A74" s="35"/>
      <c r="B74" s="36"/>
      <c r="C74" s="37"/>
      <c r="D74" s="38"/>
      <c r="E74" s="39"/>
      <c r="F74" s="40"/>
      <c r="G74" s="41"/>
      <c r="H74" s="42"/>
      <c r="I74" s="43"/>
    </row>
    <row r="75" spans="1:9" x14ac:dyDescent="0.25">
      <c r="A75" s="26" t="s">
        <v>79</v>
      </c>
      <c r="B75" s="27" t="s">
        <v>80</v>
      </c>
      <c r="C75" s="28">
        <v>4400</v>
      </c>
      <c r="D75" s="29">
        <f>SUM(E75:E76)</f>
        <v>212586.36496372669</v>
      </c>
      <c r="E75" s="30">
        <f>(C75/C145)*H146</f>
        <v>54848.129813556785</v>
      </c>
      <c r="F75" s="31"/>
      <c r="G75" s="32">
        <v>127786</v>
      </c>
      <c r="H75" s="33">
        <f>(C75/C144)*C5</f>
        <v>55043.483056512574</v>
      </c>
      <c r="I75" s="34">
        <f>SUM(H75:H76)</f>
        <v>213343.53637403759</v>
      </c>
    </row>
    <row r="76" spans="1:9" x14ac:dyDescent="0.25">
      <c r="A76" s="26"/>
      <c r="B76" s="27" t="s">
        <v>81</v>
      </c>
      <c r="C76" s="28">
        <v>12654</v>
      </c>
      <c r="D76" s="29"/>
      <c r="E76" s="30">
        <f>(C76/C145)*H146</f>
        <v>157738.2351501699</v>
      </c>
      <c r="F76" s="31"/>
      <c r="G76" s="32"/>
      <c r="H76" s="33">
        <f>(C76/C144)*C5</f>
        <v>158300.05331752502</v>
      </c>
      <c r="I76" s="34"/>
    </row>
    <row r="77" spans="1:9" x14ac:dyDescent="0.25">
      <c r="A77" s="35"/>
      <c r="B77" s="36"/>
      <c r="C77" s="37"/>
      <c r="D77" s="38"/>
      <c r="E77" s="39"/>
      <c r="F77" s="40"/>
      <c r="G77" s="41"/>
      <c r="H77" s="42"/>
      <c r="I77" s="43"/>
    </row>
    <row r="78" spans="1:9" x14ac:dyDescent="0.25">
      <c r="A78" s="26" t="s">
        <v>82</v>
      </c>
      <c r="B78" s="27" t="s">
        <v>83</v>
      </c>
      <c r="C78" s="28">
        <v>4984</v>
      </c>
      <c r="D78" s="29">
        <f>SUM(E78:E79)</f>
        <v>319303.37390324025</v>
      </c>
      <c r="E78" s="30">
        <f>(C78/C145)*H146</f>
        <v>62127.972497901595</v>
      </c>
      <c r="F78" s="31"/>
      <c r="G78" s="32"/>
      <c r="H78" s="33">
        <f>(C78/C144)*C5</f>
        <v>62349.254444013335</v>
      </c>
      <c r="I78" s="34">
        <f>SUM(H78:H79)</f>
        <v>320440.64056649309</v>
      </c>
    </row>
    <row r="79" spans="1:9" x14ac:dyDescent="0.25">
      <c r="A79" s="26"/>
      <c r="B79" s="27" t="s">
        <v>84</v>
      </c>
      <c r="C79" s="28">
        <v>20631</v>
      </c>
      <c r="D79" s="29"/>
      <c r="E79" s="30">
        <f>(C79/C145)*H146</f>
        <v>257175.40140533866</v>
      </c>
      <c r="F79" s="31"/>
      <c r="G79" s="32"/>
      <c r="H79" s="33">
        <f>(C79/C144)*C5</f>
        <v>258091.38612247977</v>
      </c>
      <c r="I79" s="34"/>
    </row>
    <row r="80" spans="1:9" x14ac:dyDescent="0.25">
      <c r="A80" s="35"/>
      <c r="B80" s="36"/>
      <c r="C80" s="37"/>
      <c r="D80" s="38"/>
      <c r="E80" s="39"/>
      <c r="F80" s="40"/>
      <c r="G80" s="41"/>
      <c r="H80" s="42"/>
      <c r="I80" s="43"/>
    </row>
    <row r="81" spans="1:9" x14ac:dyDescent="0.25">
      <c r="A81" s="26" t="s">
        <v>85</v>
      </c>
      <c r="B81" s="27" t="s">
        <v>86</v>
      </c>
      <c r="C81" s="28">
        <v>22430</v>
      </c>
      <c r="D81" s="29">
        <f>SUM(E81:E83)</f>
        <v>775215.98749438243</v>
      </c>
      <c r="E81" s="30">
        <f>(C81/C145)*H146</f>
        <v>279600.80720865424</v>
      </c>
      <c r="F81" s="31"/>
      <c r="G81" s="32">
        <v>138648</v>
      </c>
      <c r="H81" s="33">
        <f>(C81/C144)*C5</f>
        <v>280596.66476308566</v>
      </c>
      <c r="I81" s="34">
        <f>SUM(H81:H83)</f>
        <v>777977.08359124104</v>
      </c>
    </row>
    <row r="82" spans="1:9" x14ac:dyDescent="0.25">
      <c r="A82" s="26"/>
      <c r="B82" s="27" t="s">
        <v>87</v>
      </c>
      <c r="C82" s="28">
        <v>29171</v>
      </c>
      <c r="D82" s="29"/>
      <c r="E82" s="30">
        <f>(C82/C145)*H146</f>
        <v>363630.63517983293</v>
      </c>
      <c r="F82" s="31"/>
      <c r="G82" s="32"/>
      <c r="H82" s="33">
        <f>(C82/C144)*C5</f>
        <v>364925.78278216557</v>
      </c>
      <c r="I82" s="34"/>
    </row>
    <row r="83" spans="1:9" x14ac:dyDescent="0.25">
      <c r="A83" s="26"/>
      <c r="B83" s="27" t="s">
        <v>88</v>
      </c>
      <c r="C83" s="28">
        <v>10588</v>
      </c>
      <c r="D83" s="29"/>
      <c r="E83" s="30">
        <f>(C83/C145)*H146</f>
        <v>131984.54510589529</v>
      </c>
      <c r="F83" s="31"/>
      <c r="G83" s="32"/>
      <c r="H83" s="33">
        <f>(C83/C144)*C5</f>
        <v>132454.63604598981</v>
      </c>
      <c r="I83" s="34"/>
    </row>
    <row r="84" spans="1:9" x14ac:dyDescent="0.25">
      <c r="A84" s="35"/>
      <c r="B84" s="36"/>
      <c r="C84" s="37"/>
      <c r="D84" s="38"/>
      <c r="E84" s="39"/>
      <c r="F84" s="40"/>
      <c r="G84" s="41"/>
      <c r="H84" s="42"/>
      <c r="I84" s="43"/>
    </row>
    <row r="85" spans="1:9" x14ac:dyDescent="0.25">
      <c r="A85" s="26" t="s">
        <v>89</v>
      </c>
      <c r="B85" s="27" t="s">
        <v>90</v>
      </c>
      <c r="C85" s="28">
        <v>10308</v>
      </c>
      <c r="D85" s="29">
        <f>SUM(E85:E88)</f>
        <v>1311992.1961083754</v>
      </c>
      <c r="E85" s="30">
        <f>(C85/C145)*H146</f>
        <v>128494.20957230531</v>
      </c>
      <c r="F85" s="31"/>
      <c r="G85" s="32">
        <v>171872</v>
      </c>
      <c r="H85" s="33">
        <f>(C85/C144)*C5</f>
        <v>128951.86894239356</v>
      </c>
      <c r="I85" s="34">
        <f>SUM(H85:H88)</f>
        <v>1316665.1344768065</v>
      </c>
    </row>
    <row r="86" spans="1:9" x14ac:dyDescent="0.25">
      <c r="A86" s="26"/>
      <c r="B86" s="27" t="s">
        <v>91</v>
      </c>
      <c r="C86" s="28">
        <v>46789</v>
      </c>
      <c r="D86" s="29"/>
      <c r="E86" s="30">
        <f>(C86/C145)*H146</f>
        <v>583247.53314693377</v>
      </c>
      <c r="F86" s="31"/>
      <c r="G86" s="32"/>
      <c r="H86" s="33">
        <f>(C86/C144)*C5</f>
        <v>585324.89289344708</v>
      </c>
      <c r="I86" s="34"/>
    </row>
    <row r="87" spans="1:9" x14ac:dyDescent="0.25">
      <c r="A87" s="26"/>
      <c r="B87" s="27" t="s">
        <v>92</v>
      </c>
      <c r="C87" s="28">
        <v>20296</v>
      </c>
      <c r="D87" s="29"/>
      <c r="E87" s="30">
        <f>(C87/C145)*H146</f>
        <v>252999.4642490792</v>
      </c>
      <c r="F87" s="31"/>
      <c r="G87" s="32"/>
      <c r="H87" s="33">
        <f>(C87/C144)*C5</f>
        <v>253900.5754806771</v>
      </c>
      <c r="I87" s="34"/>
    </row>
    <row r="88" spans="1:9" x14ac:dyDescent="0.25">
      <c r="A88" s="26"/>
      <c r="B88" s="27" t="s">
        <v>93</v>
      </c>
      <c r="C88" s="28">
        <v>27857</v>
      </c>
      <c r="D88" s="29"/>
      <c r="E88" s="30">
        <f>(C88/C145)*H146</f>
        <v>347250.98914005718</v>
      </c>
      <c r="F88" s="31"/>
      <c r="G88" s="32"/>
      <c r="H88" s="33">
        <f>(C88/C144)*C5</f>
        <v>348487.79716028878</v>
      </c>
      <c r="I88" s="34"/>
    </row>
    <row r="89" spans="1:9" x14ac:dyDescent="0.25">
      <c r="A89" s="35"/>
      <c r="B89" s="36"/>
      <c r="C89" s="37"/>
      <c r="D89" s="38"/>
      <c r="E89" s="39"/>
      <c r="F89" s="40"/>
      <c r="G89" s="41"/>
      <c r="H89" s="42"/>
      <c r="I89" s="43"/>
    </row>
    <row r="90" spans="1:9" x14ac:dyDescent="0.25">
      <c r="A90" s="46" t="s">
        <v>94</v>
      </c>
      <c r="B90" s="27" t="s">
        <v>95</v>
      </c>
      <c r="C90" s="28">
        <v>6838</v>
      </c>
      <c r="D90" s="47">
        <v>120000</v>
      </c>
      <c r="E90" s="30" t="s">
        <v>96</v>
      </c>
      <c r="F90" s="48">
        <v>120000</v>
      </c>
      <c r="G90" s="32"/>
      <c r="H90" s="33">
        <f>(C90/C144)*C5</f>
        <v>85542.576622825683</v>
      </c>
      <c r="I90" s="34">
        <f>SUM(H90)</f>
        <v>85542.576622825683</v>
      </c>
    </row>
    <row r="91" spans="1:9" x14ac:dyDescent="0.25">
      <c r="A91" s="35"/>
      <c r="B91" s="36"/>
      <c r="C91" s="37"/>
      <c r="D91" s="38"/>
      <c r="E91" s="39"/>
      <c r="F91" s="40"/>
      <c r="G91" s="41"/>
      <c r="H91" s="42"/>
      <c r="I91" s="43"/>
    </row>
    <row r="92" spans="1:9" x14ac:dyDescent="0.25">
      <c r="A92" s="26" t="s">
        <v>97</v>
      </c>
      <c r="B92" s="27" t="s">
        <v>98</v>
      </c>
      <c r="C92" s="28">
        <v>9607</v>
      </c>
      <c r="D92" s="29">
        <f>SUM(E92:E94)</f>
        <v>715655.90471047931</v>
      </c>
      <c r="E92" s="30">
        <f>(C92/C145)*H146</f>
        <v>119755.90525428182</v>
      </c>
      <c r="F92" s="31"/>
      <c r="G92" s="32">
        <v>122674</v>
      </c>
      <c r="H92" s="33">
        <f>(C92/C144)*C5</f>
        <v>120182.44130089007</v>
      </c>
      <c r="I92" s="34">
        <f>SUM(H92:H94)</f>
        <v>718204.86494487349</v>
      </c>
    </row>
    <row r="93" spans="1:9" x14ac:dyDescent="0.25">
      <c r="A93" s="26"/>
      <c r="B93" s="27" t="s">
        <v>99</v>
      </c>
      <c r="C93" s="28">
        <v>5321</v>
      </c>
      <c r="D93" s="29"/>
      <c r="E93" s="30">
        <f>(C93/C145)*H146</f>
        <v>66328.840622258096</v>
      </c>
      <c r="F93" s="31"/>
      <c r="G93" s="32"/>
      <c r="H93" s="33">
        <f>(C93/C144)*C5</f>
        <v>66565.084850841682</v>
      </c>
      <c r="I93" s="34"/>
    </row>
    <row r="94" spans="1:9" x14ac:dyDescent="0.25">
      <c r="A94" s="26"/>
      <c r="B94" s="27" t="s">
        <v>100</v>
      </c>
      <c r="C94" s="28">
        <v>42483</v>
      </c>
      <c r="D94" s="29"/>
      <c r="E94" s="30">
        <f>(C94/C145)*H146</f>
        <v>529571.15883393935</v>
      </c>
      <c r="F94" s="31"/>
      <c r="G94" s="32"/>
      <c r="H94" s="33">
        <f>(C94/C144)*C5</f>
        <v>531457.33879314177</v>
      </c>
      <c r="I94" s="34"/>
    </row>
    <row r="95" spans="1:9" x14ac:dyDescent="0.25">
      <c r="A95" s="35"/>
      <c r="B95" s="36"/>
      <c r="C95" s="37"/>
      <c r="D95" s="38"/>
      <c r="E95" s="39"/>
      <c r="F95" s="40"/>
      <c r="G95" s="41"/>
      <c r="H95" s="42"/>
      <c r="I95" s="43"/>
    </row>
    <row r="96" spans="1:9" x14ac:dyDescent="0.25">
      <c r="A96" s="26" t="s">
        <v>101</v>
      </c>
      <c r="B96" s="27" t="s">
        <v>102</v>
      </c>
      <c r="C96" s="28">
        <v>11952</v>
      </c>
      <c r="D96" s="29">
        <f>SUM(E96:E97)</f>
        <v>261139.42533277301</v>
      </c>
      <c r="E96" s="30">
        <f>(C96/C145)*H146</f>
        <v>148987.4653480979</v>
      </c>
      <c r="F96" s="31"/>
      <c r="G96" s="32">
        <v>214681</v>
      </c>
      <c r="H96" s="33">
        <f>(C96/C144)*C5</f>
        <v>149518.11579350871</v>
      </c>
      <c r="I96" s="34">
        <f>SUM(H96:H97)</f>
        <v>262069.52876156406</v>
      </c>
    </row>
    <row r="97" spans="1:9" x14ac:dyDescent="0.25">
      <c r="A97" s="26"/>
      <c r="B97" s="27" t="s">
        <v>103</v>
      </c>
      <c r="C97" s="28">
        <v>8997</v>
      </c>
      <c r="D97" s="29"/>
      <c r="E97" s="30">
        <f>(C97/C145)*H146</f>
        <v>112151.95998467509</v>
      </c>
      <c r="F97" s="31"/>
      <c r="G97" s="32"/>
      <c r="H97" s="33">
        <f>(C97/C144)*C5</f>
        <v>112551.41296805536</v>
      </c>
      <c r="I97" s="34"/>
    </row>
    <row r="98" spans="1:9" x14ac:dyDescent="0.25">
      <c r="A98" s="35"/>
      <c r="B98" s="36"/>
      <c r="C98" s="37"/>
      <c r="D98" s="38"/>
      <c r="E98" s="39"/>
      <c r="F98" s="40"/>
      <c r="G98" s="41"/>
      <c r="H98" s="42"/>
      <c r="I98" s="43"/>
    </row>
    <row r="99" spans="1:9" x14ac:dyDescent="0.25">
      <c r="A99" s="26" t="s">
        <v>104</v>
      </c>
      <c r="B99" s="27" t="s">
        <v>105</v>
      </c>
      <c r="C99" s="28">
        <v>14832</v>
      </c>
      <c r="D99" s="29">
        <f>SUM(E99:E101)</f>
        <v>584519.01251988439</v>
      </c>
      <c r="E99" s="30">
        <f>(C99/C145)*H146</f>
        <v>184888.0594078805</v>
      </c>
      <c r="F99" s="31"/>
      <c r="G99" s="32"/>
      <c r="H99" s="33">
        <f>(C99/C144)*C5</f>
        <v>185546.57743049876</v>
      </c>
      <c r="I99" s="34">
        <f>SUM(H99:H101)</f>
        <v>586600.90090975713</v>
      </c>
    </row>
    <row r="100" spans="1:9" x14ac:dyDescent="0.25">
      <c r="A100" s="26"/>
      <c r="B100" s="27" t="s">
        <v>106</v>
      </c>
      <c r="C100" s="28">
        <v>15393</v>
      </c>
      <c r="D100" s="29"/>
      <c r="E100" s="30">
        <f>(C100/C145)*H146</f>
        <v>191881.195959109</v>
      </c>
      <c r="F100" s="31"/>
      <c r="G100" s="32"/>
      <c r="H100" s="33">
        <f>(C100/C144)*C5</f>
        <v>192564.62152020412</v>
      </c>
      <c r="I100" s="34"/>
    </row>
    <row r="101" spans="1:9" x14ac:dyDescent="0.25">
      <c r="A101" s="26"/>
      <c r="B101" s="27" t="s">
        <v>107</v>
      </c>
      <c r="C101" s="28">
        <v>16666</v>
      </c>
      <c r="D101" s="29"/>
      <c r="E101" s="30">
        <f>(C101/C145)*H146</f>
        <v>207749.75715289486</v>
      </c>
      <c r="F101" s="31"/>
      <c r="G101" s="32"/>
      <c r="H101" s="33">
        <f>(C101/C144)*C5</f>
        <v>208489.70195905422</v>
      </c>
      <c r="I101" s="34"/>
    </row>
    <row r="102" spans="1:9" x14ac:dyDescent="0.25">
      <c r="A102" s="35"/>
      <c r="B102" s="36"/>
      <c r="C102" s="37"/>
      <c r="D102" s="38"/>
      <c r="E102" s="39"/>
      <c r="F102" s="40"/>
      <c r="G102" s="41"/>
      <c r="H102" s="42"/>
      <c r="I102" s="43"/>
    </row>
    <row r="103" spans="1:9" x14ac:dyDescent="0.25">
      <c r="A103" s="26" t="s">
        <v>108</v>
      </c>
      <c r="B103" s="27" t="s">
        <v>109</v>
      </c>
      <c r="C103" s="28">
        <v>103650</v>
      </c>
      <c r="D103" s="29">
        <f>SUM(E103)</f>
        <v>1292047.4216307185</v>
      </c>
      <c r="E103" s="30">
        <f>(C103/C145)*H146</f>
        <v>1292047.4216307185</v>
      </c>
      <c r="F103" s="31"/>
      <c r="G103" s="32"/>
      <c r="H103" s="33">
        <f>(C103/C144)*C5</f>
        <v>1296649.3224562565</v>
      </c>
      <c r="I103" s="34">
        <f>SUM(H103)</f>
        <v>1296649.3224562565</v>
      </c>
    </row>
    <row r="104" spans="1:9" x14ac:dyDescent="0.25">
      <c r="A104" s="35"/>
      <c r="B104" s="36"/>
      <c r="C104" s="37"/>
      <c r="D104" s="38"/>
      <c r="E104" s="39"/>
      <c r="F104" s="40"/>
      <c r="G104" s="41"/>
      <c r="H104" s="42"/>
      <c r="I104" s="43"/>
    </row>
    <row r="105" spans="1:9" x14ac:dyDescent="0.25">
      <c r="A105" s="26" t="s">
        <v>110</v>
      </c>
      <c r="B105" s="27" t="s">
        <v>111</v>
      </c>
      <c r="C105" s="28">
        <v>22480</v>
      </c>
      <c r="D105" s="29">
        <f>SUM(E105:E106)</f>
        <v>593843.19458818901</v>
      </c>
      <c r="E105" s="30">
        <f>(C105/C145)*H146</f>
        <v>280224.08141108102</v>
      </c>
      <c r="F105" s="31"/>
      <c r="G105" s="32">
        <v>135453</v>
      </c>
      <c r="H105" s="33">
        <f>(C105/C144)*C5</f>
        <v>281222.15888872789</v>
      </c>
      <c r="I105" s="34">
        <f>SUM(H105:H106)</f>
        <v>595958.2930293642</v>
      </c>
    </row>
    <row r="106" spans="1:9" x14ac:dyDescent="0.25">
      <c r="A106" s="26"/>
      <c r="B106" s="27" t="s">
        <v>112</v>
      </c>
      <c r="C106" s="28">
        <v>25159</v>
      </c>
      <c r="D106" s="29"/>
      <c r="E106" s="30">
        <f>(C106/C145)*H146</f>
        <v>313619.113177108</v>
      </c>
      <c r="F106" s="31"/>
      <c r="G106" s="32"/>
      <c r="H106" s="33">
        <f>(C106/C144)*C5</f>
        <v>314736.13414063631</v>
      </c>
      <c r="I106" s="34"/>
    </row>
    <row r="107" spans="1:9" x14ac:dyDescent="0.25">
      <c r="A107" s="35"/>
      <c r="B107" s="36"/>
      <c r="C107" s="37"/>
      <c r="D107" s="38"/>
      <c r="E107" s="39"/>
      <c r="F107" s="40"/>
      <c r="G107" s="41"/>
      <c r="H107" s="42"/>
      <c r="I107" s="43"/>
    </row>
    <row r="108" spans="1:9" x14ac:dyDescent="0.25">
      <c r="A108" s="26" t="s">
        <v>113</v>
      </c>
      <c r="B108" s="27" t="s">
        <v>114</v>
      </c>
      <c r="C108" s="28">
        <v>6803</v>
      </c>
      <c r="D108" s="29">
        <f>SUM(E108:E111)</f>
        <v>472778.41350881092</v>
      </c>
      <c r="E108" s="30">
        <f>(C108/C145)*H146</f>
        <v>84802.687982187912</v>
      </c>
      <c r="F108" s="31"/>
      <c r="G108" s="32">
        <v>189123</v>
      </c>
      <c r="H108" s="33">
        <f>(C108/C144)*C5</f>
        <v>85104.730734876153</v>
      </c>
      <c r="I108" s="34">
        <f>SUM(H108:H111)</f>
        <v>474462.31406462553</v>
      </c>
    </row>
    <row r="109" spans="1:9" x14ac:dyDescent="0.25">
      <c r="A109" s="26"/>
      <c r="B109" s="27" t="s">
        <v>115</v>
      </c>
      <c r="C109" s="28">
        <v>5858</v>
      </c>
      <c r="D109" s="29"/>
      <c r="E109" s="30">
        <f>(C109/C145)*H146</f>
        <v>73022.805556321735</v>
      </c>
      <c r="F109" s="31"/>
      <c r="G109" s="32"/>
      <c r="H109" s="33">
        <f>(C109/C144)*C5</f>
        <v>73282.891760238781</v>
      </c>
      <c r="I109" s="34"/>
    </row>
    <row r="110" spans="1:9" x14ac:dyDescent="0.25">
      <c r="A110" s="26"/>
      <c r="B110" s="27" t="s">
        <v>116</v>
      </c>
      <c r="C110" s="28">
        <v>12926</v>
      </c>
      <c r="D110" s="29"/>
      <c r="E110" s="30">
        <f>(C110/C145)*H146</f>
        <v>161128.84681137159</v>
      </c>
      <c r="F110" s="31"/>
      <c r="G110" s="32"/>
      <c r="H110" s="33">
        <f>(C110/C144)*C5</f>
        <v>161702.74136101853</v>
      </c>
      <c r="I110" s="34"/>
    </row>
    <row r="111" spans="1:9" x14ac:dyDescent="0.25">
      <c r="A111" s="26"/>
      <c r="B111" s="27" t="s">
        <v>117</v>
      </c>
      <c r="C111" s="28">
        <v>12340</v>
      </c>
      <c r="D111" s="29"/>
      <c r="E111" s="30">
        <f>(C111/C145)*H146</f>
        <v>153824.07315892971</v>
      </c>
      <c r="F111" s="31"/>
      <c r="G111" s="32"/>
      <c r="H111" s="33">
        <f>(C111/C144)*C5</f>
        <v>154371.95020849208</v>
      </c>
      <c r="I111" s="34"/>
    </row>
    <row r="112" spans="1:9" x14ac:dyDescent="0.25">
      <c r="A112" s="35"/>
      <c r="B112" s="36"/>
      <c r="C112" s="37"/>
      <c r="D112" s="38"/>
      <c r="E112" s="39"/>
      <c r="F112" s="40"/>
      <c r="G112" s="41"/>
      <c r="H112" s="42"/>
      <c r="I112" s="43"/>
    </row>
    <row r="113" spans="1:9" x14ac:dyDescent="0.25">
      <c r="A113" s="26" t="s">
        <v>118</v>
      </c>
      <c r="B113" s="27" t="s">
        <v>119</v>
      </c>
      <c r="C113" s="28">
        <v>9303</v>
      </c>
      <c r="D113" s="29">
        <f>SUM(E113:E119)</f>
        <v>1425864.3928917483</v>
      </c>
      <c r="E113" s="30">
        <f>(C113/C145)*H146</f>
        <v>115966.398103527</v>
      </c>
      <c r="F113" s="31"/>
      <c r="G113" s="32">
        <v>321382</v>
      </c>
      <c r="H113" s="33">
        <f>(C113/C144)*C5</f>
        <v>116379.43701698557</v>
      </c>
      <c r="I113" s="34">
        <f>SUM(H113:H119)</f>
        <v>1430942.9112316342</v>
      </c>
    </row>
    <row r="114" spans="1:9" x14ac:dyDescent="0.25">
      <c r="A114" s="26"/>
      <c r="B114" s="27" t="s">
        <v>120</v>
      </c>
      <c r="C114" s="28">
        <v>18324</v>
      </c>
      <c r="D114" s="29"/>
      <c r="E114" s="30">
        <f>(C114/C145)*H146</f>
        <v>228417.52970536693</v>
      </c>
      <c r="F114" s="31"/>
      <c r="G114" s="32"/>
      <c r="H114" s="33">
        <f>(C114/C144)*C5</f>
        <v>229231.08716534919</v>
      </c>
      <c r="I114" s="34"/>
    </row>
    <row r="115" spans="1:9" x14ac:dyDescent="0.25">
      <c r="A115" s="26"/>
      <c r="B115" s="27" t="s">
        <v>121</v>
      </c>
      <c r="C115" s="28">
        <v>13743</v>
      </c>
      <c r="D115" s="29"/>
      <c r="E115" s="30">
        <f>(C115/C145)*H146</f>
        <v>171313.1472790252</v>
      </c>
      <c r="F115" s="31"/>
      <c r="G115" s="32"/>
      <c r="H115" s="33">
        <f>(C115/C144)*C5</f>
        <v>171923.31537401187</v>
      </c>
      <c r="I115" s="34"/>
    </row>
    <row r="116" spans="1:9" x14ac:dyDescent="0.25">
      <c r="A116" s="26"/>
      <c r="B116" s="27" t="s">
        <v>122</v>
      </c>
      <c r="C116" s="28">
        <v>11661</v>
      </c>
      <c r="D116" s="29"/>
      <c r="E116" s="30">
        <f>(C116/C145)*H146</f>
        <v>145360.00948997404</v>
      </c>
      <c r="F116" s="31"/>
      <c r="G116" s="32"/>
      <c r="H116" s="33">
        <f>(C116/C144)*C5</f>
        <v>145877.73998227116</v>
      </c>
      <c r="I116" s="34"/>
    </row>
    <row r="117" spans="1:9" x14ac:dyDescent="0.25">
      <c r="A117" s="26"/>
      <c r="B117" s="27" t="s">
        <v>123</v>
      </c>
      <c r="C117" s="28">
        <v>9899</v>
      </c>
      <c r="D117" s="29"/>
      <c r="E117" s="30">
        <f>(C117/C145)*H146</f>
        <v>123395.82659645424</v>
      </c>
      <c r="F117" s="31"/>
      <c r="G117" s="32"/>
      <c r="H117" s="33">
        <f>(C117/C144)*C5</f>
        <v>123835.32699464045</v>
      </c>
      <c r="I117" s="34"/>
    </row>
    <row r="118" spans="1:9" x14ac:dyDescent="0.25">
      <c r="A118" s="26"/>
      <c r="B118" s="27" t="s">
        <v>124</v>
      </c>
      <c r="C118" s="28">
        <v>40008</v>
      </c>
      <c r="D118" s="29"/>
      <c r="E118" s="30">
        <f>(C118/C145)*H146</f>
        <v>498719.08581381361</v>
      </c>
      <c r="F118" s="31"/>
      <c r="G118" s="32"/>
      <c r="H118" s="33">
        <f>(C118/C144)*C5</f>
        <v>500495.37957385345</v>
      </c>
      <c r="I118" s="34"/>
    </row>
    <row r="119" spans="1:9" x14ac:dyDescent="0.25">
      <c r="A119" s="26"/>
      <c r="B119" s="27" t="s">
        <v>125</v>
      </c>
      <c r="C119" s="28">
        <v>11447</v>
      </c>
      <c r="D119" s="29"/>
      <c r="E119" s="30">
        <f>(C119/C145)*H146</f>
        <v>142692.39590358737</v>
      </c>
      <c r="F119" s="31"/>
      <c r="G119" s="32"/>
      <c r="H119" s="33">
        <f>(C119/C144)*C5</f>
        <v>143200.6251245226</v>
      </c>
      <c r="I119" s="34"/>
    </row>
    <row r="120" spans="1:9" x14ac:dyDescent="0.25">
      <c r="A120" s="35"/>
      <c r="B120" s="36"/>
      <c r="C120" s="37"/>
      <c r="D120" s="38"/>
      <c r="E120" s="39"/>
      <c r="F120" s="40"/>
      <c r="G120" s="41"/>
      <c r="H120" s="42"/>
      <c r="I120" s="43"/>
    </row>
    <row r="121" spans="1:9" x14ac:dyDescent="0.25">
      <c r="A121" s="46" t="s">
        <v>126</v>
      </c>
      <c r="B121" s="49" t="s">
        <v>127</v>
      </c>
      <c r="C121" s="50">
        <v>5588</v>
      </c>
      <c r="D121" s="29">
        <f>SUM(E121:E123)</f>
        <v>398284.680834762</v>
      </c>
      <c r="E121" s="51">
        <f>(C121/C145)*H146</f>
        <v>69657.124863217119</v>
      </c>
      <c r="F121" s="52"/>
      <c r="G121" s="45"/>
      <c r="H121" s="53">
        <f>(C121/C144)*C5</f>
        <v>69905.223481770969</v>
      </c>
      <c r="I121" s="54">
        <f>SUM(H121:H123)</f>
        <v>399703.25616787118</v>
      </c>
    </row>
    <row r="122" spans="1:9" x14ac:dyDescent="0.25">
      <c r="A122" s="46"/>
      <c r="B122" s="49" t="s">
        <v>128</v>
      </c>
      <c r="C122" s="50">
        <v>7127</v>
      </c>
      <c r="D122" s="29"/>
      <c r="E122" s="51">
        <f>(C122/C145)*H146</f>
        <v>88841.504813913445</v>
      </c>
      <c r="F122" s="52"/>
      <c r="G122" s="45"/>
      <c r="H122" s="53">
        <f>(C122/C144)*C5</f>
        <v>89157.932669037516</v>
      </c>
      <c r="I122" s="54"/>
    </row>
    <row r="123" spans="1:9" x14ac:dyDescent="0.25">
      <c r="A123" s="46"/>
      <c r="B123" s="49" t="s">
        <v>129</v>
      </c>
      <c r="C123" s="50">
        <v>19236</v>
      </c>
      <c r="D123" s="29"/>
      <c r="E123" s="51">
        <f>(C123/C145)*H146</f>
        <v>239786.05115763145</v>
      </c>
      <c r="F123" s="52"/>
      <c r="G123" s="45"/>
      <c r="H123" s="53">
        <f>(C123/C144)*C5</f>
        <v>240640.10001706271</v>
      </c>
      <c r="I123" s="54"/>
    </row>
    <row r="124" spans="1:9" x14ac:dyDescent="0.25">
      <c r="A124" s="35"/>
      <c r="B124" s="36"/>
      <c r="C124" s="37"/>
      <c r="D124" s="38"/>
      <c r="E124" s="39"/>
      <c r="F124" s="40"/>
      <c r="G124" s="41"/>
      <c r="H124" s="42"/>
      <c r="I124" s="43"/>
    </row>
    <row r="125" spans="1:9" x14ac:dyDescent="0.25">
      <c r="A125" s="26" t="s">
        <v>130</v>
      </c>
      <c r="B125" s="27" t="s">
        <v>131</v>
      </c>
      <c r="C125" s="28">
        <v>21677</v>
      </c>
      <c r="D125" s="29">
        <f>SUM(E125)</f>
        <v>270214.2977201069</v>
      </c>
      <c r="E125" s="30">
        <f>(C125/C145)*H146</f>
        <v>270214.2977201069</v>
      </c>
      <c r="F125" s="31"/>
      <c r="G125" s="32"/>
      <c r="H125" s="33">
        <f>(C125/C144)*C5</f>
        <v>271176.72323091433</v>
      </c>
      <c r="I125" s="34">
        <f>SUM(H125)</f>
        <v>271176.72323091433</v>
      </c>
    </row>
    <row r="126" spans="1:9" x14ac:dyDescent="0.25">
      <c r="A126" s="35"/>
      <c r="B126" s="36"/>
      <c r="C126" s="37"/>
      <c r="D126" s="38"/>
      <c r="E126" s="39"/>
      <c r="F126" s="40"/>
      <c r="G126" s="41"/>
      <c r="H126" s="42"/>
      <c r="I126" s="43"/>
    </row>
    <row r="127" spans="1:9" x14ac:dyDescent="0.25">
      <c r="A127" s="46" t="s">
        <v>132</v>
      </c>
      <c r="B127" s="27" t="s">
        <v>133</v>
      </c>
      <c r="C127" s="28">
        <v>2770</v>
      </c>
      <c r="D127" s="29">
        <v>318826</v>
      </c>
      <c r="E127" s="30">
        <f>(C127/22270)*G127</f>
        <v>39656.399640772339</v>
      </c>
      <c r="F127" s="31"/>
      <c r="G127" s="32">
        <v>318826</v>
      </c>
      <c r="H127" s="33">
        <f>(C127/C144)*C5</f>
        <v>34652.374560577235</v>
      </c>
      <c r="I127" s="34">
        <f>SUM(H127:H130)</f>
        <v>278595.08356103068</v>
      </c>
    </row>
    <row r="128" spans="1:9" x14ac:dyDescent="0.25">
      <c r="A128" s="46"/>
      <c r="B128" s="27" t="s">
        <v>134</v>
      </c>
      <c r="C128" s="28">
        <v>12683</v>
      </c>
      <c r="D128" s="29"/>
      <c r="E128" s="30">
        <f>(C128/22270)*G127</f>
        <v>181574.7713515941</v>
      </c>
      <c r="F128" s="31"/>
      <c r="G128" s="32"/>
      <c r="H128" s="33">
        <f>(C128/C144)*C5</f>
        <v>158662.83991039748</v>
      </c>
      <c r="I128" s="34"/>
    </row>
    <row r="129" spans="1:9" x14ac:dyDescent="0.25">
      <c r="A129" s="46"/>
      <c r="B129" s="27" t="s">
        <v>135</v>
      </c>
      <c r="C129" s="28">
        <v>3701</v>
      </c>
      <c r="D129" s="29"/>
      <c r="E129" s="30">
        <f>(C129/22270)*G127</f>
        <v>52984.958509205208</v>
      </c>
      <c r="F129" s="31"/>
      <c r="G129" s="32"/>
      <c r="H129" s="33">
        <f>(C129/C144)*C5</f>
        <v>46299.075180034786</v>
      </c>
      <c r="I129" s="34"/>
    </row>
    <row r="130" spans="1:9" x14ac:dyDescent="0.25">
      <c r="A130" s="46"/>
      <c r="B130" s="27" t="s">
        <v>136</v>
      </c>
      <c r="C130" s="28">
        <v>3116</v>
      </c>
      <c r="D130" s="29"/>
      <c r="E130" s="30">
        <f>(C130/22270)*G127</f>
        <v>44609.870498428376</v>
      </c>
      <c r="F130" s="31"/>
      <c r="G130" s="32"/>
      <c r="H130" s="33">
        <f>(C130/C144)*C5</f>
        <v>38980.793910021181</v>
      </c>
      <c r="I130" s="34"/>
    </row>
    <row r="131" spans="1:9" x14ac:dyDescent="0.25">
      <c r="A131" s="35"/>
      <c r="B131" s="36"/>
      <c r="C131" s="37"/>
      <c r="D131" s="38"/>
      <c r="E131" s="39"/>
      <c r="F131" s="40"/>
      <c r="G131" s="41"/>
      <c r="H131" s="42"/>
      <c r="I131" s="43"/>
    </row>
    <row r="132" spans="1:9" x14ac:dyDescent="0.25">
      <c r="A132" s="26" t="s">
        <v>137</v>
      </c>
      <c r="B132" s="27" t="s">
        <v>138</v>
      </c>
      <c r="C132" s="28">
        <v>25219</v>
      </c>
      <c r="D132" s="29">
        <f>SUM(E132)</f>
        <v>314367.04222002014</v>
      </c>
      <c r="E132" s="30">
        <f>(C132/C145)*H146</f>
        <v>314367.04222002014</v>
      </c>
      <c r="F132" s="31"/>
      <c r="G132" s="32">
        <v>129064</v>
      </c>
      <c r="H132" s="33">
        <f>(C132/C144)*C5</f>
        <v>315486.72709140694</v>
      </c>
      <c r="I132" s="34">
        <f>SUM(H132)</f>
        <v>315486.72709140694</v>
      </c>
    </row>
    <row r="133" spans="1:9" x14ac:dyDescent="0.25">
      <c r="A133" s="35"/>
      <c r="B133" s="36"/>
      <c r="C133" s="37"/>
      <c r="D133" s="38"/>
      <c r="E133" s="39"/>
      <c r="F133" s="40"/>
      <c r="G133" s="41"/>
      <c r="H133" s="42"/>
      <c r="I133" s="43"/>
    </row>
    <row r="134" spans="1:9" x14ac:dyDescent="0.25">
      <c r="A134" s="26" t="s">
        <v>139</v>
      </c>
      <c r="B134" s="27" t="s">
        <v>140</v>
      </c>
      <c r="C134" s="28">
        <v>94530</v>
      </c>
      <c r="D134" s="29">
        <f>SUM(E134)</f>
        <v>1178362.2071080734</v>
      </c>
      <c r="E134" s="30">
        <f>(C134/C145)*H146</f>
        <v>1178362.2071080734</v>
      </c>
      <c r="F134" s="31"/>
      <c r="G134" s="32"/>
      <c r="H134" s="33">
        <f>(C134/C144)*C5</f>
        <v>1182559.1939391214</v>
      </c>
      <c r="I134" s="34">
        <f>SUM(H134)</f>
        <v>1182559.1939391214</v>
      </c>
    </row>
    <row r="135" spans="1:9" x14ac:dyDescent="0.25">
      <c r="A135" s="35"/>
      <c r="B135" s="36"/>
      <c r="C135" s="37"/>
      <c r="D135" s="38"/>
      <c r="E135" s="39"/>
      <c r="F135" s="40"/>
      <c r="G135" s="41"/>
      <c r="H135" s="42"/>
      <c r="I135" s="43"/>
    </row>
    <row r="136" spans="1:9" x14ac:dyDescent="0.25">
      <c r="A136" s="26" t="s">
        <v>141</v>
      </c>
      <c r="B136" s="27" t="s">
        <v>142</v>
      </c>
      <c r="C136" s="28">
        <v>16721</v>
      </c>
      <c r="D136" s="29">
        <f>SUM(E136:E138)</f>
        <v>307436.23308903427</v>
      </c>
      <c r="E136" s="30">
        <f>(C136/C145)*H146</f>
        <v>208435.35877556429</v>
      </c>
      <c r="F136" s="31"/>
      <c r="G136" s="32"/>
      <c r="H136" s="33">
        <f>(C136/C144)*C5</f>
        <v>209177.74549726062</v>
      </c>
      <c r="I136" s="34">
        <f>SUM(H136:H138)</f>
        <v>308531.2324142658</v>
      </c>
    </row>
    <row r="137" spans="1:9" x14ac:dyDescent="0.25">
      <c r="A137" s="55" t="s">
        <v>141</v>
      </c>
      <c r="B137" s="27" t="s">
        <v>143</v>
      </c>
      <c r="C137" s="28">
        <v>2955</v>
      </c>
      <c r="D137" s="29"/>
      <c r="E137" s="30">
        <f>(C137/C145)*H146</f>
        <v>36835.505363422795</v>
      </c>
      <c r="F137" s="31"/>
      <c r="G137" s="32"/>
      <c r="H137" s="33">
        <f>(C137/C144)*C5</f>
        <v>36966.702825453336</v>
      </c>
      <c r="I137" s="34"/>
    </row>
    <row r="138" spans="1:9" x14ac:dyDescent="0.25">
      <c r="A138" s="55" t="s">
        <v>141</v>
      </c>
      <c r="B138" s="27" t="s">
        <v>144</v>
      </c>
      <c r="C138" s="28">
        <v>4987</v>
      </c>
      <c r="D138" s="29"/>
      <c r="E138" s="30">
        <f>(C138/C145)*H146</f>
        <v>62165.368950047196</v>
      </c>
      <c r="F138" s="31"/>
      <c r="G138" s="32"/>
      <c r="H138" s="33">
        <f>(C138/C144)*C5</f>
        <v>62386.784091551868</v>
      </c>
      <c r="I138" s="34"/>
    </row>
    <row r="139" spans="1:9" x14ac:dyDescent="0.25">
      <c r="A139" s="35"/>
      <c r="B139" s="36"/>
      <c r="C139" s="37"/>
      <c r="D139" s="38"/>
      <c r="E139" s="39"/>
      <c r="F139" s="40"/>
      <c r="G139" s="41"/>
      <c r="H139" s="42"/>
      <c r="I139" s="43"/>
    </row>
    <row r="140" spans="1:9" x14ac:dyDescent="0.25">
      <c r="A140" s="26" t="s">
        <v>145</v>
      </c>
      <c r="B140" s="27" t="s">
        <v>146</v>
      </c>
      <c r="C140" s="28">
        <v>5705</v>
      </c>
      <c r="D140" s="29">
        <f>SUM(E140:E143)</f>
        <v>433948.43069762242</v>
      </c>
      <c r="E140" s="30">
        <f>(C140/C145)*H146</f>
        <v>71115.58649689579</v>
      </c>
      <c r="F140" s="31"/>
      <c r="G140" s="32">
        <v>173150</v>
      </c>
      <c r="H140" s="33">
        <f>(C140/C144)*C5</f>
        <v>71368.879735773691</v>
      </c>
      <c r="I140" s="34">
        <f>SUM(H140:H143)</f>
        <v>435494.03003711725</v>
      </c>
    </row>
    <row r="141" spans="1:9" x14ac:dyDescent="0.25">
      <c r="A141" s="56" t="s">
        <v>145</v>
      </c>
      <c r="B141" s="27" t="s">
        <v>147</v>
      </c>
      <c r="C141" s="28">
        <v>6651</v>
      </c>
      <c r="D141" s="29"/>
      <c r="E141" s="30">
        <f>(C141/C145)*H146</f>
        <v>82907.934406810484</v>
      </c>
      <c r="F141" s="31"/>
      <c r="G141" s="32"/>
      <c r="H141" s="33">
        <f>(C141/C144)*C5</f>
        <v>83203.228592923901</v>
      </c>
      <c r="I141" s="34"/>
    </row>
    <row r="142" spans="1:9" x14ac:dyDescent="0.25">
      <c r="A142" s="56" t="s">
        <v>145</v>
      </c>
      <c r="B142" s="27" t="s">
        <v>148</v>
      </c>
      <c r="C142" s="28">
        <v>15337</v>
      </c>
      <c r="D142" s="29"/>
      <c r="E142" s="30">
        <f>(C142/C145)*H146</f>
        <v>191183.128852391</v>
      </c>
      <c r="F142" s="31"/>
      <c r="G142" s="57"/>
      <c r="H142" s="33">
        <f>(C142/C144)*C5</f>
        <v>191864.06809948487</v>
      </c>
      <c r="I142" s="34"/>
    </row>
    <row r="143" spans="1:9" x14ac:dyDescent="0.25">
      <c r="A143" s="56" t="s">
        <v>145</v>
      </c>
      <c r="B143" s="27" t="s">
        <v>149</v>
      </c>
      <c r="C143" s="28">
        <v>7119</v>
      </c>
      <c r="D143" s="29"/>
      <c r="E143" s="30">
        <f>(C143/C145)*H146</f>
        <v>88741.780941525169</v>
      </c>
      <c r="F143" s="31"/>
      <c r="G143" s="57"/>
      <c r="H143" s="33">
        <f>(C143/C144)*C5</f>
        <v>89057.853608934776</v>
      </c>
      <c r="I143" s="34"/>
    </row>
    <row r="144" spans="1:9" s="84" customFormat="1" x14ac:dyDescent="0.25">
      <c r="A144" s="81"/>
      <c r="B144" s="63"/>
      <c r="C144" s="82">
        <f>SUM(C10:C143)</f>
        <v>1711336</v>
      </c>
      <c r="D144" s="61"/>
      <c r="E144" s="62">
        <f>SUM(E10:E143)</f>
        <v>21288612.300000001</v>
      </c>
      <c r="F144" s="63"/>
      <c r="G144" s="60"/>
      <c r="H144" s="83">
        <f>SUM(H10:H143)</f>
        <v>21408612.300000001</v>
      </c>
      <c r="I144" s="65">
        <f>SUM(I10:I143)</f>
        <v>21408612.29999999</v>
      </c>
    </row>
    <row r="145" spans="1:9" s="84" customFormat="1" x14ac:dyDescent="0.25">
      <c r="A145" s="81"/>
      <c r="B145" s="63"/>
      <c r="C145" s="82">
        <f>C144-C90-C127-C128-C129-C130</f>
        <v>1682228</v>
      </c>
      <c r="D145" s="85">
        <f>SUM(D10:D143)</f>
        <v>21408612.300000004</v>
      </c>
      <c r="E145" s="62"/>
      <c r="F145" s="63"/>
      <c r="G145" s="60"/>
      <c r="H145" s="64">
        <f>H144-34457-40231</f>
        <v>21333924.300000001</v>
      </c>
      <c r="I145" s="65"/>
    </row>
    <row r="146" spans="1:9" x14ac:dyDescent="0.25">
      <c r="A146" s="58" t="s">
        <v>150</v>
      </c>
      <c r="B146" s="59" t="s">
        <v>151</v>
      </c>
      <c r="C146" s="60"/>
      <c r="D146" s="61"/>
      <c r="E146" s="62"/>
      <c r="F146" s="63"/>
      <c r="G146" s="60"/>
      <c r="H146" s="64">
        <f>H144-120000-318826</f>
        <v>20969786.300000001</v>
      </c>
      <c r="I146" s="65"/>
    </row>
    <row r="147" spans="1:9" x14ac:dyDescent="0.25">
      <c r="A147" s="66"/>
      <c r="B147" s="67"/>
      <c r="C147" s="14"/>
      <c r="D147" s="12"/>
      <c r="E147" s="13"/>
      <c r="F147" s="11"/>
      <c r="G147" s="14"/>
      <c r="H147" s="15"/>
      <c r="I147" s="68"/>
    </row>
    <row r="148" spans="1:9" x14ac:dyDescent="0.25">
      <c r="A148" s="26" t="s">
        <v>152</v>
      </c>
      <c r="B148" s="69">
        <f>C6-(B149+B150+B151+B152)</f>
        <v>690665.62014500005</v>
      </c>
      <c r="C148" s="14"/>
      <c r="D148" s="12"/>
      <c r="E148" s="13"/>
      <c r="F148" s="11"/>
      <c r="G148" s="14"/>
      <c r="H148" s="15"/>
      <c r="I148" s="68"/>
    </row>
    <row r="149" spans="1:9" x14ac:dyDescent="0.25">
      <c r="A149" s="26" t="s">
        <v>153</v>
      </c>
      <c r="B149" s="70">
        <f>C6*0.096</f>
        <v>114179.26560000001</v>
      </c>
      <c r="C149" s="14"/>
      <c r="D149" s="12"/>
      <c r="E149" s="13"/>
      <c r="F149" s="11"/>
      <c r="G149" s="14"/>
      <c r="H149" s="15"/>
      <c r="I149" s="68"/>
    </row>
    <row r="150" spans="1:9" x14ac:dyDescent="0.25">
      <c r="A150" s="26" t="s">
        <v>154</v>
      </c>
      <c r="B150" s="70">
        <f>C6*0.153</f>
        <v>181973.20455000002</v>
      </c>
      <c r="C150" s="14"/>
      <c r="D150" s="12"/>
      <c r="E150" s="13"/>
      <c r="F150" s="11"/>
      <c r="G150" s="14"/>
      <c r="H150" s="15"/>
      <c r="I150" s="68"/>
    </row>
    <row r="151" spans="1:9" x14ac:dyDescent="0.25">
      <c r="A151" s="26" t="s">
        <v>155</v>
      </c>
      <c r="B151" s="70">
        <f>C6*0.1275</f>
        <v>151644.33712500002</v>
      </c>
      <c r="C151" s="14"/>
      <c r="D151" s="12"/>
      <c r="E151" s="13"/>
      <c r="F151" s="11"/>
      <c r="G151" s="14"/>
      <c r="H151" s="15"/>
      <c r="I151" s="68"/>
    </row>
    <row r="152" spans="1:9" x14ac:dyDescent="0.25">
      <c r="A152" s="26" t="s">
        <v>156</v>
      </c>
      <c r="B152" s="70">
        <f>C6*0.0428</f>
        <v>50904.922579999999</v>
      </c>
      <c r="C152" s="14"/>
      <c r="D152" s="12"/>
      <c r="E152" s="13"/>
      <c r="F152" s="11"/>
      <c r="G152" s="14"/>
      <c r="H152" s="15"/>
      <c r="I152" s="68"/>
    </row>
    <row r="153" spans="1:9" x14ac:dyDescent="0.25">
      <c r="A153" s="31" t="s">
        <v>157</v>
      </c>
      <c r="B153" s="71">
        <f>SUM(B148:B152)</f>
        <v>1189367.3500000001</v>
      </c>
      <c r="C153" s="14"/>
      <c r="D153" s="12"/>
      <c r="E153" s="13"/>
      <c r="F153" s="11"/>
      <c r="G153" s="14"/>
      <c r="H153" s="15"/>
      <c r="I153" s="68"/>
    </row>
  </sheetData>
  <mergeCells count="3">
    <mergeCell ref="A1:I1"/>
    <mergeCell ref="A146:A147"/>
    <mergeCell ref="B146:B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Denton</dc:creator>
  <cp:lastModifiedBy>Freeman Denton</cp:lastModifiedBy>
  <dcterms:created xsi:type="dcterms:W3CDTF">2015-11-18T15:19:39Z</dcterms:created>
  <dcterms:modified xsi:type="dcterms:W3CDTF">2015-11-18T16:20:48Z</dcterms:modified>
</cp:coreProperties>
</file>