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pivotTables/pivotTable1.xml" ContentType="application/vnd.openxmlformats-officedocument.spreadsheetml.pivotTable+xml"/>
  <Override PartName="/xl/drawings/drawing9.xml" ContentType="application/vnd.openxmlformats-officedocument.drawing+xml"/>
  <Override PartName="/xl/drawings/drawing10.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Block Grants\BG Compliance Reports\Compliance Report Templates FY17\"/>
    </mc:Choice>
  </mc:AlternateContent>
  <bookViews>
    <workbookView xWindow="360" yWindow="276" windowWidth="23256" windowHeight="11448"/>
  </bookViews>
  <sheets>
    <sheet name="Instructions" sheetId="28" r:id="rId1"/>
    <sheet name="Set-Up Worksheet" sheetId="1" r:id="rId2"/>
    <sheet name="Attestation" sheetId="29" r:id="rId3"/>
    <sheet name="LME-MCO Staff" sheetId="3" r:id="rId4"/>
    <sheet name="Section I-A" sheetId="2" r:id="rId5"/>
    <sheet name="Section I-B" sheetId="31" r:id="rId6"/>
    <sheet name="Section I-C" sheetId="5" r:id="rId7"/>
    <sheet name="Section I-D" sheetId="6" r:id="rId8"/>
    <sheet name="Section I-E" sheetId="7" r:id="rId9"/>
    <sheet name="Section I-F" sheetId="8" r:id="rId10"/>
    <sheet name="Section I-G" sheetId="30" r:id="rId11"/>
    <sheet name="Section II" sheetId="9" r:id="rId12"/>
    <sheet name="Section III-A" sheetId="11" r:id="rId13"/>
    <sheet name="Section III-B" sheetId="12" r:id="rId14"/>
    <sheet name="Section III-C" sheetId="14" r:id="rId15"/>
    <sheet name="Section III-C-Analysis" sheetId="15" r:id="rId16"/>
    <sheet name="Section IV-A" sheetId="16" r:id="rId17"/>
    <sheet name="Section IV-B" sheetId="17" r:id="rId18"/>
    <sheet name="Sections V-A &amp; V-B" sheetId="18" r:id="rId19"/>
    <sheet name="Section VI-A" sheetId="19" r:id="rId20"/>
    <sheet name="Sections VII-A &amp; VII-B" sheetId="20" r:id="rId21"/>
    <sheet name="Section VIII-A " sheetId="21" r:id="rId22"/>
    <sheet name="Section VIII-B" sheetId="22" r:id="rId23"/>
    <sheet name="Section VIII-C" sheetId="23" r:id="rId24"/>
    <sheet name="Data Validation &amp; Lookup Lists" sheetId="4" r:id="rId25"/>
  </sheets>
  <definedNames>
    <definedName name="___Q4" hidden="1">{#N/A,#N/A,FALSE,"Sheet2";#N/A,#N/A,FALSE,"Outcomes";#N/A,#N/A,FALSE,"Outcomes-AP";#N/A,#N/A,FALSE,"Outcomes-AP2";#N/A,#N/A,FALSE,"Outcomes-AP3";#N/A,#N/A,FALSE,"Outcomes-Inst";#N/A,#N/A,FALSE,"Outcomes-Inst2";#N/A,#N/A,FALSE,"Outcomes-Inst3"}</definedName>
    <definedName name="_xlnm._FilterDatabase" localSheetId="14" hidden="1">'Section III-C'!$A$13:$P$13</definedName>
    <definedName name="_xlnm._FilterDatabase" localSheetId="17" hidden="1">'Section IV-B'!$A$13:$L$13</definedName>
    <definedName name="_Q2" hidden="1">{#N/A,#N/A,FALSE,"Sheet2";#N/A,#N/A,FALSE,"Outcomes";#N/A,#N/A,FALSE,"Outcomes-AP";#N/A,#N/A,FALSE,"Outcomes-AP2";#N/A,#N/A,FALSE,"Outcomes-AP3";#N/A,#N/A,FALSE,"Outcomes-Inst";#N/A,#N/A,FALSE,"Outcomes-Inst2";#N/A,#N/A,FALSE,"Outcomes-Inst3"}</definedName>
    <definedName name="_Q3"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Counties">'Data Validation &amp; Lookup Lists'!$B$67:$B$166</definedName>
    <definedName name="County_Lookup">'Data Validation &amp; Lookup Lists'!$F$28:$AD$34</definedName>
    <definedName name="Holidays">'Data Validation &amp; Lookup Lists'!$C$4:$C$63</definedName>
    <definedName name="LME_MCO">'Data Validation &amp; Lookup Lists'!$F$28:$F$34</definedName>
    <definedName name="NREPP">'Data Validation &amp; Lookup Lists'!$F$41:$F$80</definedName>
    <definedName name="NREPP_Database">'Section III-C'!$A$13:$P$314</definedName>
    <definedName name="_xlnm.Print_Area" localSheetId="2">Attestation!$A$2:$F$26</definedName>
    <definedName name="_xlnm.Print_Area" localSheetId="3">'LME-MCO Staff'!$A$2:$M$52</definedName>
    <definedName name="_xlnm.Print_Area" localSheetId="4">'Section I-A'!$A$2:$J$35</definedName>
    <definedName name="_xlnm.Print_Area" localSheetId="5">'Section I-B'!$A$2:$S$28</definedName>
    <definedName name="_xlnm.Print_Area" localSheetId="6">'Section I-C'!$A$2:$J$29</definedName>
    <definedName name="_xlnm.Print_Area" localSheetId="7">'Section I-D'!$A$2:$H$32</definedName>
    <definedName name="_xlnm.Print_Area" localSheetId="8">'Section I-E'!$A$2:$G$43</definedName>
    <definedName name="_xlnm.Print_Area" localSheetId="9">'Section I-F'!$A$2:$M$21</definedName>
    <definedName name="_xlnm.Print_Area" localSheetId="10">'Section I-G'!$A$2:$G$27</definedName>
    <definedName name="_xlnm.Print_Area" localSheetId="11">'Section II'!$A$2:$F$79</definedName>
    <definedName name="_xlnm.Print_Area" localSheetId="12">'Section III-A'!$A$2:$AG$51</definedName>
    <definedName name="_xlnm.Print_Area" localSheetId="14">'Section III-C'!$A$2:$P$314</definedName>
    <definedName name="_xlnm.Print_Area" localSheetId="15">'Section III-C-Analysis'!$A$2:$Y$48</definedName>
    <definedName name="_xlnm.Print_Area" localSheetId="16">'Section IV-A'!$A$2:$P$36</definedName>
    <definedName name="_xlnm.Print_Area" localSheetId="17">'Section IV-B'!$A$2:$L$313</definedName>
    <definedName name="_xlnm.Print_Area" localSheetId="22">'Section VIII-B'!$A$2:$G$25</definedName>
    <definedName name="_xlnm.Print_Area" localSheetId="23">'Section VIII-C'!$A$2:$G$51</definedName>
    <definedName name="_xlnm.Print_Area" localSheetId="1">'Set-Up Worksheet'!$A$1:$C$22</definedName>
    <definedName name="_xlnm.Print_Titles" localSheetId="3">'LME-MCO Staff'!$2:$4</definedName>
    <definedName name="_xlnm.Print_Titles" localSheetId="8">'Section I-E'!$2:$11</definedName>
    <definedName name="_xlnm.Print_Titles" localSheetId="10">'Section I-G'!$2:$11</definedName>
    <definedName name="_xlnm.Print_Titles" localSheetId="11">'Section II'!$2:$8</definedName>
    <definedName name="_xlnm.Print_Titles" localSheetId="12">'Section III-A'!$A:$A,'Section III-A'!$2:$4</definedName>
    <definedName name="_xlnm.Print_Titles" localSheetId="14">'Section III-C'!$2:$13</definedName>
    <definedName name="_xlnm.Print_Titles" localSheetId="16">'Section IV-A'!$2:$10</definedName>
    <definedName name="_xlnm.Print_Titles" localSheetId="17">'Section IV-B'!$2:$13</definedName>
    <definedName name="_xlnm.Print_Titles" localSheetId="23">'Section VIII-C'!$2:$11</definedName>
    <definedName name="test" hidden="1">{#N/A,#N/A,FALSE,"Sheet2";#N/A,#N/A,FALSE,"Outcomes";#N/A,#N/A,FALSE,"Outcomes-AP";#N/A,#N/A,FALSE,"Outcomes-AP2";#N/A,#N/A,FALSE,"Outcomes-AP3";#N/A,#N/A,FALSE,"Outcomes-Inst";#N/A,#N/A,FALSE,"Outcomes-Inst2";#N/A,#N/A,FALSE,"Outcomes-Inst3"}</definedName>
    <definedName name="test1" hidden="1">{#N/A,#N/A,FALSE,"Sheet2";#N/A,#N/A,FALSE,"Outcomes";#N/A,#N/A,FALSE,"Outcomes-AP";#N/A,#N/A,FALSE,"Outcomes-AP2";#N/A,#N/A,FALSE,"Outcomes-AP3";#N/A,#N/A,FALSE,"Outcomes-Inst";#N/A,#N/A,FALSE,"Outcomes-Inst2";#N/A,#N/A,FALSE,"Outcomes-Inst3"}</definedName>
    <definedName name="test10" hidden="1">{#N/A,#N/A,FALSE,"Sheet2";#N/A,#N/A,FALSE,"Outcomes";#N/A,#N/A,FALSE,"Outcomes-AP";#N/A,#N/A,FALSE,"Outcomes-AP2";#N/A,#N/A,FALSE,"Outcomes-AP3";#N/A,#N/A,FALSE,"Outcomes-Inst";#N/A,#N/A,FALSE,"Outcomes-Inst2";#N/A,#N/A,FALSE,"Outcomes-Inst3"}</definedName>
    <definedName name="test11" hidden="1">{#N/A,#N/A,FALSE,"Sheet2";#N/A,#N/A,FALSE,"Outcomes";#N/A,#N/A,FALSE,"Outcomes-AP";#N/A,#N/A,FALSE,"Outcomes-AP2";#N/A,#N/A,FALSE,"Outcomes-AP3";#N/A,#N/A,FALSE,"Outcomes-Inst";#N/A,#N/A,FALSE,"Outcomes-Inst2";#N/A,#N/A,FALSE,"Outcomes-Inst3"}</definedName>
    <definedName name="test14" hidden="1">{#N/A,#N/A,FALSE,"Sheet2";#N/A,#N/A,FALSE,"Outcomes";#N/A,#N/A,FALSE,"Outcomes-AP";#N/A,#N/A,FALSE,"Outcomes-AP2";#N/A,#N/A,FALSE,"Outcomes-AP3";#N/A,#N/A,FALSE,"Outcomes-Inst";#N/A,#N/A,FALSE,"Outcomes-Inst2";#N/A,#N/A,FALSE,"Outcomes-Inst3"}</definedName>
    <definedName name="test15"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 name="test4" hidden="1">{#N/A,#N/A,FALSE,"Sheet2";#N/A,#N/A,FALSE,"Outcomes";#N/A,#N/A,FALSE,"Outcomes-AP";#N/A,#N/A,FALSE,"Outcomes-AP2";#N/A,#N/A,FALSE,"Outcomes-AP3";#N/A,#N/A,FALSE,"Outcomes-Inst";#N/A,#N/A,FALSE,"Outcomes-Inst2";#N/A,#N/A,FALSE,"Outcomes-Inst3"}</definedName>
    <definedName name="test5" hidden="1">{#N/A,#N/A,FALSE,"Sheet2";#N/A,#N/A,FALSE,"Outcomes";#N/A,#N/A,FALSE,"Outcomes-AP";#N/A,#N/A,FALSE,"Outcomes-AP2";#N/A,#N/A,FALSE,"Outcomes-AP3";#N/A,#N/A,FALSE,"Outcomes-Inst";#N/A,#N/A,FALSE,"Outcomes-Inst2";#N/A,#N/A,FALSE,"Outcomes-Inst3"}</definedName>
    <definedName name="test6" hidden="1">{#N/A,#N/A,FALSE,"Sheet2";#N/A,#N/A,FALSE,"Outcomes";#N/A,#N/A,FALSE,"Outcomes-AP";#N/A,#N/A,FALSE,"Outcomes-AP2";#N/A,#N/A,FALSE,"Outcomes-AP3";#N/A,#N/A,FALSE,"Outcomes-Inst";#N/A,#N/A,FALSE,"Outcomes-Inst2";#N/A,#N/A,FALSE,"Outcomes-Inst3"}</definedName>
    <definedName name="test7" hidden="1">{#N/A,#N/A,FALSE,"Sheet2";#N/A,#N/A,FALSE,"Outcomes";#N/A,#N/A,FALSE,"Outcomes-AP";#N/A,#N/A,FALSE,"Outcomes-AP2";#N/A,#N/A,FALSE,"Outcomes-AP3";#N/A,#N/A,FALSE,"Outcomes-Inst";#N/A,#N/A,FALSE,"Outcomes-Inst2";#N/A,#N/A,FALSE,"Outcomes-Inst3"}</definedName>
    <definedName name="test8" hidden="1">{#N/A,#N/A,FALSE,"Sheet2";#N/A,#N/A,FALSE,"Outcomes";#N/A,#N/A,FALSE,"Outcomes-AP";#N/A,#N/A,FALSE,"Outcomes-AP2";#N/A,#N/A,FALSE,"Outcomes-AP3";#N/A,#N/A,FALSE,"Outcomes-Inst";#N/A,#N/A,FALSE,"Outcomes-Inst2";#N/A,#N/A,FALSE,"Outcomes-Inst3"}</definedName>
    <definedName name="test9" hidden="1">{#N/A,#N/A,FALSE,"Sheet2";#N/A,#N/A,FALSE,"Outcomes";#N/A,#N/A,FALSE,"Outcomes-AP";#N/A,#N/A,FALSE,"Outcomes-AP2";#N/A,#N/A,FALSE,"Outcomes-AP3";#N/A,#N/A,FALSE,"Outcomes-Inst";#N/A,#N/A,FALSE,"Outcomes-Inst2";#N/A,#N/A,FALSE,"Outcomes-Inst3"}</definedName>
  </definedNames>
  <calcPr calcId="152511"/>
  <pivotCaches>
    <pivotCache cacheId="1" r:id="rId26"/>
  </pivotCaches>
</workbook>
</file>

<file path=xl/calcChain.xml><?xml version="1.0" encoding="utf-8"?>
<calcChain xmlns="http://schemas.openxmlformats.org/spreadsheetml/2006/main">
  <c r="G23" i="30" l="1"/>
  <c r="F23" i="30"/>
  <c r="E23" i="30"/>
  <c r="D23" i="30"/>
  <c r="C23" i="30"/>
  <c r="B23" i="30"/>
  <c r="G22" i="30"/>
  <c r="F22" i="30"/>
  <c r="E22" i="30"/>
  <c r="D22" i="30"/>
  <c r="C22" i="30"/>
  <c r="G21" i="30"/>
  <c r="F21" i="30"/>
  <c r="E21" i="30"/>
  <c r="C21" i="30"/>
  <c r="B21" i="30"/>
  <c r="E20" i="30"/>
  <c r="F20" i="30"/>
  <c r="G20" i="30"/>
  <c r="C20" i="30"/>
  <c r="Q19" i="31" l="1"/>
  <c r="P19" i="31"/>
  <c r="O19" i="31"/>
  <c r="Q18" i="31"/>
  <c r="P18" i="31"/>
  <c r="O18" i="31"/>
  <c r="Q17" i="31"/>
  <c r="P17" i="31"/>
  <c r="O17" i="31"/>
  <c r="Q16" i="31"/>
  <c r="Q20" i="31" s="1"/>
  <c r="P16" i="31"/>
  <c r="O16" i="31"/>
  <c r="K20" i="31"/>
  <c r="J20" i="31"/>
  <c r="I20" i="31"/>
  <c r="E20" i="31"/>
  <c r="D20" i="31"/>
  <c r="C20" i="31"/>
  <c r="L20" i="31"/>
  <c r="H20" i="31"/>
  <c r="H21" i="31" s="1"/>
  <c r="F20" i="31"/>
  <c r="B20" i="31"/>
  <c r="R19" i="31"/>
  <c r="N19" i="31"/>
  <c r="M19" i="31"/>
  <c r="G19" i="31"/>
  <c r="S19" i="31" s="1"/>
  <c r="R18" i="31"/>
  <c r="N18" i="31"/>
  <c r="M18" i="31"/>
  <c r="G18" i="31"/>
  <c r="S18" i="31" s="1"/>
  <c r="R17" i="31"/>
  <c r="N17" i="31"/>
  <c r="M17" i="31"/>
  <c r="G17" i="31"/>
  <c r="S17" i="31" s="1"/>
  <c r="R16" i="31"/>
  <c r="N16" i="31"/>
  <c r="M16" i="31"/>
  <c r="M20" i="31" s="1"/>
  <c r="G16" i="31"/>
  <c r="N14" i="31"/>
  <c r="H14" i="31"/>
  <c r="B14" i="31"/>
  <c r="A3" i="31"/>
  <c r="A2" i="31"/>
  <c r="O20" i="31" l="1"/>
  <c r="P20" i="31"/>
  <c r="G20" i="31"/>
  <c r="N20" i="31"/>
  <c r="R20" i="31"/>
  <c r="S16" i="31"/>
  <c r="S20" i="31" s="1"/>
  <c r="G17" i="30"/>
  <c r="F17" i="30"/>
  <c r="E17" i="30"/>
  <c r="D17" i="30"/>
  <c r="C17" i="30"/>
  <c r="B17" i="30"/>
  <c r="B26" i="30" s="1"/>
  <c r="F10" i="30"/>
  <c r="D10" i="30"/>
  <c r="B10" i="30"/>
  <c r="A3" i="30"/>
  <c r="A2" i="30"/>
  <c r="D26" i="30" l="1"/>
  <c r="F26" i="30"/>
  <c r="AE33" i="4"/>
  <c r="AE34" i="4"/>
  <c r="AE32" i="4"/>
  <c r="AE31" i="4"/>
  <c r="AE30" i="4"/>
  <c r="AE29" i="4"/>
  <c r="AE28" i="4"/>
  <c r="AE9" i="11" l="1"/>
  <c r="A3" i="29" l="1"/>
  <c r="A2" i="29"/>
  <c r="A1" i="16" l="1"/>
  <c r="C12" i="14" l="1"/>
  <c r="B12" i="14"/>
  <c r="A12" i="14"/>
  <c r="H28" i="6"/>
  <c r="H27" i="6"/>
  <c r="G27" i="6"/>
  <c r="G26" i="6"/>
  <c r="P314" i="14"/>
  <c r="O314" i="14"/>
  <c r="P313" i="14"/>
  <c r="O313" i="14"/>
  <c r="P312" i="14"/>
  <c r="O312" i="14"/>
  <c r="P311" i="14"/>
  <c r="O311" i="14"/>
  <c r="P310" i="14"/>
  <c r="O310" i="14"/>
  <c r="P309" i="14"/>
  <c r="O309" i="14"/>
  <c r="P308" i="14"/>
  <c r="O308" i="14"/>
  <c r="P307" i="14"/>
  <c r="O307" i="14"/>
  <c r="P306" i="14"/>
  <c r="O306" i="14"/>
  <c r="P305" i="14"/>
  <c r="O305" i="14"/>
  <c r="P304" i="14"/>
  <c r="O304" i="14"/>
  <c r="P303" i="14"/>
  <c r="O303" i="14"/>
  <c r="P302" i="14"/>
  <c r="O302" i="14"/>
  <c r="P301" i="14"/>
  <c r="O301" i="14"/>
  <c r="P300" i="14"/>
  <c r="O300" i="14"/>
  <c r="P299" i="14"/>
  <c r="O299" i="14"/>
  <c r="P298" i="14"/>
  <c r="O298" i="14"/>
  <c r="P297" i="14"/>
  <c r="O297" i="14"/>
  <c r="P296" i="14"/>
  <c r="O296" i="14"/>
  <c r="P295" i="14"/>
  <c r="O295" i="14"/>
  <c r="P294" i="14"/>
  <c r="O294" i="14"/>
  <c r="P293" i="14"/>
  <c r="O293" i="14"/>
  <c r="P292" i="14"/>
  <c r="O292" i="14"/>
  <c r="P291" i="14"/>
  <c r="O291" i="14"/>
  <c r="P290" i="14"/>
  <c r="O290" i="14"/>
  <c r="P289" i="14"/>
  <c r="O289" i="14"/>
  <c r="P288" i="14"/>
  <c r="O288" i="14"/>
  <c r="P287" i="14"/>
  <c r="O287" i="14"/>
  <c r="P286" i="14"/>
  <c r="O286" i="14"/>
  <c r="P285" i="14"/>
  <c r="O285" i="14"/>
  <c r="P284" i="14"/>
  <c r="O284" i="14"/>
  <c r="P283" i="14"/>
  <c r="O283" i="14"/>
  <c r="P282" i="14"/>
  <c r="O282" i="14"/>
  <c r="P281" i="14"/>
  <c r="O281" i="14"/>
  <c r="P280" i="14"/>
  <c r="O280" i="14"/>
  <c r="P279" i="14"/>
  <c r="O279" i="14"/>
  <c r="P278" i="14"/>
  <c r="O278" i="14"/>
  <c r="P277" i="14"/>
  <c r="O277" i="14"/>
  <c r="P276" i="14"/>
  <c r="O276" i="14"/>
  <c r="P275" i="14"/>
  <c r="O275" i="14"/>
  <c r="P274" i="14"/>
  <c r="O274" i="14"/>
  <c r="P273" i="14"/>
  <c r="O273" i="14"/>
  <c r="P272" i="14"/>
  <c r="O272" i="14"/>
  <c r="P271" i="14"/>
  <c r="O271" i="14"/>
  <c r="P270" i="14"/>
  <c r="O270" i="14"/>
  <c r="P269" i="14"/>
  <c r="O269" i="14"/>
  <c r="P268" i="14"/>
  <c r="O268" i="14"/>
  <c r="P267" i="14"/>
  <c r="O267" i="14"/>
  <c r="P266" i="14"/>
  <c r="O266" i="14"/>
  <c r="P265" i="14"/>
  <c r="O265" i="14"/>
  <c r="P264" i="14"/>
  <c r="O264" i="14"/>
  <c r="P263" i="14"/>
  <c r="O263" i="14"/>
  <c r="P262" i="14"/>
  <c r="O262" i="14"/>
  <c r="P261" i="14"/>
  <c r="O261" i="14"/>
  <c r="P260" i="14"/>
  <c r="O260" i="14"/>
  <c r="P259" i="14"/>
  <c r="O259" i="14"/>
  <c r="P258" i="14"/>
  <c r="O258" i="14"/>
  <c r="P257" i="14"/>
  <c r="O257" i="14"/>
  <c r="P256" i="14"/>
  <c r="O256" i="14"/>
  <c r="P255" i="14"/>
  <c r="O255" i="14"/>
  <c r="P254" i="14"/>
  <c r="O254" i="14"/>
  <c r="P253" i="14"/>
  <c r="O253" i="14"/>
  <c r="P252" i="14"/>
  <c r="O252" i="14"/>
  <c r="P251" i="14"/>
  <c r="O251" i="14"/>
  <c r="P250" i="14"/>
  <c r="O250" i="14"/>
  <c r="P249" i="14"/>
  <c r="O249" i="14"/>
  <c r="P248" i="14"/>
  <c r="O248" i="14"/>
  <c r="P247" i="14"/>
  <c r="O247" i="14"/>
  <c r="P246" i="14"/>
  <c r="O246" i="14"/>
  <c r="P245" i="14"/>
  <c r="O245" i="14"/>
  <c r="P244" i="14"/>
  <c r="O244" i="14"/>
  <c r="P243" i="14"/>
  <c r="O243" i="14"/>
  <c r="P242" i="14"/>
  <c r="O242" i="14"/>
  <c r="P241" i="14"/>
  <c r="O241" i="14"/>
  <c r="P240" i="14"/>
  <c r="O240" i="14"/>
  <c r="P239" i="14"/>
  <c r="O239" i="14"/>
  <c r="P238" i="14"/>
  <c r="O238" i="14"/>
  <c r="P237" i="14"/>
  <c r="O237" i="14"/>
  <c r="P236" i="14"/>
  <c r="O236" i="14"/>
  <c r="P235" i="14"/>
  <c r="O235" i="14"/>
  <c r="P234" i="14"/>
  <c r="O234" i="14"/>
  <c r="P233" i="14"/>
  <c r="O233" i="14"/>
  <c r="P232" i="14"/>
  <c r="O232" i="14"/>
  <c r="P231" i="14"/>
  <c r="O231" i="14"/>
  <c r="P230" i="14"/>
  <c r="O230" i="14"/>
  <c r="P229" i="14"/>
  <c r="O229" i="14"/>
  <c r="P228" i="14"/>
  <c r="O228" i="14"/>
  <c r="P227" i="14"/>
  <c r="O227" i="14"/>
  <c r="P226" i="14"/>
  <c r="O226" i="14"/>
  <c r="P225" i="14"/>
  <c r="O225" i="14"/>
  <c r="P224" i="14"/>
  <c r="O224" i="14"/>
  <c r="P223" i="14"/>
  <c r="O223" i="14"/>
  <c r="P222" i="14"/>
  <c r="O222" i="14"/>
  <c r="P221" i="14"/>
  <c r="O221" i="14"/>
  <c r="P220" i="14"/>
  <c r="O220" i="14"/>
  <c r="P219" i="14"/>
  <c r="O219" i="14"/>
  <c r="P218" i="14"/>
  <c r="O218" i="14"/>
  <c r="P217" i="14"/>
  <c r="O217" i="14"/>
  <c r="P216" i="14"/>
  <c r="O216" i="14"/>
  <c r="P215" i="14"/>
  <c r="O215" i="14"/>
  <c r="P214" i="14"/>
  <c r="O214" i="14"/>
  <c r="P213" i="14"/>
  <c r="O213" i="14"/>
  <c r="P212" i="14"/>
  <c r="O212" i="14"/>
  <c r="P211" i="14"/>
  <c r="O211" i="14"/>
  <c r="P210" i="14"/>
  <c r="O210" i="14"/>
  <c r="P209" i="14"/>
  <c r="O209" i="14"/>
  <c r="P208" i="14"/>
  <c r="O208" i="14"/>
  <c r="P207" i="14"/>
  <c r="O207" i="14"/>
  <c r="P206" i="14"/>
  <c r="O206" i="14"/>
  <c r="P205" i="14"/>
  <c r="O205" i="14"/>
  <c r="P204" i="14"/>
  <c r="O204" i="14"/>
  <c r="P203" i="14"/>
  <c r="O203" i="14"/>
  <c r="P202" i="14"/>
  <c r="O202" i="14"/>
  <c r="P201" i="14"/>
  <c r="O201" i="14"/>
  <c r="P200" i="14"/>
  <c r="O200" i="14"/>
  <c r="P199" i="14"/>
  <c r="O199" i="14"/>
  <c r="P198" i="14"/>
  <c r="O198" i="14"/>
  <c r="P197" i="14"/>
  <c r="O197" i="14"/>
  <c r="P196" i="14"/>
  <c r="O196" i="14"/>
  <c r="P195" i="14"/>
  <c r="O195" i="14"/>
  <c r="P194" i="14"/>
  <c r="O194" i="14"/>
  <c r="P193" i="14"/>
  <c r="O193" i="14"/>
  <c r="P192" i="14"/>
  <c r="O192" i="14"/>
  <c r="P191" i="14"/>
  <c r="O191" i="14"/>
  <c r="P190" i="14"/>
  <c r="O190" i="14"/>
  <c r="P189" i="14"/>
  <c r="O189" i="14"/>
  <c r="P188" i="14"/>
  <c r="O188" i="14"/>
  <c r="P187" i="14"/>
  <c r="O187" i="14"/>
  <c r="P186" i="14"/>
  <c r="O186" i="14"/>
  <c r="P185" i="14"/>
  <c r="O185" i="14"/>
  <c r="P184" i="14"/>
  <c r="O184" i="14"/>
  <c r="P183" i="14"/>
  <c r="O183" i="14"/>
  <c r="P182" i="14"/>
  <c r="O182" i="14"/>
  <c r="P181" i="14"/>
  <c r="O181" i="14"/>
  <c r="P180" i="14"/>
  <c r="O180" i="14"/>
  <c r="P179" i="14"/>
  <c r="O179" i="14"/>
  <c r="P178" i="14"/>
  <c r="O178" i="14"/>
  <c r="P177" i="14"/>
  <c r="O177" i="14"/>
  <c r="P176" i="14"/>
  <c r="O176" i="14"/>
  <c r="P175" i="14"/>
  <c r="O175" i="14"/>
  <c r="P174" i="14"/>
  <c r="O174" i="14"/>
  <c r="P173" i="14"/>
  <c r="O173" i="14"/>
  <c r="P172" i="14"/>
  <c r="O172" i="14"/>
  <c r="P171" i="14"/>
  <c r="O171" i="14"/>
  <c r="P170" i="14"/>
  <c r="O170" i="14"/>
  <c r="P169" i="14"/>
  <c r="O169" i="14"/>
  <c r="P168" i="14"/>
  <c r="O168" i="14"/>
  <c r="P167" i="14"/>
  <c r="O167" i="14"/>
  <c r="P166" i="14"/>
  <c r="O166" i="14"/>
  <c r="P165" i="14"/>
  <c r="O165" i="14"/>
  <c r="P164" i="14"/>
  <c r="O164" i="14"/>
  <c r="P163" i="14"/>
  <c r="O163" i="14"/>
  <c r="P162" i="14"/>
  <c r="O162" i="14"/>
  <c r="P161" i="14"/>
  <c r="O161" i="14"/>
  <c r="P160" i="14"/>
  <c r="O160" i="14"/>
  <c r="P159" i="14"/>
  <c r="O159" i="14"/>
  <c r="P158" i="14"/>
  <c r="O158" i="14"/>
  <c r="P157" i="14"/>
  <c r="O157" i="14"/>
  <c r="P156" i="14"/>
  <c r="O156" i="14"/>
  <c r="P155" i="14"/>
  <c r="O155" i="14"/>
  <c r="P154" i="14"/>
  <c r="O154" i="14"/>
  <c r="P153" i="14"/>
  <c r="O153" i="14"/>
  <c r="P152" i="14"/>
  <c r="O152" i="14"/>
  <c r="P151" i="14"/>
  <c r="O151" i="14"/>
  <c r="P150" i="14"/>
  <c r="O150" i="14"/>
  <c r="P149" i="14"/>
  <c r="O149" i="14"/>
  <c r="P148" i="14"/>
  <c r="O148" i="14"/>
  <c r="P147" i="14"/>
  <c r="O147" i="14"/>
  <c r="P146" i="14"/>
  <c r="O146" i="14"/>
  <c r="P145" i="14"/>
  <c r="O145" i="14"/>
  <c r="P144" i="14"/>
  <c r="O144" i="14"/>
  <c r="P143" i="14"/>
  <c r="O143" i="14"/>
  <c r="P142" i="14"/>
  <c r="O142" i="14"/>
  <c r="P141" i="14"/>
  <c r="O141" i="14"/>
  <c r="P140" i="14"/>
  <c r="O140" i="14"/>
  <c r="P139" i="14"/>
  <c r="O139" i="14"/>
  <c r="P138" i="14"/>
  <c r="O138" i="14"/>
  <c r="P137" i="14"/>
  <c r="O137" i="14"/>
  <c r="P136" i="14"/>
  <c r="O136" i="14"/>
  <c r="P135" i="14"/>
  <c r="O135" i="14"/>
  <c r="P134" i="14"/>
  <c r="O134" i="14"/>
  <c r="P133" i="14"/>
  <c r="O133" i="14"/>
  <c r="P132" i="14"/>
  <c r="O132" i="14"/>
  <c r="P131" i="14"/>
  <c r="O131" i="14"/>
  <c r="P130" i="14"/>
  <c r="O130" i="14"/>
  <c r="P129" i="14"/>
  <c r="O129" i="14"/>
  <c r="P128" i="14"/>
  <c r="O128" i="14"/>
  <c r="P127" i="14"/>
  <c r="O127" i="14"/>
  <c r="P126" i="14"/>
  <c r="O126" i="14"/>
  <c r="P125" i="14"/>
  <c r="O125" i="14"/>
  <c r="P124" i="14"/>
  <c r="O124" i="14"/>
  <c r="P123" i="14"/>
  <c r="O123" i="14"/>
  <c r="P122" i="14"/>
  <c r="O122" i="14"/>
  <c r="P121" i="14"/>
  <c r="O121" i="14"/>
  <c r="P120" i="14"/>
  <c r="O120" i="14"/>
  <c r="P119" i="14"/>
  <c r="O119" i="14"/>
  <c r="P118" i="14"/>
  <c r="O118" i="14"/>
  <c r="P117" i="14"/>
  <c r="O117" i="14"/>
  <c r="P116" i="14"/>
  <c r="O116" i="14"/>
  <c r="P115" i="14"/>
  <c r="O115" i="14"/>
  <c r="P114" i="14"/>
  <c r="O114" i="14"/>
  <c r="P113" i="14"/>
  <c r="O113" i="14"/>
  <c r="P112" i="14"/>
  <c r="O112" i="14"/>
  <c r="P111" i="14"/>
  <c r="O111" i="14"/>
  <c r="P110" i="14"/>
  <c r="O110" i="14"/>
  <c r="P109" i="14"/>
  <c r="O109" i="14"/>
  <c r="P108" i="14"/>
  <c r="O108" i="14"/>
  <c r="P107" i="14"/>
  <c r="O107" i="14"/>
  <c r="P106" i="14"/>
  <c r="O106" i="14"/>
  <c r="P105" i="14"/>
  <c r="O105" i="14"/>
  <c r="P104" i="14"/>
  <c r="O104" i="14"/>
  <c r="P103" i="14"/>
  <c r="O103" i="14"/>
  <c r="P102" i="14"/>
  <c r="O102" i="14"/>
  <c r="P101" i="14"/>
  <c r="O101" i="14"/>
  <c r="P100" i="14"/>
  <c r="O100" i="14"/>
  <c r="P99" i="14"/>
  <c r="O99" i="14"/>
  <c r="P98" i="14"/>
  <c r="O98" i="14"/>
  <c r="P97" i="14"/>
  <c r="O97" i="14"/>
  <c r="P96" i="14"/>
  <c r="O96" i="14"/>
  <c r="P95" i="14"/>
  <c r="O95" i="14"/>
  <c r="P94" i="14"/>
  <c r="O94" i="14"/>
  <c r="P93" i="14"/>
  <c r="O93" i="14"/>
  <c r="P92" i="14"/>
  <c r="O92" i="14"/>
  <c r="P91" i="14"/>
  <c r="O91" i="14"/>
  <c r="P90" i="14"/>
  <c r="O90" i="14"/>
  <c r="P89" i="14"/>
  <c r="O89" i="14"/>
  <c r="P88" i="14"/>
  <c r="O88" i="14"/>
  <c r="P87" i="14"/>
  <c r="O87" i="14"/>
  <c r="P86" i="14"/>
  <c r="O86" i="14"/>
  <c r="P85" i="14"/>
  <c r="O85" i="14"/>
  <c r="P84" i="14"/>
  <c r="O84" i="14"/>
  <c r="P83" i="14"/>
  <c r="O83" i="14"/>
  <c r="P82" i="14"/>
  <c r="O82" i="14"/>
  <c r="P81" i="14"/>
  <c r="O81" i="14"/>
  <c r="P80" i="14"/>
  <c r="O80" i="14"/>
  <c r="P79" i="14"/>
  <c r="O79" i="14"/>
  <c r="P78" i="14"/>
  <c r="O78" i="14"/>
  <c r="P77" i="14"/>
  <c r="O77" i="14"/>
  <c r="P76" i="14"/>
  <c r="O76" i="14"/>
  <c r="P75" i="14"/>
  <c r="O75" i="14"/>
  <c r="P74" i="14"/>
  <c r="O74" i="14"/>
  <c r="P73" i="14"/>
  <c r="O73" i="14"/>
  <c r="P72" i="14"/>
  <c r="O72" i="14"/>
  <c r="P71" i="14"/>
  <c r="O71" i="14"/>
  <c r="P70" i="14"/>
  <c r="O70" i="14"/>
  <c r="P69" i="14"/>
  <c r="O69" i="14"/>
  <c r="P68" i="14"/>
  <c r="O68" i="14"/>
  <c r="P67" i="14"/>
  <c r="O67" i="14"/>
  <c r="P66" i="14"/>
  <c r="O66" i="14"/>
  <c r="P65" i="14"/>
  <c r="O65" i="14"/>
  <c r="P64" i="14"/>
  <c r="O64" i="14"/>
  <c r="P63" i="14"/>
  <c r="O63" i="14"/>
  <c r="P62" i="14"/>
  <c r="O62" i="14"/>
  <c r="P61" i="14"/>
  <c r="O61" i="14"/>
  <c r="P60" i="14"/>
  <c r="O60" i="14"/>
  <c r="P59" i="14"/>
  <c r="O59" i="14"/>
  <c r="P58" i="14"/>
  <c r="O58" i="14"/>
  <c r="P57" i="14"/>
  <c r="O57" i="14"/>
  <c r="P56" i="14"/>
  <c r="O56" i="14"/>
  <c r="P55" i="14"/>
  <c r="O55" i="14"/>
  <c r="P54" i="14"/>
  <c r="O54" i="14"/>
  <c r="P53" i="14"/>
  <c r="O53" i="14"/>
  <c r="P52" i="14"/>
  <c r="O52" i="14"/>
  <c r="P51" i="14"/>
  <c r="O51" i="14"/>
  <c r="P50" i="14"/>
  <c r="O50" i="14"/>
  <c r="P49" i="14"/>
  <c r="O49" i="14"/>
  <c r="P48" i="14"/>
  <c r="O48" i="14"/>
  <c r="P47" i="14"/>
  <c r="O47" i="14"/>
  <c r="P46" i="14"/>
  <c r="O46" i="14"/>
  <c r="P45" i="14"/>
  <c r="O45" i="14"/>
  <c r="P44" i="14"/>
  <c r="O44" i="14"/>
  <c r="P43" i="14"/>
  <c r="O43" i="14"/>
  <c r="P42" i="14"/>
  <c r="O42" i="14"/>
  <c r="P41" i="14"/>
  <c r="O41" i="14"/>
  <c r="P40" i="14"/>
  <c r="O40" i="14"/>
  <c r="P39" i="14"/>
  <c r="O39" i="14"/>
  <c r="P38" i="14"/>
  <c r="O38" i="14"/>
  <c r="P37" i="14"/>
  <c r="O37" i="14"/>
  <c r="P36" i="14"/>
  <c r="O36" i="14"/>
  <c r="P35" i="14"/>
  <c r="O35" i="14"/>
  <c r="P34" i="14"/>
  <c r="O34" i="14"/>
  <c r="P33" i="14"/>
  <c r="O33" i="14"/>
  <c r="P32" i="14"/>
  <c r="O32" i="14"/>
  <c r="P31" i="14"/>
  <c r="O31" i="14"/>
  <c r="P30" i="14"/>
  <c r="O30" i="14"/>
  <c r="P29" i="14"/>
  <c r="O29" i="14"/>
  <c r="P28" i="14"/>
  <c r="O28" i="14"/>
  <c r="P27" i="14"/>
  <c r="O27" i="14"/>
  <c r="P26" i="14"/>
  <c r="O26" i="14"/>
  <c r="P25" i="14"/>
  <c r="O25" i="14"/>
  <c r="P24" i="14"/>
  <c r="O24" i="14"/>
  <c r="P23" i="14"/>
  <c r="O23" i="14"/>
  <c r="P22" i="14"/>
  <c r="O22" i="14"/>
  <c r="P21" i="14"/>
  <c r="O21" i="14"/>
  <c r="P20" i="14"/>
  <c r="O20" i="14"/>
  <c r="P19" i="14"/>
  <c r="O19" i="14"/>
  <c r="P18" i="14"/>
  <c r="O18" i="14"/>
  <c r="P17" i="14"/>
  <c r="O17" i="14"/>
  <c r="P16" i="14"/>
  <c r="O16" i="14"/>
  <c r="P15" i="14"/>
  <c r="O15" i="14"/>
  <c r="P14" i="14"/>
  <c r="O14" i="14"/>
  <c r="J11" i="14"/>
  <c r="I11" i="14"/>
  <c r="F12" i="14"/>
  <c r="F72" i="9" l="1"/>
  <c r="F60" i="9"/>
  <c r="F76" i="9"/>
  <c r="F64" i="9"/>
  <c r="F51" i="9"/>
  <c r="F42" i="9"/>
  <c r="F29" i="9"/>
  <c r="F15" i="9"/>
  <c r="E79" i="9"/>
  <c r="D79" i="9"/>
  <c r="D77" i="9" s="1"/>
  <c r="F79" i="9" l="1"/>
  <c r="F65" i="9" s="1"/>
  <c r="D43" i="9"/>
  <c r="D52" i="9"/>
  <c r="D16" i="9"/>
  <c r="D65" i="9"/>
  <c r="D30" i="9"/>
  <c r="F16" i="9"/>
  <c r="E16" i="9"/>
  <c r="E8" i="9" s="1"/>
  <c r="E43" i="9"/>
  <c r="E65" i="9"/>
  <c r="E30" i="9"/>
  <c r="E52" i="9"/>
  <c r="E77" i="9"/>
  <c r="K12" i="17"/>
  <c r="F43" i="9" l="1"/>
  <c r="D8" i="9"/>
  <c r="F52" i="9"/>
  <c r="F77" i="9"/>
  <c r="F30" i="9"/>
  <c r="F10" i="11"/>
  <c r="F10" i="23" l="1"/>
  <c r="G10" i="23" l="1"/>
  <c r="E10" i="23"/>
  <c r="D10" i="23"/>
  <c r="C10" i="23"/>
  <c r="B10" i="23"/>
  <c r="G7" i="23"/>
  <c r="G8" i="23" s="1"/>
  <c r="B3" i="23"/>
  <c r="B2" i="23"/>
  <c r="F23" i="22"/>
  <c r="F22" i="22"/>
  <c r="F21" i="22"/>
  <c r="F20" i="22"/>
  <c r="G24" i="22"/>
  <c r="G18" i="22"/>
  <c r="G19" i="22"/>
  <c r="G20" i="22"/>
  <c r="G17" i="22"/>
  <c r="E25" i="22"/>
  <c r="C25" i="22"/>
  <c r="F15" i="22"/>
  <c r="D15" i="22"/>
  <c r="B15" i="22"/>
  <c r="G25" i="22" l="1"/>
  <c r="A3" i="22"/>
  <c r="A2" i="22"/>
  <c r="A2" i="21" l="1"/>
  <c r="A1" i="21"/>
  <c r="A2" i="20"/>
  <c r="A1" i="20"/>
  <c r="A2" i="19"/>
  <c r="A1" i="19"/>
  <c r="A2" i="18"/>
  <c r="A1" i="18"/>
  <c r="B12" i="17" l="1"/>
  <c r="C12" i="17"/>
  <c r="D12" i="17"/>
  <c r="E12" i="17"/>
  <c r="F12" i="17"/>
  <c r="G12" i="17"/>
  <c r="H12" i="17"/>
  <c r="I12" i="17"/>
  <c r="J12" i="17"/>
  <c r="L12" i="17"/>
  <c r="A12" i="17"/>
  <c r="A3" i="17"/>
  <c r="A2" i="17"/>
  <c r="N33" i="16"/>
  <c r="M33" i="16"/>
  <c r="L33" i="16"/>
  <c r="K33" i="16"/>
  <c r="J33" i="16"/>
  <c r="I33" i="16"/>
  <c r="G33" i="16"/>
  <c r="F33" i="16"/>
  <c r="E33" i="16"/>
  <c r="D33" i="16"/>
  <c r="C33" i="16"/>
  <c r="B33" i="16"/>
  <c r="O32" i="16"/>
  <c r="O31" i="16"/>
  <c r="O29" i="16"/>
  <c r="O28" i="16"/>
  <c r="O27" i="16"/>
  <c r="O26" i="16"/>
  <c r="O25" i="16"/>
  <c r="O24" i="16"/>
  <c r="O23" i="16"/>
  <c r="O22" i="16"/>
  <c r="O21" i="16"/>
  <c r="O19" i="16"/>
  <c r="O18" i="16"/>
  <c r="O17" i="16"/>
  <c r="O15" i="16"/>
  <c r="O14" i="16"/>
  <c r="O13" i="16"/>
  <c r="O12" i="16"/>
  <c r="H32" i="16"/>
  <c r="H31" i="16"/>
  <c r="H29" i="16"/>
  <c r="H28" i="16"/>
  <c r="H27" i="16"/>
  <c r="H26" i="16"/>
  <c r="H25" i="16"/>
  <c r="H24" i="16"/>
  <c r="H23" i="16"/>
  <c r="H22" i="16"/>
  <c r="H21" i="16"/>
  <c r="H19" i="16"/>
  <c r="H18" i="16"/>
  <c r="H17" i="16"/>
  <c r="H15" i="16"/>
  <c r="H14" i="16"/>
  <c r="P14" i="16" s="1"/>
  <c r="H13" i="16"/>
  <c r="H12" i="16"/>
  <c r="N10" i="16"/>
  <c r="M10" i="16"/>
  <c r="L10" i="16"/>
  <c r="K10" i="16"/>
  <c r="J10" i="16"/>
  <c r="I10" i="16"/>
  <c r="G10" i="16"/>
  <c r="F10" i="16"/>
  <c r="E10" i="16"/>
  <c r="D10" i="16"/>
  <c r="C10" i="16"/>
  <c r="B10" i="16"/>
  <c r="A10" i="16"/>
  <c r="A3" i="16"/>
  <c r="A2" i="16"/>
  <c r="R10" i="15"/>
  <c r="J10" i="15"/>
  <c r="B10" i="15"/>
  <c r="A3" i="15"/>
  <c r="A2" i="15"/>
  <c r="P15" i="16" l="1"/>
  <c r="P25" i="16"/>
  <c r="P21" i="16"/>
  <c r="P29" i="16"/>
  <c r="P19" i="16"/>
  <c r="O33" i="16"/>
  <c r="I34" i="16" s="1"/>
  <c r="P18" i="16"/>
  <c r="P23" i="16"/>
  <c r="P24" i="16"/>
  <c r="P28" i="16"/>
  <c r="P13" i="16"/>
  <c r="P17" i="16"/>
  <c r="P22" i="16"/>
  <c r="P26" i="16"/>
  <c r="P31" i="16"/>
  <c r="P32" i="16"/>
  <c r="P27" i="16"/>
  <c r="P12" i="16"/>
  <c r="H33" i="16"/>
  <c r="B34" i="16" s="1"/>
  <c r="L11" i="14"/>
  <c r="M11" i="14"/>
  <c r="N11" i="14"/>
  <c r="K11" i="14"/>
  <c r="H12" i="14"/>
  <c r="G12" i="14"/>
  <c r="E12" i="14"/>
  <c r="D12" i="14"/>
  <c r="A3" i="14"/>
  <c r="A2" i="14"/>
  <c r="O11" i="14" l="1"/>
  <c r="P33" i="16"/>
  <c r="P11" i="14"/>
  <c r="G10" i="11"/>
  <c r="A2" i="12"/>
  <c r="A1" i="12"/>
  <c r="I7" i="11" l="1"/>
  <c r="I8" i="11" s="1"/>
  <c r="G8" i="11"/>
  <c r="C10" i="11"/>
  <c r="D10" i="11"/>
  <c r="B10" i="11"/>
  <c r="G9" i="11"/>
  <c r="AG9" i="11"/>
  <c r="AF9" i="11"/>
  <c r="AD9" i="11"/>
  <c r="AC9" i="11"/>
  <c r="AB9" i="11"/>
  <c r="AA9" i="11"/>
  <c r="Z9" i="11"/>
  <c r="Y9" i="11"/>
  <c r="X9" i="11"/>
  <c r="W9" i="11"/>
  <c r="V9" i="11"/>
  <c r="U9" i="11"/>
  <c r="T9" i="11"/>
  <c r="S9" i="11"/>
  <c r="R9" i="11"/>
  <c r="Q9" i="11"/>
  <c r="P9" i="11"/>
  <c r="O9" i="11"/>
  <c r="N9" i="11"/>
  <c r="M9" i="11"/>
  <c r="L9" i="11"/>
  <c r="K9" i="11"/>
  <c r="J9" i="11"/>
  <c r="I10" i="11"/>
  <c r="H10" i="11"/>
  <c r="E10" i="11"/>
  <c r="J5" i="11"/>
  <c r="J7" i="11"/>
  <c r="A2" i="3" l="1"/>
  <c r="B2" i="11"/>
  <c r="J2" i="11" s="1"/>
  <c r="B3" i="11" l="1"/>
  <c r="F74" i="9"/>
  <c r="F73" i="9"/>
  <c r="F71" i="9"/>
  <c r="F70" i="9"/>
  <c r="F69" i="9"/>
  <c r="F62" i="9"/>
  <c r="F61" i="9"/>
  <c r="F59" i="9"/>
  <c r="F58" i="9"/>
  <c r="F57" i="9"/>
  <c r="F56" i="9"/>
  <c r="F55" i="9"/>
  <c r="F49" i="9"/>
  <c r="F48" i="9"/>
  <c r="F47" i="9"/>
  <c r="F40" i="9"/>
  <c r="F39" i="9"/>
  <c r="F38" i="9"/>
  <c r="F37" i="9"/>
  <c r="F36" i="9"/>
  <c r="F35" i="9"/>
  <c r="F34" i="9"/>
  <c r="F27" i="9"/>
  <c r="F26" i="9"/>
  <c r="F25" i="9"/>
  <c r="F24" i="9"/>
  <c r="F23" i="9"/>
  <c r="F22" i="9"/>
  <c r="F21" i="9"/>
  <c r="F20" i="9"/>
  <c r="F10" i="9"/>
  <c r="F8" i="9" s="1"/>
  <c r="F11" i="9"/>
  <c r="F12" i="9"/>
  <c r="F13" i="9"/>
  <c r="F9" i="9"/>
  <c r="AF11" i="11" l="1"/>
  <c r="AG11" i="11"/>
  <c r="J3" i="11"/>
  <c r="AE11" i="11"/>
  <c r="J11" i="11"/>
  <c r="AB11" i="11"/>
  <c r="X11" i="11"/>
  <c r="T11" i="11"/>
  <c r="P11" i="11"/>
  <c r="L11" i="11"/>
  <c r="S11" i="11"/>
  <c r="K11" i="11"/>
  <c r="N11" i="11"/>
  <c r="AA11" i="11"/>
  <c r="W11" i="11"/>
  <c r="O11" i="11"/>
  <c r="AD11" i="11"/>
  <c r="Z11" i="11"/>
  <c r="V11" i="11"/>
  <c r="R11" i="11"/>
  <c r="AC11" i="11"/>
  <c r="Y11" i="11"/>
  <c r="U11" i="11"/>
  <c r="Q11" i="11"/>
  <c r="M11" i="11"/>
  <c r="A3" i="9"/>
  <c r="A2" i="9"/>
  <c r="L18" i="8"/>
  <c r="L17" i="8"/>
  <c r="L16" i="8"/>
  <c r="L15" i="8"/>
  <c r="L14" i="8"/>
  <c r="L13" i="8"/>
  <c r="G19" i="8"/>
  <c r="F19" i="8"/>
  <c r="C19" i="8"/>
  <c r="B19" i="8"/>
  <c r="H18" i="8"/>
  <c r="D18" i="8"/>
  <c r="H17" i="8"/>
  <c r="D17" i="8"/>
  <c r="H16" i="8"/>
  <c r="D16" i="8"/>
  <c r="H15" i="8"/>
  <c r="D15" i="8"/>
  <c r="H14" i="8"/>
  <c r="D14" i="8"/>
  <c r="K19" i="8"/>
  <c r="H13" i="8"/>
  <c r="D13" i="8"/>
  <c r="J11" i="8"/>
  <c r="F11" i="8"/>
  <c r="B11" i="8"/>
  <c r="A3" i="8"/>
  <c r="A2" i="8"/>
  <c r="G43" i="7"/>
  <c r="F43" i="7"/>
  <c r="E43" i="7"/>
  <c r="D43" i="7"/>
  <c r="C43" i="7"/>
  <c r="B43" i="7"/>
  <c r="G38" i="7"/>
  <c r="F38" i="7"/>
  <c r="E38" i="7"/>
  <c r="D38" i="7"/>
  <c r="C38" i="7"/>
  <c r="B38" i="7"/>
  <c r="B22" i="30" s="1"/>
  <c r="G33" i="7"/>
  <c r="F33" i="7"/>
  <c r="E33" i="7"/>
  <c r="D33" i="7"/>
  <c r="D21" i="30" s="1"/>
  <c r="C33" i="7"/>
  <c r="B33" i="7"/>
  <c r="G23" i="7"/>
  <c r="F23" i="7"/>
  <c r="E23" i="7"/>
  <c r="D23" i="7"/>
  <c r="D20" i="30" s="1"/>
  <c r="C23" i="7"/>
  <c r="B23" i="7"/>
  <c r="B20" i="30" s="1"/>
  <c r="F10" i="7"/>
  <c r="D10" i="7"/>
  <c r="B10" i="7"/>
  <c r="A3" i="7"/>
  <c r="A2" i="7"/>
  <c r="I5" i="3"/>
  <c r="J5" i="3"/>
  <c r="K5" i="3"/>
  <c r="L5" i="3"/>
  <c r="M5" i="3"/>
  <c r="H5" i="3"/>
  <c r="F32" i="6"/>
  <c r="E32" i="6"/>
  <c r="D32" i="6"/>
  <c r="C32" i="6"/>
  <c r="H31" i="6"/>
  <c r="G31" i="6"/>
  <c r="H30" i="6"/>
  <c r="G30" i="6"/>
  <c r="H29" i="6"/>
  <c r="G29" i="6"/>
  <c r="H25" i="6"/>
  <c r="G25" i="6"/>
  <c r="H24" i="6"/>
  <c r="G24" i="6"/>
  <c r="H23" i="6"/>
  <c r="G23" i="6"/>
  <c r="G22" i="6"/>
  <c r="G21" i="6"/>
  <c r="G20" i="6"/>
  <c r="H19" i="6"/>
  <c r="G19" i="6"/>
  <c r="H18" i="6"/>
  <c r="G18" i="6"/>
  <c r="G17" i="6"/>
  <c r="G16" i="6"/>
  <c r="H15" i="6"/>
  <c r="G15" i="6"/>
  <c r="AC21" i="6"/>
  <c r="G13" i="6"/>
  <c r="E13" i="6"/>
  <c r="C13" i="6"/>
  <c r="A3" i="6"/>
  <c r="A2" i="6"/>
  <c r="I16" i="5"/>
  <c r="H16" i="5"/>
  <c r="G16" i="5"/>
  <c r="D16" i="5"/>
  <c r="J16" i="5" s="1"/>
  <c r="A2" i="5"/>
  <c r="A2" i="2"/>
  <c r="I22" i="5"/>
  <c r="H22" i="5"/>
  <c r="G22" i="5"/>
  <c r="D22" i="5"/>
  <c r="I21" i="5"/>
  <c r="H21" i="5"/>
  <c r="G21" i="5"/>
  <c r="D21" i="5"/>
  <c r="I20" i="5"/>
  <c r="H20" i="5"/>
  <c r="G20" i="5"/>
  <c r="D20" i="5"/>
  <c r="I19" i="5"/>
  <c r="H19" i="5"/>
  <c r="G19" i="5"/>
  <c r="D19" i="5"/>
  <c r="I18" i="5"/>
  <c r="H18" i="5"/>
  <c r="G18" i="5"/>
  <c r="D18" i="5"/>
  <c r="I17" i="5"/>
  <c r="H17" i="5"/>
  <c r="G17" i="5"/>
  <c r="D17" i="5"/>
  <c r="I15" i="5"/>
  <c r="H15" i="5"/>
  <c r="G15" i="5"/>
  <c r="D15" i="5"/>
  <c r="F25" i="5"/>
  <c r="E25" i="5"/>
  <c r="C25" i="5"/>
  <c r="B25" i="5"/>
  <c r="I24" i="5"/>
  <c r="H24" i="5"/>
  <c r="G24" i="5"/>
  <c r="D24" i="5"/>
  <c r="I23" i="5"/>
  <c r="H23" i="5"/>
  <c r="G23" i="5"/>
  <c r="D23" i="5"/>
  <c r="I13" i="5"/>
  <c r="H13" i="5"/>
  <c r="G13" i="5"/>
  <c r="D13" i="5"/>
  <c r="I12" i="5"/>
  <c r="H12" i="5"/>
  <c r="G12" i="5"/>
  <c r="D12" i="5"/>
  <c r="H10" i="5"/>
  <c r="E10" i="5"/>
  <c r="B10" i="5"/>
  <c r="A3" i="5"/>
  <c r="H19" i="8" l="1"/>
  <c r="D27" i="30" s="1"/>
  <c r="H32" i="6"/>
  <c r="G32" i="6"/>
  <c r="J12" i="5"/>
  <c r="J13" i="5"/>
  <c r="J23" i="5"/>
  <c r="J24" i="5"/>
  <c r="J15" i="5"/>
  <c r="J17" i="5"/>
  <c r="J18" i="5"/>
  <c r="J19" i="5"/>
  <c r="I14" i="8"/>
  <c r="D19" i="8"/>
  <c r="B27" i="30" s="1"/>
  <c r="J19" i="8"/>
  <c r="J20" i="5"/>
  <c r="J21" i="5"/>
  <c r="J22" i="5"/>
  <c r="D25" i="5"/>
  <c r="I25" i="5"/>
  <c r="H25" i="5"/>
  <c r="G25" i="5"/>
  <c r="H18" i="2"/>
  <c r="E18" i="2"/>
  <c r="B18" i="2"/>
  <c r="A3" i="3"/>
  <c r="D15" i="2"/>
  <c r="J14" i="2"/>
  <c r="J15" i="2" s="1"/>
  <c r="A3" i="2"/>
  <c r="B9" i="1"/>
  <c r="I18" i="8" l="1"/>
  <c r="I15" i="8"/>
  <c r="I16" i="8"/>
  <c r="I17" i="8"/>
  <c r="I13" i="8"/>
  <c r="I19" i="8"/>
  <c r="G15" i="2"/>
  <c r="G28" i="2" s="1"/>
  <c r="E18" i="8"/>
  <c r="E14" i="8"/>
  <c r="E17" i="8"/>
  <c r="E13" i="8"/>
  <c r="E16" i="8"/>
  <c r="E15" i="8"/>
  <c r="L19" i="8"/>
  <c r="F27" i="30" s="1"/>
  <c r="J25" i="5"/>
  <c r="A52" i="4"/>
  <c r="A40" i="4"/>
  <c r="A28" i="4"/>
  <c r="A16" i="4"/>
  <c r="A4" i="4"/>
  <c r="B12" i="1"/>
  <c r="H18" i="1"/>
  <c r="H19" i="1" s="1"/>
  <c r="H20" i="1" s="1"/>
  <c r="B11" i="1" s="1"/>
  <c r="I18" i="1"/>
  <c r="I19" i="1" s="1"/>
  <c r="I20" i="1" s="1"/>
  <c r="F11" i="1"/>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E19" i="8" l="1"/>
  <c r="M14" i="8"/>
  <c r="M15" i="8"/>
  <c r="M13" i="8"/>
  <c r="M16" i="8"/>
  <c r="M17" i="8"/>
  <c r="M18" i="8"/>
  <c r="G25" i="2"/>
  <c r="G24" i="2"/>
  <c r="G23" i="2"/>
  <c r="G22" i="2"/>
  <c r="G21" i="2"/>
  <c r="G20" i="2"/>
  <c r="D21" i="2"/>
  <c r="D22" i="2"/>
  <c r="D23" i="2"/>
  <c r="J23" i="2" s="1"/>
  <c r="D24" i="2"/>
  <c r="D25" i="2"/>
  <c r="D20" i="2"/>
  <c r="J20" i="2" s="1"/>
  <c r="I25" i="2"/>
  <c r="J24" i="2"/>
  <c r="I24" i="2"/>
  <c r="I23" i="2"/>
  <c r="I22" i="2"/>
  <c r="I21" i="2"/>
  <c r="I20" i="2"/>
  <c r="H21" i="2"/>
  <c r="H22" i="2"/>
  <c r="H23" i="2"/>
  <c r="H24" i="2"/>
  <c r="H25" i="2"/>
  <c r="H20" i="2"/>
  <c r="C26" i="2"/>
  <c r="E26" i="2"/>
  <c r="F26" i="2"/>
  <c r="B26" i="2"/>
  <c r="J25" i="2" l="1"/>
  <c r="J21" i="2"/>
  <c r="M19" i="8"/>
  <c r="G26" i="2"/>
  <c r="H26" i="2"/>
  <c r="I26" i="2"/>
  <c r="D26" i="2"/>
  <c r="J22" i="2"/>
  <c r="D28" i="2" l="1"/>
  <c r="E28" i="2" s="1"/>
  <c r="B21" i="31"/>
  <c r="J26" i="2"/>
  <c r="J28" i="2"/>
  <c r="K28" i="2" s="1"/>
  <c r="K13" i="2" l="1"/>
  <c r="N21" i="31"/>
</calcChain>
</file>

<file path=xl/comments1.xml><?xml version="1.0" encoding="utf-8"?>
<comments xmlns="http://schemas.openxmlformats.org/spreadsheetml/2006/main">
  <authors>
    <author>Michael Schwartz</author>
  </authors>
  <commentList>
    <comment ref="A8" authorId="0" shapeId="0">
      <text>
        <r>
          <rPr>
            <b/>
            <u/>
            <sz val="8"/>
            <color indexed="81"/>
            <rFont val="Tahoma"/>
            <family val="2"/>
          </rPr>
          <t>Position Title</t>
        </r>
        <r>
          <rPr>
            <b/>
            <sz val="8"/>
            <color indexed="81"/>
            <rFont val="Tahoma"/>
            <family val="2"/>
          </rPr>
          <t>:</t>
        </r>
        <r>
          <rPr>
            <sz val="8"/>
            <color indexed="81"/>
            <rFont val="Tahoma"/>
            <family val="2"/>
          </rPr>
          <t xml:space="preserve">
If one of the persons attesting to the accuracy and completeness changes during the 2nd 6 months period, copy and insert a 2nd row for that person.</t>
        </r>
      </text>
    </comment>
    <comment ref="B8" authorId="0" shapeId="0">
      <text>
        <r>
          <rPr>
            <b/>
            <u/>
            <sz val="8"/>
            <color indexed="81"/>
            <rFont val="Tahoma"/>
            <family val="2"/>
          </rPr>
          <t>Staff Name</t>
        </r>
        <r>
          <rPr>
            <b/>
            <sz val="8"/>
            <color indexed="81"/>
            <rFont val="Tahoma"/>
            <family val="2"/>
          </rPr>
          <t>:</t>
        </r>
        <r>
          <rPr>
            <sz val="8"/>
            <color indexed="81"/>
            <rFont val="Tahoma"/>
            <family val="2"/>
          </rPr>
          <t xml:space="preserve">
If one of the persons attesting to the accuracy and completeness changes during the 2nd 6 months period, copy and insert a 2nd row for that person.</t>
        </r>
      </text>
    </comment>
  </commentList>
</comments>
</file>

<file path=xl/comments10.xml><?xml version="1.0" encoding="utf-8"?>
<comments xmlns="http://schemas.openxmlformats.org/spreadsheetml/2006/main">
  <authors>
    <author>Michael Schwartz</author>
  </authors>
  <commentList>
    <comment ref="C16" authorId="0" shapeId="0">
      <text>
        <r>
          <rPr>
            <b/>
            <u/>
            <sz val="8"/>
            <color indexed="81"/>
            <rFont val="Tahoma"/>
            <family val="2"/>
          </rPr>
          <t>Number Hours</t>
        </r>
        <r>
          <rPr>
            <b/>
            <sz val="8"/>
            <color indexed="81"/>
            <rFont val="Tahoma"/>
            <family val="2"/>
          </rPr>
          <t>:</t>
        </r>
        <r>
          <rPr>
            <sz val="8"/>
            <color indexed="81"/>
            <rFont val="Tahoma"/>
            <family val="2"/>
          </rPr>
          <t xml:space="preserve">
This should be entered as decimal hours (e.g. 2.25 = 2 hours 15 min).
</t>
        </r>
      </text>
    </comment>
    <comment ref="E16" authorId="0" shapeId="0">
      <text>
        <r>
          <rPr>
            <b/>
            <u/>
            <sz val="8"/>
            <color indexed="81"/>
            <rFont val="Tahoma"/>
            <family val="2"/>
          </rPr>
          <t>Number Hours</t>
        </r>
        <r>
          <rPr>
            <b/>
            <sz val="8"/>
            <color indexed="81"/>
            <rFont val="Tahoma"/>
            <family val="2"/>
          </rPr>
          <t>:</t>
        </r>
        <r>
          <rPr>
            <sz val="8"/>
            <color indexed="81"/>
            <rFont val="Tahoma"/>
            <family val="2"/>
          </rPr>
          <t xml:space="preserve">
This should be entered as decimal hours (e.g. 2.25 = 2 hours 15 min).
</t>
        </r>
      </text>
    </comment>
  </commentList>
</comments>
</file>

<file path=xl/comments11.xml><?xml version="1.0" encoding="utf-8"?>
<comments xmlns="http://schemas.openxmlformats.org/spreadsheetml/2006/main">
  <authors>
    <author>Michael Schwartz</author>
  </authors>
  <commentList>
    <comment ref="G11" authorId="0" shapeId="0">
      <text>
        <r>
          <rPr>
            <b/>
            <u/>
            <sz val="8"/>
            <color indexed="81"/>
            <rFont val="Tahoma"/>
            <family val="2"/>
          </rPr>
          <t>Date Began</t>
        </r>
        <r>
          <rPr>
            <b/>
            <sz val="8"/>
            <color indexed="81"/>
            <rFont val="Tahoma"/>
            <family val="2"/>
          </rPr>
          <t xml:space="preserve">:  
</t>
        </r>
        <r>
          <rPr>
            <b/>
            <sz val="8"/>
            <color indexed="81"/>
            <rFont val="Arial"/>
            <family val="2"/>
          </rPr>
          <t>●</t>
        </r>
        <r>
          <rPr>
            <b/>
            <sz val="8"/>
            <color indexed="81"/>
            <rFont val="Tahoma"/>
            <family val="2"/>
          </rPr>
          <t xml:space="preserve">  </t>
        </r>
        <r>
          <rPr>
            <sz val="8"/>
            <color indexed="81"/>
            <rFont val="Tahoma"/>
            <family val="2"/>
          </rPr>
          <t xml:space="preserve">Enter the date began HIV initiative work </t>
        </r>
        <r>
          <rPr>
            <b/>
            <sz val="8"/>
            <color indexed="81"/>
            <rFont val="Tahoma"/>
            <family val="2"/>
          </rPr>
          <t>for this agency</t>
        </r>
        <r>
          <rPr>
            <sz val="8"/>
            <color indexed="81"/>
            <rFont val="Tahoma"/>
            <family val="2"/>
          </rPr>
          <t xml:space="preserve"> in m/d/yy format.
</t>
        </r>
        <r>
          <rPr>
            <sz val="8"/>
            <color indexed="81"/>
            <rFont val="Arial"/>
            <family val="2"/>
          </rPr>
          <t>●</t>
        </r>
        <r>
          <rPr>
            <sz val="8"/>
            <color indexed="81"/>
            <rFont val="Tahoma"/>
            <family val="2"/>
          </rPr>
          <t xml:space="preserve">  Font will turn </t>
        </r>
        <r>
          <rPr>
            <b/>
            <sz val="8"/>
            <color indexed="81"/>
            <rFont val="Tahoma"/>
            <family val="2"/>
          </rPr>
          <t>blue</t>
        </r>
        <r>
          <rPr>
            <sz val="8"/>
            <color indexed="81"/>
            <rFont val="Tahoma"/>
            <family val="2"/>
          </rPr>
          <t xml:space="preserve"> (for information only) if this date is </t>
        </r>
        <r>
          <rPr>
            <b/>
            <sz val="8"/>
            <color indexed="81"/>
            <rFont val="Tahoma"/>
            <family val="2"/>
          </rPr>
          <t>on or after</t>
        </r>
        <r>
          <rPr>
            <sz val="8"/>
            <color indexed="81"/>
            <rFont val="Tahoma"/>
            <family val="2"/>
          </rPr>
          <t xml:space="preserve"> the "</t>
        </r>
        <r>
          <rPr>
            <b/>
            <sz val="8"/>
            <color indexed="81"/>
            <rFont val="Tahoma"/>
            <family val="2"/>
          </rPr>
          <t>New After</t>
        </r>
        <r>
          <rPr>
            <sz val="8"/>
            <color indexed="81"/>
            <rFont val="Tahoma"/>
            <family val="2"/>
          </rPr>
          <t>" date above the header.</t>
        </r>
      </text>
    </comment>
  </commentList>
</comments>
</file>

<file path=xl/comments2.xml><?xml version="1.0" encoding="utf-8"?>
<comments xmlns="http://schemas.openxmlformats.org/spreadsheetml/2006/main">
  <authors>
    <author>Michael Schwartz</author>
  </authors>
  <commentList>
    <comment ref="M6" authorId="0" shapeId="0">
      <text>
        <r>
          <rPr>
            <b/>
            <u/>
            <sz val="8"/>
            <color indexed="81"/>
            <rFont val="Tahoma"/>
            <family val="2"/>
          </rPr>
          <t xml:space="preserve">Entering Check marks </t>
        </r>
        <r>
          <rPr>
            <b/>
            <u/>
            <sz val="8"/>
            <color indexed="81"/>
            <rFont val="Wingdings 2"/>
            <family val="1"/>
            <charset val="2"/>
          </rPr>
          <t>P</t>
        </r>
        <r>
          <rPr>
            <b/>
            <sz val="8"/>
            <color indexed="81"/>
            <rFont val="Tahoma"/>
            <family val="2"/>
          </rPr>
          <t>:</t>
        </r>
        <r>
          <rPr>
            <sz val="8"/>
            <color indexed="81"/>
            <rFont val="Tahoma"/>
            <family val="2"/>
          </rPr>
          <t xml:space="preserve">
</t>
        </r>
        <r>
          <rPr>
            <sz val="8"/>
            <color indexed="81"/>
            <rFont val="Arial"/>
            <family val="2"/>
          </rPr>
          <t>●</t>
        </r>
        <r>
          <rPr>
            <sz val="8"/>
            <color indexed="81"/>
            <rFont val="Tahoma"/>
            <family val="2"/>
          </rPr>
          <t xml:space="preserve"> Select the item from the drop-down list </t>
        </r>
        <r>
          <rPr>
            <b/>
            <sz val="8"/>
            <color indexed="81"/>
            <rFont val="Tahoma"/>
            <family val="2"/>
          </rPr>
          <t>OR</t>
        </r>
        <r>
          <rPr>
            <sz val="8"/>
            <color indexed="81"/>
            <rFont val="Tahoma"/>
            <family val="2"/>
          </rPr>
          <t xml:space="preserve"> type a capital "</t>
        </r>
        <r>
          <rPr>
            <b/>
            <sz val="8"/>
            <color indexed="81"/>
            <rFont val="Tahoma"/>
            <family val="2"/>
          </rPr>
          <t>P</t>
        </r>
        <r>
          <rPr>
            <sz val="8"/>
            <color indexed="81"/>
            <rFont val="Tahoma"/>
            <family val="2"/>
          </rPr>
          <t>" in the cell.  The capital "</t>
        </r>
        <r>
          <rPr>
            <b/>
            <sz val="8"/>
            <color indexed="81"/>
            <rFont val="Tahoma"/>
            <family val="2"/>
          </rPr>
          <t>P</t>
        </r>
        <r>
          <rPr>
            <sz val="8"/>
            <color indexed="81"/>
            <rFont val="Tahoma"/>
            <family val="2"/>
          </rPr>
          <t>" produces a check mark when the font is set to Wingdings2.
● If the staff member's program responsibilities are different during the 2nd 6 months period, use 2 rows for that person with one row for each period.</t>
        </r>
      </text>
    </comment>
  </commentList>
</comments>
</file>

<file path=xl/comments3.xml><?xml version="1.0" encoding="utf-8"?>
<comments xmlns="http://schemas.openxmlformats.org/spreadsheetml/2006/main">
  <authors>
    <author>Michael Schwartz</author>
  </authors>
  <commentList>
    <comment ref="A16" authorId="0" shapeId="0">
      <text>
        <r>
          <rPr>
            <b/>
            <sz val="9"/>
            <color indexed="81"/>
            <rFont val="Tahoma"/>
            <family val="2"/>
          </rPr>
          <t>Universal Direct:</t>
        </r>
        <r>
          <rPr>
            <sz val="9"/>
            <color indexed="81"/>
            <rFont val="Tahoma"/>
            <family val="2"/>
          </rPr>
          <t xml:space="preserve">
Interventions directly serve an identifiable group within the general public or a population group who have not been identified on the basis of individual risk (e.g. school curriculum, after-school program, parenting class).  This could also include interventions involving interpersonal and ongoing/repeated contact.</t>
        </r>
      </text>
    </comment>
    <comment ref="A17" authorId="0" shapeId="0">
      <text>
        <r>
          <rPr>
            <b/>
            <sz val="9"/>
            <color indexed="81"/>
            <rFont val="Tahoma"/>
            <family val="2"/>
          </rPr>
          <t>Universal Indirect:</t>
        </r>
        <r>
          <rPr>
            <sz val="9"/>
            <color indexed="81"/>
            <rFont val="Tahoma"/>
            <family val="2"/>
          </rPr>
          <t xml:space="preserve">
Interventions support population-based programs and environmental strategies (e.g. establishing ATOD policies, modifying ATOD advertising practices).  This also could include interventions involving programs and policies implemented by coalitions.</t>
        </r>
      </text>
    </comment>
    <comment ref="A18" authorId="0" shapeId="0">
      <text>
        <r>
          <rPr>
            <b/>
            <sz val="9"/>
            <color indexed="81"/>
            <rFont val="Tahoma"/>
            <family val="2"/>
          </rPr>
          <t>Selective:</t>
        </r>
        <r>
          <rPr>
            <sz val="9"/>
            <color indexed="81"/>
            <rFont val="Tahoma"/>
            <family val="2"/>
          </rPr>
          <t xml:space="preserve">
Activities targeted to individuals or a subgroup of a population whose risk of developing a disorder is significantly higher than average.</t>
        </r>
      </text>
    </comment>
    <comment ref="A19" authorId="0" shapeId="0">
      <text>
        <r>
          <rPr>
            <b/>
            <sz val="9"/>
            <color indexed="81"/>
            <rFont val="Tahoma"/>
            <family val="2"/>
          </rPr>
          <t>Indicated:</t>
        </r>
        <r>
          <rPr>
            <sz val="9"/>
            <color indexed="81"/>
            <rFont val="Tahoma"/>
            <family val="2"/>
          </rPr>
          <t xml:space="preserve">
Activities targeted to individuals identified as having minimal but detectable signs or symptoms foreshadowing disorder or having biological markers indicating predisposition for disorder but not yet meeting diagnostic levels.</t>
        </r>
      </text>
    </comment>
  </commentList>
</comments>
</file>

<file path=xl/comments4.xml><?xml version="1.0" encoding="utf-8"?>
<comments xmlns="http://schemas.openxmlformats.org/spreadsheetml/2006/main">
  <authors>
    <author>Michael Schwartz</author>
  </authors>
  <commentList>
    <comment ref="C11" authorId="0" shapeId="0">
      <text>
        <r>
          <rPr>
            <b/>
            <sz val="8"/>
            <color indexed="81"/>
            <rFont val="Tahoma"/>
            <family val="2"/>
          </rPr>
          <t>Adjustments (</t>
        </r>
        <r>
          <rPr>
            <b/>
            <sz val="8"/>
            <color indexed="81"/>
            <rFont val="Arial"/>
            <family val="2"/>
          </rPr>
          <t>±</t>
        </r>
        <r>
          <rPr>
            <b/>
            <sz val="8"/>
            <color indexed="81"/>
            <rFont val="Tahoma"/>
            <family val="2"/>
          </rPr>
          <t>):</t>
        </r>
        <r>
          <rPr>
            <sz val="8"/>
            <color indexed="81"/>
            <rFont val="Tahoma"/>
            <family val="2"/>
          </rPr>
          <t xml:space="preserve">
Enter positive adjustments as a positive number and negative adjustments as a negative number.</t>
        </r>
      </text>
    </comment>
    <comment ref="F11" authorId="0" shapeId="0">
      <text>
        <r>
          <rPr>
            <b/>
            <sz val="8"/>
            <color indexed="81"/>
            <rFont val="Tahoma"/>
            <family val="2"/>
          </rPr>
          <t>Adjustments (</t>
        </r>
        <r>
          <rPr>
            <b/>
            <sz val="8"/>
            <color indexed="81"/>
            <rFont val="Arial"/>
            <family val="2"/>
          </rPr>
          <t>±</t>
        </r>
        <r>
          <rPr>
            <b/>
            <sz val="8"/>
            <color indexed="81"/>
            <rFont val="Tahoma"/>
            <family val="2"/>
          </rPr>
          <t>):</t>
        </r>
        <r>
          <rPr>
            <sz val="8"/>
            <color indexed="81"/>
            <rFont val="Tahoma"/>
            <family val="2"/>
          </rPr>
          <t xml:space="preserve">
Enter positive adjustments as a positive number and negative adjustments as a negative number.</t>
        </r>
      </text>
    </comment>
  </commentList>
</comments>
</file>

<file path=xl/comments5.xml><?xml version="1.0" encoding="utf-8"?>
<comments xmlns="http://schemas.openxmlformats.org/spreadsheetml/2006/main">
  <authors>
    <author>Michael Schwartz</author>
  </authors>
  <commentList>
    <comment ref="G9" authorId="0" shapeId="0">
      <text>
        <r>
          <rPr>
            <b/>
            <sz val="9"/>
            <color indexed="81"/>
            <rFont val="Tahoma"/>
            <family val="2"/>
          </rPr>
          <t>Persons Served For The SFY:</t>
        </r>
        <r>
          <rPr>
            <sz val="9"/>
            <color indexed="81"/>
            <rFont val="Tahoma"/>
            <family val="2"/>
          </rPr>
          <t xml:space="preserve">
An individual shall be counted as a person served only once within an individual program but if served by more than one program may be counted as a person served by each separate program.  
Therefore, a person who participated in a single program that spanned both six month periods would be counted as one person served for the SFY.  However, a person who participated in two different programs during the year would be counted as two people served.</t>
        </r>
      </text>
    </comment>
    <comment ref="B11" authorId="0" shapeId="0">
      <text>
        <r>
          <rPr>
            <b/>
            <sz val="9"/>
            <color indexed="81"/>
            <rFont val="Tahoma"/>
            <family val="2"/>
          </rPr>
          <t>Individual-Based Programs and Strategies:</t>
        </r>
        <r>
          <rPr>
            <sz val="9"/>
            <color indexed="81"/>
            <rFont val="Tahoma"/>
            <family val="2"/>
          </rPr>
          <t xml:space="preserve">
These are programs and strategies provided to individuals or groups where individual-level information is recorded for participants -- e.g. school and community-based curricula and groups (SADD, 4-H, Peer Helpers), alternative activities (after-school programs), parent education classes, etc.
Persons served should be based on actual counts.  An individual who participates in more than one program shall be counted as a person served only once within an individual program but may be counted as a person served for each separate program.  Therefore, a person who participated in two different programs would be counted as two people served.</t>
        </r>
      </text>
    </comment>
    <comment ref="C11" authorId="0" shapeId="0">
      <text>
        <r>
          <rPr>
            <b/>
            <sz val="9"/>
            <color indexed="81"/>
            <rFont val="Tahoma"/>
            <family val="2"/>
          </rPr>
          <t>Population-Based Programs and Strategies:</t>
        </r>
        <r>
          <rPr>
            <sz val="9"/>
            <color indexed="81"/>
            <rFont val="Tahoma"/>
            <family val="2"/>
          </rPr>
          <t xml:space="preserve">
These are programs and strategies intended to provide information to impact a broad population and may include environmental strategies (which establish or change written or unwritten community standards, codes, laws, and attitudes, thereby influencing incidence and prevalence of SU in the general population), one-time or single events (e.g. health fair, school assembly, or distribution of materials), and other activities intended to impact a broad population.  
Persons served should include actual numbers if known, but may include estimates.  Examples of how to record population-based estimates:
  ● brochure dissemination - number of people receiving brochure.
  ● radio/TV talk show - number of people listening to or viewing the show.
  ● health fair - number of people attending the fair.
  ● school assembly - number of people attending the assembly.
  ● PSA - number of people listening to or viewing the PSA.
  ● developing community policies (e.g. restrictions on advertising) - number of people in the community.
  ● media campaign - number of people living in the "community" impacted by the media campaign.
  ● other environmental strategies - number of people impacted by the strategy.</t>
        </r>
      </text>
    </comment>
    <comment ref="D11" authorId="0" shapeId="0">
      <text>
        <r>
          <rPr>
            <b/>
            <sz val="9"/>
            <color indexed="81"/>
            <rFont val="Tahoma"/>
            <family val="2"/>
          </rPr>
          <t>Individual-Based Programs and Strategies:</t>
        </r>
        <r>
          <rPr>
            <sz val="9"/>
            <color indexed="81"/>
            <rFont val="Tahoma"/>
            <family val="2"/>
          </rPr>
          <t xml:space="preserve">
These are programs and strategies provided to individuals or groups where individual-level information is recorded for participants -- e.g. school and community-based curricula and groups (SADD, 4-H, Peer Helpers), alternative activities (after-school programs), parent education classes, etc.
Persons served should be based on actual counts.  An individual who participates in more than one program shall be counted as a person served only once within an individual program but may be counted as a person served for each separate program.  Therefore, a person who participated in two different programs would be counted as two people served.</t>
        </r>
      </text>
    </comment>
    <comment ref="E11" authorId="0" shapeId="0">
      <text>
        <r>
          <rPr>
            <b/>
            <sz val="9"/>
            <color indexed="81"/>
            <rFont val="Tahoma"/>
            <family val="2"/>
          </rPr>
          <t>Population-Based Programs and Strategies:</t>
        </r>
        <r>
          <rPr>
            <sz val="9"/>
            <color indexed="81"/>
            <rFont val="Tahoma"/>
            <family val="2"/>
          </rPr>
          <t xml:space="preserve">
These are programs and strategies intended to provide information to impact a broad population and may include environmental strategies (which establish or change written or unwritten community standards, codes, laws, and attitudes, thereby influencing incidence and prevalence of SU in the general population), one-time or single events (e.g. health fair, school assembly, or distribution of materials), and other activities intended to impact a broad population.  
Persons served should include actual numbers if known, but may include estimates.  Examples of how to record population-based estimates:
  ● brochure dissemination - number of people receiving brochure.
  ● radio/TV talk show - number of people listening to or viewing the show.
  ● health fair - number of people attending the fair.
  ● school assembly - number of people attending the assembly.
  ● PSA - number of people listening to or viewing the PSA.
  ● developing community policies (e.g. restrictions on advertising) - number of people in the community.
  ● media campaign - number of people living in the "community" impacted by the media campaign.
  ● other environmental strategies - number of people impacted by the strategy.</t>
        </r>
      </text>
    </comment>
    <comment ref="F11" authorId="0" shapeId="0">
      <text>
        <r>
          <rPr>
            <b/>
            <sz val="9"/>
            <color indexed="81"/>
            <rFont val="Tahoma"/>
            <family val="2"/>
          </rPr>
          <t>Individual-Based Programs and Strategies:</t>
        </r>
        <r>
          <rPr>
            <sz val="9"/>
            <color indexed="81"/>
            <rFont val="Tahoma"/>
            <family val="2"/>
          </rPr>
          <t xml:space="preserve">
These are programs and strategies provided to individuals or groups where individual-level information is recorded for participants -- e.g. school and community-based curricula and groups (SADD, 4-H, Peer Helpers), alternative activities (after-school programs), parent education classes, etc.
Persons served should be based on actual counts.  An individual who participates in more than one program shall be counted as a person served only once within an individual program but may be counted as a person served for each separate program.  Therefore, a person who participated in two different programs would be counted as two people served.</t>
        </r>
      </text>
    </comment>
    <comment ref="G11" authorId="0" shapeId="0">
      <text>
        <r>
          <rPr>
            <b/>
            <sz val="9"/>
            <color indexed="81"/>
            <rFont val="Tahoma"/>
            <family val="2"/>
          </rPr>
          <t>Population-Based Programs and Strategies:</t>
        </r>
        <r>
          <rPr>
            <sz val="9"/>
            <color indexed="81"/>
            <rFont val="Tahoma"/>
            <family val="2"/>
          </rPr>
          <t xml:space="preserve">
These are programs and strategies intended to provide information to impact a broad population and may include environmental strategies (which establish or change written or unwritten community standards, codes, laws, and attitudes, thereby influencing incidence and prevalence of SU in the general population), one-time or single events (e.g. health fair, school assembly, or distribution of materials), and other activities intended to impact a broad population.  
Persons served should include actual numbers if known, but may include estimates.  Examples of how to record population-based estimates:
  ● brochure dissemination - number of people receiving brochure.
  ● radio/TV talk show - number of people listening to or viewing the show.
  ● health fair - number of people attending the fair.
  ● school assembly - number of people attending the assembly.
  ● PSA - number of people listening to or viewing the PSA.
  ● developing community policies (e.g. restrictions on advertising) - number of people in the community.
  ● media campaign - number of people living in the "community" impacted by the media campaign.
  ● other environmental strategies - number of people impacted by the strategy.</t>
        </r>
      </text>
    </comment>
  </commentList>
</comments>
</file>

<file path=xl/comments6.xml><?xml version="1.0" encoding="utf-8"?>
<comments xmlns="http://schemas.openxmlformats.org/spreadsheetml/2006/main">
  <authors>
    <author>Michael Schwartz</author>
  </authors>
  <commentList>
    <comment ref="G9" authorId="0" shapeId="0">
      <text>
        <r>
          <rPr>
            <b/>
            <sz val="9"/>
            <color indexed="81"/>
            <rFont val="Tahoma"/>
            <family val="2"/>
          </rPr>
          <t>Persons Served For The SFY:</t>
        </r>
        <r>
          <rPr>
            <sz val="9"/>
            <color indexed="81"/>
            <rFont val="Tahoma"/>
            <family val="2"/>
          </rPr>
          <t xml:space="preserve">
An individual shall be counted as a person served only once within an individual program but if served by more than one program may be counted as a person served by each separate program.  Therefore, a person who participated in a single program that spanned both six month periods would be counted as one person served for the SFY.  However, a person who participated in two different programs during the year would be counted as two people served.</t>
        </r>
      </text>
    </comment>
    <comment ref="B11" authorId="0" shapeId="0">
      <text>
        <r>
          <rPr>
            <b/>
            <sz val="9"/>
            <color indexed="81"/>
            <rFont val="Tahoma"/>
            <family val="2"/>
          </rPr>
          <t>Individual-Based Programs and Strategies:</t>
        </r>
        <r>
          <rPr>
            <sz val="9"/>
            <color indexed="81"/>
            <rFont val="Tahoma"/>
            <family val="2"/>
          </rPr>
          <t xml:space="preserve">
These are programs and strategies provided to individuals or groups where individual-level information is recorded for participants -- e.g. school and community-based curricula and groups (SADD, 4-H, Peer Helpers), alternative activities (after-school programs), parent education classes, etc.
Persons served should be based on actual counts.  An individual who participates in more than one program shall be counted as a person served only once within an individual program but may be counted as a person served for each separate program.  Therefore, a person who participated in two different programs would be counted as two people served.</t>
        </r>
      </text>
    </comment>
    <comment ref="C11" authorId="0" shapeId="0">
      <text>
        <r>
          <rPr>
            <b/>
            <sz val="9"/>
            <color indexed="81"/>
            <rFont val="Tahoma"/>
            <family val="2"/>
          </rPr>
          <t>Population-Based Programs and Strategies:</t>
        </r>
        <r>
          <rPr>
            <sz val="9"/>
            <color indexed="81"/>
            <rFont val="Tahoma"/>
            <family val="2"/>
          </rPr>
          <t xml:space="preserve">
These are programs and strategies intended to provide information to impact a broad population and may include environmental strategies (which establish or change written or unwritten community standards, codes, laws, and attitudes, thereby influencing incidence and prevalence of SU in the general population), one-time or single events (e.g. health fair, school assembly, or distribution of materials), and other activities intended to impact a broad population.  
Persons served should include actual numbers if known, but may include estimates.  Examples of how to record population-based estimates:
  ● brochure dissemination - number of people receiving brochure.
  ● radio/TV talk show - number of people listening to or viewing the show.
  ● health fair - number of people attending the fair.
  ● school assembly - number of people attending the assembly.
  ● PSA - number of people listening to or viewing the PSA.
  ● developing community policies (e.g. restrictions on advertising) - number of people in the community.
  ● media campaign - number of people living in the "community" impacted by the media campaign.
  ● other environmental strategies - number of people impacted by the strategy.</t>
        </r>
      </text>
    </comment>
    <comment ref="D11" authorId="0" shapeId="0">
      <text>
        <r>
          <rPr>
            <b/>
            <sz val="9"/>
            <color indexed="81"/>
            <rFont val="Tahoma"/>
            <family val="2"/>
          </rPr>
          <t>Individual-Based Programs and Strategies:</t>
        </r>
        <r>
          <rPr>
            <sz val="9"/>
            <color indexed="81"/>
            <rFont val="Tahoma"/>
            <family val="2"/>
          </rPr>
          <t xml:space="preserve">
These are programs and strategies provided to individuals or groups where individual-level information is recorded for participants -- e.g. school and community-based curricula and groups (SADD, 4-H, Peer Helpers), alternative activities (after-school programs), parent education classes, etc.
Persons served should be based on actual counts.  An individual who participates in more than one program shall be counted as a person served only once within an individual program but may be counted as a person served for each separate program.  Therefore, a person who participated in two different programs would be counted as two people served.</t>
        </r>
      </text>
    </comment>
    <comment ref="E11" authorId="0" shapeId="0">
      <text>
        <r>
          <rPr>
            <b/>
            <sz val="9"/>
            <color indexed="81"/>
            <rFont val="Tahoma"/>
            <family val="2"/>
          </rPr>
          <t>Population-Based Programs and Strategies:</t>
        </r>
        <r>
          <rPr>
            <sz val="9"/>
            <color indexed="81"/>
            <rFont val="Tahoma"/>
            <family val="2"/>
          </rPr>
          <t xml:space="preserve">
These are programs and strategies intended to provide information to impact a broad population and may include environmental strategies (which establish or change written or unwritten community standards, codes, laws, and attitudes, thereby influencing incidence and prevalence of SU in the general population), one-time or single events (e.g. health fair, school assembly, or distribution of materials), and other activities intended to impact a broad population.  
Persons served should include actual numbers if known, but may include estimates.  Examples of how to record population-based estimates:
  ● brochure dissemination - number of people receiving brochure.
  ● radio/TV talk show - number of people listening to or viewing the show.
  ● health fair - number of people attending the fair.
  ● school assembly - number of people attending the assembly.
  ● PSA - number of people listening to or viewing the PSA.
  ● developing community policies (e.g. restrictions on advertising) - number of people in the community.
  ● media campaign - number of people living in the "community" impacted by the media campaign.
  ● other environmental strategies - number of people impacted by the strategy.</t>
        </r>
      </text>
    </comment>
    <comment ref="F11" authorId="0" shapeId="0">
      <text>
        <r>
          <rPr>
            <b/>
            <sz val="9"/>
            <color indexed="81"/>
            <rFont val="Tahoma"/>
            <family val="2"/>
          </rPr>
          <t>Individual-Based Programs and Strategies:</t>
        </r>
        <r>
          <rPr>
            <sz val="9"/>
            <color indexed="81"/>
            <rFont val="Tahoma"/>
            <family val="2"/>
          </rPr>
          <t xml:space="preserve">
These are programs and strategies provided to individuals or groups where individual-level information is recorded for participants -- e.g. school and community-based curricula and groups (SADD, 4-H, Peer Helpers), alternative activities (after-school programs), parent education classes, etc.
Persons served should be based on actual counts.  An individual who participates in more than one program shall be counted as a person served only once within an individual program but may be counted as a person served for each separate program.  Therefore, a person who participated in two different programs would be counted as two people served.</t>
        </r>
      </text>
    </comment>
    <comment ref="G11" authorId="0" shapeId="0">
      <text>
        <r>
          <rPr>
            <b/>
            <sz val="9"/>
            <color indexed="81"/>
            <rFont val="Tahoma"/>
            <family val="2"/>
          </rPr>
          <t>Population-Based Programs and Strategies:</t>
        </r>
        <r>
          <rPr>
            <sz val="9"/>
            <color indexed="81"/>
            <rFont val="Tahoma"/>
            <family val="2"/>
          </rPr>
          <t xml:space="preserve">
These are programs and strategies intended to provide information to impact a broad population and may include environmental strategies (which establish or change written or unwritten community standards, codes, laws, and attitudes, thereby influencing incidence and prevalence of SU in the general population), one-time or single events (e.g. health fair, school assembly, or distribution of materials), and other activities intended to impact a broad population.  
Persons served should include actual numbers if known, but may include estimates.  Examples of how to record population-based estimates:
  ● brochure dissemination - number of people receiving brochure.
  ● radio/TV talk show - number of people listening to or viewing the show.
  ● health fair - number of people attending the fair.
  ● school assembly - number of people attending the assembly.
  ● PSA - number of people listening to or viewing the PSA.
  ● developing community policies (e.g. restrictions on advertising) - number of people in the community.
  ● media campaign - number of people living in the "community" impacted by the media campaign.
  ● other environmental strategies - number of people impacted by the strategy.</t>
        </r>
      </text>
    </comment>
    <comment ref="A13" authorId="0" shapeId="0">
      <text>
        <r>
          <rPr>
            <b/>
            <sz val="9"/>
            <color indexed="81"/>
            <rFont val="Tahoma"/>
            <family val="2"/>
          </rPr>
          <t>Universal Direct:</t>
        </r>
        <r>
          <rPr>
            <sz val="9"/>
            <color indexed="81"/>
            <rFont val="Tahoma"/>
            <family val="2"/>
          </rPr>
          <t xml:space="preserve">
Interventions directly serve an identifiable group within the general public or a population group who have not been identified on the basis of individual risk (e.g. school curriculum, after-school program, parenting class).  This could also include interventions involving interpersonal and ongoing/repeated contact.</t>
        </r>
      </text>
    </comment>
    <comment ref="A14" authorId="0" shapeId="0">
      <text>
        <r>
          <rPr>
            <b/>
            <sz val="9"/>
            <color indexed="81"/>
            <rFont val="Tahoma"/>
            <family val="2"/>
          </rPr>
          <t>Universal Indirect:</t>
        </r>
        <r>
          <rPr>
            <sz val="9"/>
            <color indexed="81"/>
            <rFont val="Tahoma"/>
            <family val="2"/>
          </rPr>
          <t xml:space="preserve">
Interventions support population-based programs and environmental strategies (e.g. establishing ATOD policies, modifying ATOD advertising practices).  This also could include interventions involving programs and policies implemented by coalitions.</t>
        </r>
      </text>
    </comment>
    <comment ref="A15" authorId="0" shapeId="0">
      <text>
        <r>
          <rPr>
            <b/>
            <sz val="9"/>
            <color indexed="81"/>
            <rFont val="Tahoma"/>
            <family val="2"/>
          </rPr>
          <t>Selective:</t>
        </r>
        <r>
          <rPr>
            <sz val="9"/>
            <color indexed="81"/>
            <rFont val="Tahoma"/>
            <family val="2"/>
          </rPr>
          <t xml:space="preserve">
Activities targeted to individuals or a subgroup of a population whose risk of developing a disorder is significantly higher than average.</t>
        </r>
      </text>
    </comment>
    <comment ref="A16" authorId="0" shapeId="0">
      <text>
        <r>
          <rPr>
            <b/>
            <sz val="9"/>
            <color indexed="81"/>
            <rFont val="Tahoma"/>
            <family val="2"/>
          </rPr>
          <t>Indicated:</t>
        </r>
        <r>
          <rPr>
            <sz val="9"/>
            <color indexed="81"/>
            <rFont val="Tahoma"/>
            <family val="2"/>
          </rPr>
          <t xml:space="preserve">
Activities targeted to individuals identified as having minimal but detectable signs or symptoms foreshadowing disorder or having biological markers indicating predisposition for disorder but not yet meeting diagnostic levels.</t>
        </r>
      </text>
    </comment>
  </commentList>
</comments>
</file>

<file path=xl/comments7.xml><?xml version="1.0" encoding="utf-8"?>
<comments xmlns="http://schemas.openxmlformats.org/spreadsheetml/2006/main">
  <authors>
    <author>Michael Schwartz</author>
  </authors>
  <commentList>
    <comment ref="D7" authorId="0" shapeId="0">
      <text>
        <r>
          <rPr>
            <b/>
            <u/>
            <sz val="8"/>
            <color indexed="81"/>
            <rFont val="Tahoma"/>
            <family val="2"/>
          </rPr>
          <t xml:space="preserve">Entering Check marks </t>
        </r>
        <r>
          <rPr>
            <b/>
            <u/>
            <sz val="8"/>
            <color indexed="81"/>
            <rFont val="Wingdings 2"/>
            <family val="1"/>
            <charset val="2"/>
          </rPr>
          <t>P</t>
        </r>
        <r>
          <rPr>
            <b/>
            <sz val="8"/>
            <color indexed="81"/>
            <rFont val="Tahoma"/>
            <family val="2"/>
          </rPr>
          <t>:</t>
        </r>
        <r>
          <rPr>
            <sz val="8"/>
            <color indexed="81"/>
            <rFont val="Tahoma"/>
            <family val="2"/>
          </rPr>
          <t xml:space="preserve">
</t>
        </r>
        <r>
          <rPr>
            <sz val="8"/>
            <color indexed="81"/>
            <rFont val="Arial"/>
            <family val="2"/>
          </rPr>
          <t>●</t>
        </r>
        <r>
          <rPr>
            <sz val="8"/>
            <color indexed="81"/>
            <rFont val="Tahoma"/>
            <family val="2"/>
          </rPr>
          <t xml:space="preserve"> Select the item from the drop-down list </t>
        </r>
        <r>
          <rPr>
            <b/>
            <sz val="8"/>
            <color indexed="81"/>
            <rFont val="Tahoma"/>
            <family val="2"/>
          </rPr>
          <t>OR</t>
        </r>
        <r>
          <rPr>
            <sz val="8"/>
            <color indexed="81"/>
            <rFont val="Tahoma"/>
            <family val="2"/>
          </rPr>
          <t xml:space="preserve"> type a capital "</t>
        </r>
        <r>
          <rPr>
            <b/>
            <sz val="8"/>
            <color indexed="81"/>
            <rFont val="Tahoma"/>
            <family val="2"/>
          </rPr>
          <t>P</t>
        </r>
        <r>
          <rPr>
            <sz val="8"/>
            <color indexed="81"/>
            <rFont val="Tahoma"/>
            <family val="2"/>
          </rPr>
          <t xml:space="preserve">" in the cell.  
</t>
        </r>
        <r>
          <rPr>
            <sz val="8"/>
            <color indexed="81"/>
            <rFont val="Arial"/>
            <family val="2"/>
          </rPr>
          <t>●</t>
        </r>
        <r>
          <rPr>
            <sz val="8"/>
            <color indexed="81"/>
            <rFont val="Tahoma"/>
            <family val="2"/>
          </rPr>
          <t xml:space="preserve"> The capital "</t>
        </r>
        <r>
          <rPr>
            <b/>
            <sz val="8"/>
            <color indexed="81"/>
            <rFont val="Tahoma"/>
            <family val="2"/>
          </rPr>
          <t>P</t>
        </r>
        <r>
          <rPr>
            <sz val="8"/>
            <color indexed="81"/>
            <rFont val="Tahoma"/>
            <family val="2"/>
          </rPr>
          <t>" produces a check mark when the font is set to Wingdings2.</t>
        </r>
      </text>
    </comment>
    <comment ref="E7" authorId="0" shapeId="0">
      <text>
        <r>
          <rPr>
            <b/>
            <u/>
            <sz val="8"/>
            <color indexed="81"/>
            <rFont val="Tahoma"/>
            <family val="2"/>
          </rPr>
          <t xml:space="preserve">Entering Check marks </t>
        </r>
        <r>
          <rPr>
            <b/>
            <u/>
            <sz val="8"/>
            <color indexed="81"/>
            <rFont val="Wingdings 2"/>
            <family val="1"/>
            <charset val="2"/>
          </rPr>
          <t>P</t>
        </r>
        <r>
          <rPr>
            <b/>
            <sz val="8"/>
            <color indexed="81"/>
            <rFont val="Tahoma"/>
            <family val="2"/>
          </rPr>
          <t>:</t>
        </r>
        <r>
          <rPr>
            <sz val="8"/>
            <color indexed="81"/>
            <rFont val="Tahoma"/>
            <family val="2"/>
          </rPr>
          <t xml:space="preserve">
</t>
        </r>
        <r>
          <rPr>
            <sz val="8"/>
            <color indexed="81"/>
            <rFont val="Arial"/>
            <family val="2"/>
          </rPr>
          <t>●</t>
        </r>
        <r>
          <rPr>
            <sz val="8"/>
            <color indexed="81"/>
            <rFont val="Tahoma"/>
            <family val="2"/>
          </rPr>
          <t xml:space="preserve"> Select the item from the drop-down list </t>
        </r>
        <r>
          <rPr>
            <b/>
            <sz val="8"/>
            <color indexed="81"/>
            <rFont val="Tahoma"/>
            <family val="2"/>
          </rPr>
          <t>OR</t>
        </r>
        <r>
          <rPr>
            <sz val="8"/>
            <color indexed="81"/>
            <rFont val="Tahoma"/>
            <family val="2"/>
          </rPr>
          <t xml:space="preserve"> type a capital "</t>
        </r>
        <r>
          <rPr>
            <b/>
            <sz val="8"/>
            <color indexed="81"/>
            <rFont val="Tahoma"/>
            <family val="2"/>
          </rPr>
          <t>P</t>
        </r>
        <r>
          <rPr>
            <sz val="8"/>
            <color indexed="81"/>
            <rFont val="Tahoma"/>
            <family val="2"/>
          </rPr>
          <t xml:space="preserve">" in the cell.  
</t>
        </r>
        <r>
          <rPr>
            <sz val="8"/>
            <color indexed="81"/>
            <rFont val="Arial"/>
            <family val="2"/>
          </rPr>
          <t>●</t>
        </r>
        <r>
          <rPr>
            <sz val="8"/>
            <color indexed="81"/>
            <rFont val="Tahoma"/>
            <family val="2"/>
          </rPr>
          <t xml:space="preserve"> The capital "</t>
        </r>
        <r>
          <rPr>
            <b/>
            <sz val="8"/>
            <color indexed="81"/>
            <rFont val="Tahoma"/>
            <family val="2"/>
          </rPr>
          <t>P</t>
        </r>
        <r>
          <rPr>
            <sz val="8"/>
            <color indexed="81"/>
            <rFont val="Tahoma"/>
            <family val="2"/>
          </rPr>
          <t>" produces a check mark when the font is set to Wingdings2.</t>
        </r>
      </text>
    </comment>
    <comment ref="B15" authorId="0" shapeId="0">
      <text>
        <r>
          <rPr>
            <b/>
            <u/>
            <sz val="8"/>
            <color indexed="81"/>
            <rFont val="Tahoma"/>
            <family val="2"/>
          </rPr>
          <t>When Entering Decimal Hours</t>
        </r>
        <r>
          <rPr>
            <b/>
            <sz val="8"/>
            <color indexed="81"/>
            <rFont val="Tahoma"/>
            <family val="2"/>
          </rPr>
          <t>:</t>
        </r>
        <r>
          <rPr>
            <sz val="8"/>
            <color indexed="81"/>
            <rFont val="Tahoma"/>
            <family val="2"/>
          </rPr>
          <t xml:space="preserve">
15 minutes = 0.25 hours, 
30 minutes = 0.50 hours, 
45 minutes = 0.75 hours, etc.</t>
        </r>
      </text>
    </comment>
    <comment ref="B29" authorId="0" shapeId="0">
      <text>
        <r>
          <rPr>
            <b/>
            <u/>
            <sz val="8"/>
            <color indexed="81"/>
            <rFont val="Tahoma"/>
            <family val="2"/>
          </rPr>
          <t>When Entering Decimal Hours</t>
        </r>
        <r>
          <rPr>
            <b/>
            <sz val="8"/>
            <color indexed="81"/>
            <rFont val="Tahoma"/>
            <family val="2"/>
          </rPr>
          <t>:</t>
        </r>
        <r>
          <rPr>
            <sz val="8"/>
            <color indexed="81"/>
            <rFont val="Tahoma"/>
            <family val="2"/>
          </rPr>
          <t xml:space="preserve">
15 minutes = 0.25 hours, 
30 minutes = 0.50 hours, 
45 minutes = 0.75 hours, etc.</t>
        </r>
      </text>
    </comment>
    <comment ref="B42" authorId="0" shapeId="0">
      <text>
        <r>
          <rPr>
            <b/>
            <u/>
            <sz val="8"/>
            <color indexed="81"/>
            <rFont val="Tahoma"/>
            <family val="2"/>
          </rPr>
          <t>When Entering Decimal Hours</t>
        </r>
        <r>
          <rPr>
            <b/>
            <sz val="8"/>
            <color indexed="81"/>
            <rFont val="Tahoma"/>
            <family val="2"/>
          </rPr>
          <t>:</t>
        </r>
        <r>
          <rPr>
            <sz val="8"/>
            <color indexed="81"/>
            <rFont val="Tahoma"/>
            <family val="2"/>
          </rPr>
          <t xml:space="preserve">
15 minutes = 0.25 hours, 
30 minutes = 0.50 hours, 
45 minutes = 0.75 hours, etc.</t>
        </r>
      </text>
    </comment>
    <comment ref="B51" authorId="0" shapeId="0">
      <text>
        <r>
          <rPr>
            <b/>
            <u/>
            <sz val="8"/>
            <color indexed="81"/>
            <rFont val="Tahoma"/>
            <family val="2"/>
          </rPr>
          <t>When Entering Decimal Hours</t>
        </r>
        <r>
          <rPr>
            <b/>
            <sz val="8"/>
            <color indexed="81"/>
            <rFont val="Tahoma"/>
            <family val="2"/>
          </rPr>
          <t>:</t>
        </r>
        <r>
          <rPr>
            <sz val="8"/>
            <color indexed="81"/>
            <rFont val="Tahoma"/>
            <family val="2"/>
          </rPr>
          <t xml:space="preserve">
15 minutes = 0.25 hours, 
30 minutes = 0.50 hours, 
45 minutes = 0.75 hours, etc.</t>
        </r>
      </text>
    </comment>
    <comment ref="B64" authorId="0" shapeId="0">
      <text>
        <r>
          <rPr>
            <b/>
            <u/>
            <sz val="8"/>
            <color indexed="81"/>
            <rFont val="Tahoma"/>
            <family val="2"/>
          </rPr>
          <t>When Entering Decimal Hours</t>
        </r>
        <r>
          <rPr>
            <b/>
            <sz val="8"/>
            <color indexed="81"/>
            <rFont val="Tahoma"/>
            <family val="2"/>
          </rPr>
          <t>:</t>
        </r>
        <r>
          <rPr>
            <sz val="8"/>
            <color indexed="81"/>
            <rFont val="Tahoma"/>
            <family val="2"/>
          </rPr>
          <t xml:space="preserve">
15 minutes = 0.25 hours, 
30 minutes = 0.50 hours, 
45 minutes = 0.75 hours, etc.</t>
        </r>
      </text>
    </comment>
    <comment ref="B76" authorId="0" shapeId="0">
      <text>
        <r>
          <rPr>
            <b/>
            <u/>
            <sz val="8"/>
            <color indexed="81"/>
            <rFont val="Tahoma"/>
            <family val="2"/>
          </rPr>
          <t>When Entering Decimal Hours</t>
        </r>
        <r>
          <rPr>
            <b/>
            <sz val="8"/>
            <color indexed="81"/>
            <rFont val="Tahoma"/>
            <family val="2"/>
          </rPr>
          <t>:</t>
        </r>
        <r>
          <rPr>
            <sz val="8"/>
            <color indexed="81"/>
            <rFont val="Tahoma"/>
            <family val="2"/>
          </rPr>
          <t xml:space="preserve">
15 minutes = 0.25 hours, 
30 minutes = 0.50 hours, 
45 minutes = 0.75 hours, etc.</t>
        </r>
      </text>
    </comment>
  </commentList>
</comments>
</file>

<file path=xl/comments8.xml><?xml version="1.0" encoding="utf-8"?>
<comments xmlns="http://schemas.openxmlformats.org/spreadsheetml/2006/main">
  <authors>
    <author>Michael Schwartz</author>
  </authors>
  <commentList>
    <comment ref="G11" authorId="0" shapeId="0">
      <text>
        <r>
          <rPr>
            <b/>
            <sz val="8"/>
            <color indexed="81"/>
            <rFont val="Tahoma"/>
            <family val="2"/>
          </rPr>
          <t xml:space="preserve">NC Substance Abuse Professional Practice Board Prevention Specialist Status:  
</t>
        </r>
        <r>
          <rPr>
            <sz val="8"/>
            <color indexed="81"/>
            <rFont val="Tahoma"/>
            <family val="2"/>
          </rPr>
          <t>Select certification status from the drop-down list (Certified, Registered, or None).  Do not leave blank.</t>
        </r>
      </text>
    </comment>
    <comment ref="H11" authorId="0" shapeId="0">
      <text>
        <r>
          <rPr>
            <b/>
            <u/>
            <sz val="8"/>
            <color indexed="81"/>
            <rFont val="Arial"/>
            <family val="2"/>
          </rPr>
          <t>Date Certified Or Registered</t>
        </r>
        <r>
          <rPr>
            <b/>
            <sz val="8"/>
            <color indexed="81"/>
            <rFont val="Arial"/>
            <family val="2"/>
          </rPr>
          <t>:</t>
        </r>
        <r>
          <rPr>
            <sz val="8"/>
            <color indexed="81"/>
            <rFont val="Arial"/>
            <family val="2"/>
          </rPr>
          <t xml:space="preserve">
●</t>
        </r>
        <r>
          <rPr>
            <sz val="8"/>
            <color indexed="81"/>
            <rFont val="Tahoma"/>
            <family val="2"/>
          </rPr>
          <t xml:space="preserve"> Enter </t>
        </r>
        <r>
          <rPr>
            <b/>
            <sz val="8"/>
            <color indexed="81"/>
            <rFont val="Tahoma"/>
            <family val="2"/>
          </rPr>
          <t>Date Certified</t>
        </r>
        <r>
          <rPr>
            <sz val="8"/>
            <color indexed="81"/>
            <rFont val="Tahoma"/>
            <family val="2"/>
          </rPr>
          <t xml:space="preserve"> in m/d/yy format.  
</t>
        </r>
        <r>
          <rPr>
            <sz val="8"/>
            <color indexed="81"/>
            <rFont val="Arial"/>
            <family val="2"/>
          </rPr>
          <t>●</t>
        </r>
        <r>
          <rPr>
            <sz val="8"/>
            <color indexed="81"/>
            <rFont val="Tahoma"/>
            <family val="2"/>
          </rPr>
          <t xml:space="preserve"> If not certified, enter </t>
        </r>
        <r>
          <rPr>
            <b/>
            <sz val="8"/>
            <color indexed="81"/>
            <rFont val="Tahoma"/>
            <family val="2"/>
          </rPr>
          <t>Date Registered</t>
        </r>
        <r>
          <rPr>
            <sz val="8"/>
            <color indexed="81"/>
            <rFont val="Tahoma"/>
            <family val="2"/>
          </rPr>
          <t xml:space="preserve">.
</t>
        </r>
        <r>
          <rPr>
            <sz val="8"/>
            <color indexed="81"/>
            <rFont val="Arial"/>
            <family val="2"/>
          </rPr>
          <t>●</t>
        </r>
        <r>
          <rPr>
            <sz val="8"/>
            <color indexed="81"/>
            <rFont val="Tahoma"/>
            <family val="2"/>
          </rPr>
          <t xml:space="preserve"> If not certified or registered, leave</t>
        </r>
        <r>
          <rPr>
            <b/>
            <sz val="8"/>
            <color indexed="81"/>
            <rFont val="Tahoma"/>
            <family val="2"/>
          </rPr>
          <t xml:space="preserve"> blank</t>
        </r>
        <r>
          <rPr>
            <sz val="8"/>
            <color indexed="81"/>
            <rFont val="Tahoma"/>
            <family val="2"/>
          </rPr>
          <t>.</t>
        </r>
      </text>
    </comment>
    <comment ref="I11" authorId="0" shapeId="0">
      <text>
        <r>
          <rPr>
            <b/>
            <u/>
            <sz val="8"/>
            <color indexed="81"/>
            <rFont val="Tahoma"/>
            <family val="2"/>
          </rPr>
          <t>Date Began</t>
        </r>
        <r>
          <rPr>
            <b/>
            <sz val="8"/>
            <color indexed="81"/>
            <rFont val="Tahoma"/>
            <family val="2"/>
          </rPr>
          <t xml:space="preserve">:  
</t>
        </r>
        <r>
          <rPr>
            <b/>
            <sz val="8"/>
            <color indexed="81"/>
            <rFont val="Arial"/>
            <family val="2"/>
          </rPr>
          <t>●</t>
        </r>
        <r>
          <rPr>
            <b/>
            <sz val="8"/>
            <color indexed="81"/>
            <rFont val="Tahoma"/>
            <family val="2"/>
          </rPr>
          <t xml:space="preserve">  </t>
        </r>
        <r>
          <rPr>
            <sz val="8"/>
            <color indexed="81"/>
            <rFont val="Tahoma"/>
            <family val="2"/>
          </rPr>
          <t xml:space="preserve">Enter the date began SA Primary Prevention work </t>
        </r>
        <r>
          <rPr>
            <b/>
            <sz val="8"/>
            <color indexed="81"/>
            <rFont val="Tahoma"/>
            <family val="2"/>
          </rPr>
          <t>for this agency</t>
        </r>
        <r>
          <rPr>
            <sz val="8"/>
            <color indexed="81"/>
            <rFont val="Tahoma"/>
            <family val="2"/>
          </rPr>
          <t xml:space="preserve"> in m/d/yy format.
</t>
        </r>
        <r>
          <rPr>
            <sz val="8"/>
            <color indexed="81"/>
            <rFont val="Arial"/>
            <family val="2"/>
          </rPr>
          <t>●</t>
        </r>
        <r>
          <rPr>
            <sz val="8"/>
            <color indexed="81"/>
            <rFont val="Tahoma"/>
            <family val="2"/>
          </rPr>
          <t xml:space="preserve">  Font will turn </t>
        </r>
        <r>
          <rPr>
            <b/>
            <sz val="8"/>
            <color indexed="81"/>
            <rFont val="Tahoma"/>
            <family val="2"/>
          </rPr>
          <t>blue</t>
        </r>
        <r>
          <rPr>
            <sz val="8"/>
            <color indexed="81"/>
            <rFont val="Tahoma"/>
            <family val="2"/>
          </rPr>
          <t xml:space="preserve"> (for information only) if this date is </t>
        </r>
        <r>
          <rPr>
            <b/>
            <sz val="8"/>
            <color indexed="81"/>
            <rFont val="Tahoma"/>
            <family val="2"/>
          </rPr>
          <t>on or after</t>
        </r>
        <r>
          <rPr>
            <sz val="8"/>
            <color indexed="81"/>
            <rFont val="Tahoma"/>
            <family val="2"/>
          </rPr>
          <t xml:space="preserve"> the "</t>
        </r>
        <r>
          <rPr>
            <b/>
            <sz val="8"/>
            <color indexed="81"/>
            <rFont val="Tahoma"/>
            <family val="2"/>
          </rPr>
          <t>New After</t>
        </r>
        <r>
          <rPr>
            <sz val="8"/>
            <color indexed="81"/>
            <rFont val="Tahoma"/>
            <family val="2"/>
          </rPr>
          <t>" date above the header.</t>
        </r>
      </text>
    </comment>
  </commentList>
</comments>
</file>

<file path=xl/comments9.xml><?xml version="1.0" encoding="utf-8"?>
<comments xmlns="http://schemas.openxmlformats.org/spreadsheetml/2006/main">
  <authors>
    <author>Michael Schwartz</author>
  </authors>
  <commentList>
    <comment ref="D13" authorId="0" shapeId="0">
      <text>
        <r>
          <rPr>
            <b/>
            <u/>
            <sz val="8"/>
            <color indexed="81"/>
            <rFont val="Tahoma"/>
            <family val="2"/>
          </rPr>
          <t>Evidence Based Programs</t>
        </r>
        <r>
          <rPr>
            <b/>
            <sz val="8"/>
            <color indexed="81"/>
            <rFont val="Tahoma"/>
            <family val="2"/>
          </rPr>
          <t>:</t>
        </r>
        <r>
          <rPr>
            <sz val="8"/>
            <color indexed="81"/>
            <rFont val="Tahoma"/>
            <family val="2"/>
          </rPr>
          <t xml:space="preserve">
</t>
        </r>
        <r>
          <rPr>
            <sz val="8"/>
            <color indexed="81"/>
            <rFont val="Arial"/>
            <family val="2"/>
          </rPr>
          <t>●</t>
        </r>
        <r>
          <rPr>
            <sz val="8"/>
            <color indexed="81"/>
            <rFont val="Tahoma"/>
            <family val="2"/>
          </rPr>
          <t xml:space="preserve"> Only include approved NREPP "</t>
        </r>
        <r>
          <rPr>
            <b/>
            <sz val="8"/>
            <color indexed="81"/>
            <rFont val="Tahoma"/>
            <family val="2"/>
          </rPr>
          <t>Universal</t>
        </r>
        <r>
          <rPr>
            <sz val="8"/>
            <color indexed="81"/>
            <rFont val="Tahoma"/>
            <family val="2"/>
          </rPr>
          <t>", "</t>
        </r>
        <r>
          <rPr>
            <b/>
            <sz val="8"/>
            <color indexed="81"/>
            <rFont val="Tahoma"/>
            <family val="2"/>
          </rPr>
          <t>Selective</t>
        </r>
        <r>
          <rPr>
            <sz val="8"/>
            <color indexed="81"/>
            <rFont val="Tahoma"/>
            <family val="2"/>
          </rPr>
          <t>" and "</t>
        </r>
        <r>
          <rPr>
            <b/>
            <sz val="8"/>
            <color indexed="81"/>
            <rFont val="Tahoma"/>
            <family val="2"/>
          </rPr>
          <t>Indicated</t>
        </r>
        <r>
          <rPr>
            <sz val="8"/>
            <color indexed="81"/>
            <rFont val="Tahoma"/>
            <family val="2"/>
          </rPr>
          <t xml:space="preserve">" SA Prevention Programs.
● The drop-down list was developed to standardize the names and spelling of approved NREPP programs to simplify data analysis.  The list includes all programs used in NC in the last two years.  
● The drop-down list contains two dashes at the bottom of the list as place holders for additional programs that may need to be added in the future.
● If it becomes necessary to modify the list of programs, the list is maintained on the </t>
        </r>
        <r>
          <rPr>
            <b/>
            <sz val="8"/>
            <color indexed="81"/>
            <rFont val="Tahoma"/>
            <family val="2"/>
          </rPr>
          <t>Data Validation &amp; Lookup Lists</t>
        </r>
        <r>
          <rPr>
            <sz val="8"/>
            <color indexed="81"/>
            <rFont val="Tahoma"/>
            <family val="2"/>
          </rPr>
          <t xml:space="preserve"> worksheet at the end of the workbook.  Go to that worksheet to modify the drop-down list.
● The list on that worksheet includes two yellow shaded cells at the bottom of the list (with dashes as place holders) to enable adding up to two programs.  Replace the dashes with a program name, and it will appear in the drop-down list in the column below. 
● To add more than two programs requires the extra step of adjusting the named range "</t>
        </r>
        <r>
          <rPr>
            <b/>
            <sz val="8"/>
            <color indexed="81"/>
            <rFont val="Tahoma"/>
            <family val="2"/>
          </rPr>
          <t>NREPP</t>
        </r>
        <r>
          <rPr>
            <sz val="8"/>
            <color indexed="81"/>
            <rFont val="Tahoma"/>
            <family val="2"/>
          </rPr>
          <t>".  
● The DMH/DD/SAS Prevention and Early Intervention Team has requested you contact Kim Lesane-Ratliff (kim.lesaneratliff@dhhs.nc.gov) when adding a program to the list or if more than two programs need to be added.</t>
        </r>
      </text>
    </comment>
    <comment ref="G13" authorId="0" shapeId="0">
      <text>
        <r>
          <rPr>
            <sz val="8"/>
            <color indexed="81"/>
            <rFont val="Tahoma"/>
            <family val="2"/>
          </rPr>
          <t>Enter the name of the host agency where the program was provided (e.g. John Doe Middle School, XXX County DSS, Jane Doe Girl's Club).</t>
        </r>
      </text>
    </comment>
  </commentList>
</comments>
</file>

<file path=xl/sharedStrings.xml><?xml version="1.0" encoding="utf-8"?>
<sst xmlns="http://schemas.openxmlformats.org/spreadsheetml/2006/main" count="957" uniqueCount="559">
  <si>
    <t>Information Dissemination</t>
  </si>
  <si>
    <t>Education</t>
  </si>
  <si>
    <t>Alternatives</t>
  </si>
  <si>
    <t>Problem Identification and Referral</t>
  </si>
  <si>
    <t>Community Based Process</t>
  </si>
  <si>
    <t>Environmental</t>
  </si>
  <si>
    <t>Combined Total</t>
  </si>
  <si>
    <t>Child SA</t>
  </si>
  <si>
    <t>Adult SA</t>
  </si>
  <si>
    <t>Total SA</t>
  </si>
  <si>
    <t>First Six Months Expenditures</t>
  </si>
  <si>
    <t>Second Six Months Expenditures</t>
  </si>
  <si>
    <t>Annual Expenditures</t>
  </si>
  <si>
    <t>State Fiscal Year</t>
  </si>
  <si>
    <t>State Fiscal Year:</t>
  </si>
  <si>
    <t>Report Period:</t>
  </si>
  <si>
    <t>State Holidays</t>
  </si>
  <si>
    <t>New Years Day</t>
  </si>
  <si>
    <t>Martin Luther King's Day</t>
  </si>
  <si>
    <t>Good Friday</t>
  </si>
  <si>
    <t>Memorial Day</t>
  </si>
  <si>
    <t>Independence Day</t>
  </si>
  <si>
    <t>Labor Day</t>
  </si>
  <si>
    <t>Veteran's Day</t>
  </si>
  <si>
    <t>Thanksgiving</t>
  </si>
  <si>
    <t>Christmas</t>
  </si>
  <si>
    <t>Jul</t>
  </si>
  <si>
    <t>Jan</t>
  </si>
  <si>
    <t>Due Date:</t>
  </si>
  <si>
    <t>Adjusted Due Date if Weekend:</t>
  </si>
  <si>
    <t>Adjusted Due Date if Holiday:</t>
  </si>
  <si>
    <t>Report Due Date:</t>
  </si>
  <si>
    <t>Year-End</t>
  </si>
  <si>
    <t>Mid-Year</t>
  </si>
  <si>
    <t>After that year, these calculations will not adjust for holidays.</t>
  </si>
  <si>
    <t>LME-MCO:</t>
  </si>
  <si>
    <t>LME-MCOs</t>
  </si>
  <si>
    <t>Alliance Behavioral Healthcare</t>
  </si>
  <si>
    <t>Cardinal Innovations Healthcare Solutions</t>
  </si>
  <si>
    <t>Eastpointe</t>
  </si>
  <si>
    <t>Partners Behavioral Health Management</t>
  </si>
  <si>
    <t>Sandhills Center</t>
  </si>
  <si>
    <t>Date Report Submitted:</t>
  </si>
  <si>
    <t>Report Submitted By:</t>
  </si>
  <si>
    <t>Name:</t>
  </si>
  <si>
    <t>Title:</t>
  </si>
  <si>
    <t>Phone:</t>
  </si>
  <si>
    <t>Email:</t>
  </si>
  <si>
    <t>DO NOT DELETE OR WRITE OVER THIS SECTION</t>
  </si>
  <si>
    <r>
      <t xml:space="preserve">State Holidays may be updated on the </t>
    </r>
    <r>
      <rPr>
        <b/>
        <sz val="10"/>
        <color theme="1"/>
        <rFont val="Arial"/>
        <family val="2"/>
      </rPr>
      <t xml:space="preserve">Data Validation </t>
    </r>
  </si>
  <si>
    <r>
      <t xml:space="preserve"> </t>
    </r>
    <r>
      <rPr>
        <b/>
        <sz val="10"/>
        <color theme="1"/>
        <rFont val="Arial"/>
        <family val="2"/>
      </rPr>
      <t>&amp; Lookup</t>
    </r>
    <r>
      <rPr>
        <sz val="10"/>
        <color theme="1"/>
        <rFont val="Arial"/>
        <family val="2"/>
      </rPr>
      <t xml:space="preserve"> </t>
    </r>
    <r>
      <rPr>
        <b/>
        <sz val="10"/>
        <color theme="1"/>
        <rFont val="Arial"/>
        <family val="2"/>
      </rPr>
      <t>Lists</t>
    </r>
    <r>
      <rPr>
        <sz val="10"/>
        <color theme="1"/>
        <rFont val="Arial"/>
        <family val="2"/>
      </rPr>
      <t xml:space="preserve"> worksheet at the end of the workbook.</t>
    </r>
  </si>
  <si>
    <t>Annual Allocation:</t>
  </si>
  <si>
    <t>First 6 Months</t>
  </si>
  <si>
    <t>Second 6 Months</t>
  </si>
  <si>
    <t>Adjustments Made (+ or -):</t>
  </si>
  <si>
    <t>Staff Name</t>
  </si>
  <si>
    <t>Position Title</t>
  </si>
  <si>
    <t>Phone Number</t>
  </si>
  <si>
    <t>Email</t>
  </si>
  <si>
    <t>Program Component Responsibility (Check all that apply)</t>
  </si>
  <si>
    <t>Priority Admission</t>
  </si>
  <si>
    <t>TB Services</t>
  </si>
  <si>
    <t>HIV Services</t>
  </si>
  <si>
    <t>Prevention Services</t>
  </si>
  <si>
    <t>LME-MCO SA Point of Contact</t>
  </si>
  <si>
    <t>LME-MCO Prevention Point of Contact</t>
  </si>
  <si>
    <t>Synar  Services</t>
  </si>
  <si>
    <t>IV  Services</t>
  </si>
  <si>
    <t>A.1. Set-Aside Funds Received</t>
  </si>
  <si>
    <t>A.2. Set-Aside Funds Expended</t>
  </si>
  <si>
    <t>Allocation</t>
  </si>
  <si>
    <t>Adjustments (±)</t>
  </si>
  <si>
    <t>Adjusted Allocation</t>
  </si>
  <si>
    <t>Annual Funds Received</t>
  </si>
  <si>
    <t>Funds Received First Six Months</t>
  </si>
  <si>
    <t>Funds Received Second Six Months</t>
  </si>
  <si>
    <t>Other Federal, State, Local, Private or Foundation Funds (Describe Below)</t>
  </si>
  <si>
    <t>Part A.  Set-Aside Funds Received and Expended</t>
  </si>
  <si>
    <t>Source</t>
  </si>
  <si>
    <t>Adjusted Annual Allocation:</t>
  </si>
  <si>
    <t>By CSAP Prevention Strategy</t>
  </si>
  <si>
    <t>Recipient Primary High Risk Factor</t>
  </si>
  <si>
    <t>Other</t>
  </si>
  <si>
    <t>Count of Primary High Risk Factors Targeted</t>
  </si>
  <si>
    <t>Recipient Groups Targeted 
First Six Months</t>
  </si>
  <si>
    <t>Recipient Groups Targeted 
Second Six Months</t>
  </si>
  <si>
    <t>Recipient Groups Targeted 
During The SFY</t>
  </si>
  <si>
    <t>Persons Served First Six Months</t>
  </si>
  <si>
    <t>Persons Served Second Six Months</t>
  </si>
  <si>
    <t>Total</t>
  </si>
  <si>
    <t>Age Group</t>
  </si>
  <si>
    <t>15-17</t>
  </si>
  <si>
    <t>18-20</t>
  </si>
  <si>
    <t>21-24</t>
  </si>
  <si>
    <t>25-44</t>
  </si>
  <si>
    <t>45-64</t>
  </si>
  <si>
    <t>65+</t>
  </si>
  <si>
    <t>12-14</t>
  </si>
  <si>
    <t>Race</t>
  </si>
  <si>
    <t>Asian American</t>
  </si>
  <si>
    <t>African American</t>
  </si>
  <si>
    <t>Native Hawaiian/ Other Pacific Islander</t>
  </si>
  <si>
    <t>White</t>
  </si>
  <si>
    <t>More Than One Race</t>
  </si>
  <si>
    <t>Unknown</t>
  </si>
  <si>
    <t>Ethnicity</t>
  </si>
  <si>
    <t>Hispanic or Latino</t>
  </si>
  <si>
    <t>Not Hispanic or Latino</t>
  </si>
  <si>
    <t>Gender</t>
  </si>
  <si>
    <t>Male</t>
  </si>
  <si>
    <t>Female</t>
  </si>
  <si>
    <t>Native American/ Alaskan</t>
  </si>
  <si>
    <t>Age, Race, Ethnicity, Gender</t>
  </si>
  <si>
    <t>Error Checks</t>
  </si>
  <si>
    <t>% of Adjusted Annual Allocation Expended This Period:</t>
  </si>
  <si>
    <t>Percent</t>
  </si>
  <si>
    <t xml:space="preserve">Other (Specify):  </t>
  </si>
  <si>
    <t>Strategy</t>
  </si>
  <si>
    <t>Provider Agency</t>
  </si>
  <si>
    <t>Date Certified Or Registered</t>
  </si>
  <si>
    <t>County_Lookup</t>
  </si>
  <si>
    <t>Column:</t>
  </si>
  <si>
    <t>Cumberland</t>
  </si>
  <si>
    <t>Durham</t>
  </si>
  <si>
    <t>Johnston</t>
  </si>
  <si>
    <t>Wake</t>
  </si>
  <si>
    <t>Alamance</t>
  </si>
  <si>
    <t>Cabarrus</t>
  </si>
  <si>
    <t>Caswell</t>
  </si>
  <si>
    <t>Chatham</t>
  </si>
  <si>
    <t>Davidson</t>
  </si>
  <si>
    <t>Franklin</t>
  </si>
  <si>
    <t>Granville</t>
  </si>
  <si>
    <t>Halifax</t>
  </si>
  <si>
    <t>Orange</t>
  </si>
  <si>
    <t>Person</t>
  </si>
  <si>
    <t>Rowan</t>
  </si>
  <si>
    <t>Stanly</t>
  </si>
  <si>
    <t>Union</t>
  </si>
  <si>
    <t>Vance</t>
  </si>
  <si>
    <t>Warren</t>
  </si>
  <si>
    <t>Davie</t>
  </si>
  <si>
    <t>Forsyth</t>
  </si>
  <si>
    <t>Rockingham</t>
  </si>
  <si>
    <t>Stokes</t>
  </si>
  <si>
    <t>Brunswick</t>
  </si>
  <si>
    <t>Carteret</t>
  </si>
  <si>
    <t>New Hanover</t>
  </si>
  <si>
    <t>Onslow</t>
  </si>
  <si>
    <t>Pender</t>
  </si>
  <si>
    <t>Beaufort</t>
  </si>
  <si>
    <t>Bertie</t>
  </si>
  <si>
    <t>Camden</t>
  </si>
  <si>
    <t>Chowan</t>
  </si>
  <si>
    <t>Craven</t>
  </si>
  <si>
    <t>Currituck</t>
  </si>
  <si>
    <t>Dare</t>
  </si>
  <si>
    <t>Gates</t>
  </si>
  <si>
    <t>Hertford</t>
  </si>
  <si>
    <t>Hyde</t>
  </si>
  <si>
    <t>Jones</t>
  </si>
  <si>
    <t>Martin</t>
  </si>
  <si>
    <t>Northampton</t>
  </si>
  <si>
    <t>Pamlico</t>
  </si>
  <si>
    <t>Pasquotank</t>
  </si>
  <si>
    <t>Perquimans</t>
  </si>
  <si>
    <t>Pitt</t>
  </si>
  <si>
    <t>Tyrrell</t>
  </si>
  <si>
    <t>Washington</t>
  </si>
  <si>
    <t>Bladen</t>
  </si>
  <si>
    <t>Columbus</t>
  </si>
  <si>
    <t>Duplin</t>
  </si>
  <si>
    <t>Edgecombe</t>
  </si>
  <si>
    <t>Greene</t>
  </si>
  <si>
    <t>Lenoir</t>
  </si>
  <si>
    <t>Nash</t>
  </si>
  <si>
    <t>Robeson</t>
  </si>
  <si>
    <t>Sampson</t>
  </si>
  <si>
    <t>Scotland</t>
  </si>
  <si>
    <t>Wayne</t>
  </si>
  <si>
    <t>Wilson</t>
  </si>
  <si>
    <t>Mecklenburg</t>
  </si>
  <si>
    <t>Burke</t>
  </si>
  <si>
    <t>Catawba</t>
  </si>
  <si>
    <t>Cleveland</t>
  </si>
  <si>
    <t>Gaston</t>
  </si>
  <si>
    <t>Iredell</t>
  </si>
  <si>
    <t>Lincoln</t>
  </si>
  <si>
    <t>Surry</t>
  </si>
  <si>
    <t>Yadkin</t>
  </si>
  <si>
    <t>Anson</t>
  </si>
  <si>
    <t>Guilford</t>
  </si>
  <si>
    <t>Harnett</t>
  </si>
  <si>
    <t>Hoke</t>
  </si>
  <si>
    <t>Lee</t>
  </si>
  <si>
    <t>Montgomery</t>
  </si>
  <si>
    <t>Moore</t>
  </si>
  <si>
    <t>Randolph</t>
  </si>
  <si>
    <t>Richmond</t>
  </si>
  <si>
    <t>Alexander</t>
  </si>
  <si>
    <t>Alleghany</t>
  </si>
  <si>
    <t>Ashe</t>
  </si>
  <si>
    <t>Avery</t>
  </si>
  <si>
    <t>Caldwell</t>
  </si>
  <si>
    <t>Cherokee</t>
  </si>
  <si>
    <t>Clay</t>
  </si>
  <si>
    <t>Graham</t>
  </si>
  <si>
    <t>Haywood</t>
  </si>
  <si>
    <t>Jackson</t>
  </si>
  <si>
    <t>Macon</t>
  </si>
  <si>
    <t>McDowell</t>
  </si>
  <si>
    <t>Swain</t>
  </si>
  <si>
    <t>Watauga</t>
  </si>
  <si>
    <t>Wilkes</t>
  </si>
  <si>
    <t>Buncombe</t>
  </si>
  <si>
    <t>Henderson</t>
  </si>
  <si>
    <t>Madison</t>
  </si>
  <si>
    <t>Mitchell</t>
  </si>
  <si>
    <t>Polk</t>
  </si>
  <si>
    <t>Rutherford</t>
  </si>
  <si>
    <t>Transylvania</t>
  </si>
  <si>
    <t>Yancey</t>
  </si>
  <si>
    <t>LME_MCO</t>
  </si>
  <si>
    <t>NCSAPPB Prevention Specialist Status</t>
  </si>
  <si>
    <t xml:space="preserve">Date Began SA PP Work For This Agency </t>
  </si>
  <si>
    <t>Sum</t>
  </si>
  <si>
    <t>Count</t>
  </si>
  <si>
    <t>New After</t>
  </si>
  <si>
    <t>Active Parenting Now</t>
  </si>
  <si>
    <t>Active Parenting of Teens</t>
  </si>
  <si>
    <t>All Stars</t>
  </si>
  <si>
    <t>All Stars Junior</t>
  </si>
  <si>
    <t>Children in the Middle</t>
  </si>
  <si>
    <t>Dare To Be You</t>
  </si>
  <si>
    <t>Early Risers, Skills for Success</t>
  </si>
  <si>
    <t>Good Touch, Bad Touch</t>
  </si>
  <si>
    <t>Hip Hop to Prevent SA/HIV</t>
  </si>
  <si>
    <t>I'm Special</t>
  </si>
  <si>
    <t>Keepin It Real</t>
  </si>
  <si>
    <t>Nurturing Parent Programs</t>
  </si>
  <si>
    <t>Parenting Wisely</t>
  </si>
  <si>
    <t>Positive Action</t>
  </si>
  <si>
    <t>Prime For Life</t>
  </si>
  <si>
    <t>Project Alert</t>
  </si>
  <si>
    <t>Project SUCCESS</t>
  </si>
  <si>
    <t>Project Towards No Drug Abuse</t>
  </si>
  <si>
    <t>Project Venture</t>
  </si>
  <si>
    <t>Reconnecting Youth</t>
  </si>
  <si>
    <t>Staying Connected With Your Teen</t>
  </si>
  <si>
    <t>Storytelling for Empowerment</t>
  </si>
  <si>
    <t>Strengthening Families, 10-14</t>
  </si>
  <si>
    <t>Strengthening Families, 6-11</t>
  </si>
  <si>
    <t>Teen Intervene</t>
  </si>
  <si>
    <t>Systematic Training for Effective Parenting (STEP)</t>
  </si>
  <si>
    <t>NREPP</t>
  </si>
  <si>
    <r>
      <t xml:space="preserve">Staff Member's Primary Practice County(ies). </t>
    </r>
    <r>
      <rPr>
        <b/>
        <sz val="10"/>
        <color theme="3" tint="-0.249977111117893"/>
        <rFont val="Arial"/>
        <family val="2"/>
      </rPr>
      <t xml:space="preserve"> [Check </t>
    </r>
    <r>
      <rPr>
        <b/>
        <sz val="10"/>
        <color theme="3" tint="-0.249977111117893"/>
        <rFont val="Wingdings 2"/>
        <family val="1"/>
        <charset val="2"/>
      </rPr>
      <t>P</t>
    </r>
    <r>
      <rPr>
        <b/>
        <sz val="10"/>
        <color theme="3" tint="-0.249977111117893"/>
        <rFont val="Arial"/>
        <family val="2"/>
        <scheme val="minor"/>
      </rPr>
      <t xml:space="preserve"> each county within the LME-MCO's catchment area that applies.  County names auto-populate when LME-MCO name is entered on the Set-Up Worksheet.]</t>
    </r>
  </si>
  <si>
    <t>Part B.  Annual Strategic Prevention Plan (Written Program Plan)</t>
  </si>
  <si>
    <r>
      <t xml:space="preserve">In order to strengthen Substance Abuse Prevention and Treatment Block Grant planning and accountability for the 20% Set-Aside for Substance Abuse Primary Prevention Services, each LME-MCO is required to </t>
    </r>
    <r>
      <rPr>
        <b/>
        <sz val="10"/>
        <color theme="1"/>
        <rFont val="Arial"/>
        <family val="2"/>
      </rPr>
      <t>submit a written Annual Strategic Prevention Plan</t>
    </r>
    <r>
      <rPr>
        <sz val="10"/>
        <color theme="1"/>
        <rFont val="Arial"/>
        <family val="2"/>
      </rPr>
      <t xml:space="preserve">.  </t>
    </r>
    <r>
      <rPr>
        <b/>
        <sz val="10"/>
        <color theme="3" tint="-0.249977111117893"/>
        <rFont val="Arial"/>
        <family val="2"/>
      </rPr>
      <t>This plan is to be submitted in January (with the Mid-Year Report) for the upcoming state fiscal year, and updated (as needed) in July (with the Year-End Report)</t>
    </r>
    <r>
      <rPr>
        <sz val="10"/>
        <color theme="1"/>
        <rFont val="Arial"/>
        <family val="2"/>
      </rPr>
      <t xml:space="preserve">.  </t>
    </r>
  </si>
  <si>
    <t>Part C.  Number of NREPP Evidence-Based Selective and Indicated Prevention Programs Implemented Through SAPTBG Funding</t>
  </si>
  <si>
    <t>Name of Facilitating Staff</t>
  </si>
  <si>
    <t>County</t>
  </si>
  <si>
    <t>Counties</t>
  </si>
  <si>
    <t>Selective Population</t>
  </si>
  <si>
    <t>Indicated Population</t>
  </si>
  <si>
    <t>.</t>
  </si>
  <si>
    <t>Report Period</t>
  </si>
  <si>
    <t>(blank)</t>
  </si>
  <si>
    <t>Grand Total</t>
  </si>
  <si>
    <t>NREPP Program</t>
  </si>
  <si>
    <t>Please enter data in the yellow shaded cells (as applicable).</t>
  </si>
  <si>
    <r>
      <rPr>
        <b/>
        <sz val="10"/>
        <color rgb="FFFF0000"/>
        <rFont val="Arial"/>
        <family val="2"/>
      </rPr>
      <t>CAUTION:  This worksheet is not protected.  Be careful not to write over or delete items generated by formulas.</t>
    </r>
    <r>
      <rPr>
        <sz val="10"/>
        <color theme="3" tint="-0.249977111117893"/>
        <rFont val="Arial"/>
        <family val="2"/>
      </rPr>
      <t xml:space="preserve">  The pivot table below is linked to the data in the </t>
    </r>
    <r>
      <rPr>
        <b/>
        <sz val="10"/>
        <color theme="3" tint="-0.249977111117893"/>
        <rFont val="Arial"/>
        <family val="2"/>
      </rPr>
      <t>Section 3C</t>
    </r>
    <r>
      <rPr>
        <sz val="10"/>
        <color theme="3" tint="-0.249977111117893"/>
        <rFont val="Arial"/>
        <family val="2"/>
      </rPr>
      <t xml:space="preserve"> worksheet and is used to summarize that data.  To update the pivot table, right click on it and select "</t>
    </r>
    <r>
      <rPr>
        <b/>
        <sz val="10"/>
        <color theme="3" tint="-0.249977111117893"/>
        <rFont val="Arial"/>
        <family val="2"/>
      </rPr>
      <t>Refresh</t>
    </r>
    <r>
      <rPr>
        <sz val="10"/>
        <color theme="3" tint="-0.249977111117893"/>
        <rFont val="Arial"/>
        <family val="2"/>
      </rPr>
      <t>".</t>
    </r>
  </si>
  <si>
    <t>Section IV.  SAPTBG Activities For Reducing Youth Access To Tobaco Products Initiative (Synar Amendment)</t>
  </si>
  <si>
    <r>
      <t>Activities include</t>
    </r>
    <r>
      <rPr>
        <b/>
        <sz val="10"/>
        <color theme="1"/>
        <rFont val="Arial"/>
        <family val="2"/>
      </rPr>
      <t xml:space="preserve">:                                                                </t>
    </r>
    <r>
      <rPr>
        <b/>
        <sz val="10"/>
        <color theme="3" tint="-0.249977111117893"/>
        <rFont val="Arial"/>
        <family val="2"/>
      </rPr>
      <t>Count:</t>
    </r>
  </si>
  <si>
    <t>12 Month Total</t>
  </si>
  <si>
    <t>1st 6 Month Subtotal</t>
  </si>
  <si>
    <t>2nd 6 Month Subtotal</t>
  </si>
  <si>
    <t>1.  COMMUNITY COLLABORATION</t>
  </si>
  <si>
    <t>2.  MERCHANT EDUCATION</t>
  </si>
  <si>
    <t>3.  LAW ENFORCEMENT RELATED</t>
  </si>
  <si>
    <t>4.  MEDIA AND PUBLIC RELATIONS</t>
  </si>
  <si>
    <t>a. Collaborated with community partners to include news stories, letters to the editor, etc. to heighten awareness of youth access to tobacco products.</t>
  </si>
  <si>
    <t>b. Collaborated with community/youth organizations to conduct a Merchant Pledge Campaign and publicized results to recognize merchants and clerks who have pledged not to sell tobacco products to minors.</t>
  </si>
  <si>
    <t>TOTAL</t>
  </si>
  <si>
    <r>
      <rPr>
        <sz val="10"/>
        <color theme="1"/>
        <rFont val="Arial"/>
        <family val="2"/>
      </rPr>
      <t xml:space="preserve">a.  </t>
    </r>
    <r>
      <rPr>
        <b/>
        <sz val="10"/>
        <color theme="1"/>
        <rFont val="Arial"/>
        <family val="2"/>
      </rPr>
      <t xml:space="preserve">Identification of Community Partners: </t>
    </r>
    <r>
      <rPr>
        <sz val="10"/>
        <color theme="1"/>
        <rFont val="Arial"/>
        <family val="2"/>
      </rPr>
      <t xml:space="preserve"> Identified and determined the level of interest and involvement of community partners who share the goal of reducing youth access to tobacco products.</t>
    </r>
  </si>
  <si>
    <r>
      <t xml:space="preserve">b.  </t>
    </r>
    <r>
      <rPr>
        <b/>
        <sz val="10"/>
        <color theme="1"/>
        <rFont val="Arial"/>
        <family val="2"/>
      </rPr>
      <t>Community Leadership:</t>
    </r>
    <r>
      <rPr>
        <sz val="10"/>
        <color theme="1"/>
        <rFont val="Arial"/>
        <family val="2"/>
      </rPr>
      <t xml:space="preserve">  Took the lead in pulling together community partners to develop strategies to reduce access in the area(s) your program(s) served.</t>
    </r>
  </si>
  <si>
    <r>
      <t xml:space="preserve">c.  </t>
    </r>
    <r>
      <rPr>
        <b/>
        <sz val="10"/>
        <color theme="1"/>
        <rFont val="Arial"/>
        <family val="2"/>
      </rPr>
      <t>Group Participation:</t>
    </r>
    <r>
      <rPr>
        <sz val="10"/>
        <color theme="1"/>
        <rFont val="Arial"/>
        <family val="2"/>
      </rPr>
      <t xml:space="preserve">  Participated with an existing group that is collaborating on the issue of reducing youth access to tobacco products in the area(s) served.</t>
    </r>
  </si>
  <si>
    <r>
      <t xml:space="preserve">a.  </t>
    </r>
    <r>
      <rPr>
        <b/>
        <sz val="10"/>
        <color theme="1"/>
        <rFont val="Arial"/>
        <family val="2"/>
      </rPr>
      <t>Identification of Tobacco Retail Outlets:</t>
    </r>
    <r>
      <rPr>
        <sz val="10"/>
        <color theme="1"/>
        <rFont val="Arial"/>
        <family val="2"/>
      </rPr>
      <t xml:space="preserve">  Determined the number and location of all tobacco retail outlets including over-the-counter and vending machines in the area(s) served.</t>
    </r>
  </si>
  <si>
    <r>
      <t xml:space="preserve">b.  </t>
    </r>
    <r>
      <rPr>
        <b/>
        <sz val="10"/>
        <color theme="1"/>
        <rFont val="Arial"/>
        <family val="2"/>
      </rPr>
      <t>Merchant Education:</t>
    </r>
    <r>
      <rPr>
        <sz val="10"/>
        <color theme="1"/>
        <rFont val="Arial"/>
        <family val="2"/>
      </rPr>
      <t xml:space="preserve">  Contacted tobacco retail outlets in your area(s) to ensure that they have received specific information on their responsibilities and on the penalties for violation of state and federal youth access laws. </t>
    </r>
  </si>
  <si>
    <r>
      <t xml:space="preserve">a.  </t>
    </r>
    <r>
      <rPr>
        <b/>
        <sz val="10"/>
        <color theme="1"/>
        <rFont val="Arial"/>
        <family val="2"/>
      </rPr>
      <t>Promote Local Law Enforcement:</t>
    </r>
    <r>
      <rPr>
        <sz val="10"/>
        <color theme="1"/>
        <rFont val="Arial"/>
        <family val="2"/>
      </rPr>
      <t xml:space="preserve">  Contacted officers from your local police or sheriffs’ departments to promote increased enforcement of youth access laws.</t>
    </r>
  </si>
  <si>
    <r>
      <t xml:space="preserve">b. </t>
    </r>
    <r>
      <rPr>
        <b/>
        <sz val="10"/>
        <color theme="1"/>
        <rFont val="Arial"/>
        <family val="2"/>
      </rPr>
      <t xml:space="preserve"> Promote Model for Success:</t>
    </r>
    <r>
      <rPr>
        <sz val="10"/>
        <color theme="1"/>
        <rFont val="Arial"/>
        <family val="2"/>
      </rPr>
      <t xml:space="preserve">  Encouraged local law enforcement to implement the Model for Success Program incorporating merchant education and enforcement of the state youth access law.</t>
    </r>
  </si>
  <si>
    <t>●  Development of a comprehensive list of all retail tobacco outlets</t>
  </si>
  <si>
    <t>●  Recruitment and age testing of youth for an enforcement operation</t>
  </si>
  <si>
    <t>●  Serving as an adult observer or monitor during an enforcement operation</t>
  </si>
  <si>
    <t>●  Provision of incentives for clerks who don’t sell tobacco products to minors during enforcement operations</t>
  </si>
  <si>
    <t>●  Provision of refreshments and/or incentives to youth volunteers</t>
  </si>
  <si>
    <t>●  Assisting in coordination of a merchant education workshop with local retailers</t>
  </si>
  <si>
    <t>First Six Months Hours Completed (Decimal Hours)</t>
  </si>
  <si>
    <t>Second Six Months Hours Completed (Decimal Hours)</t>
  </si>
  <si>
    <t>Minimum Synar Hours Required Per 6-Months</t>
  </si>
  <si>
    <r>
      <t xml:space="preserve">c.  </t>
    </r>
    <r>
      <rPr>
        <b/>
        <sz val="10"/>
        <color theme="1"/>
        <rFont val="Arial"/>
        <family val="2"/>
      </rPr>
      <t>Assistance in Implementation of Model for Success:</t>
    </r>
    <r>
      <rPr>
        <sz val="10"/>
        <color theme="1"/>
        <rFont val="Arial"/>
        <family val="2"/>
      </rPr>
      <t xml:space="preserve">  Assisted local law enforcement/ALE officers in the implementation of the Model for Success Program by participating in any of the following tasks:  </t>
    </r>
    <r>
      <rPr>
        <b/>
        <sz val="10"/>
        <color theme="1"/>
        <rFont val="Arial"/>
        <family val="2"/>
      </rPr>
      <t>(Note: SAPTBG  Funds may not be used for actual enforcement activities.)</t>
    </r>
  </si>
  <si>
    <t>Please explain the reason(s) if the Synar Amendment activities Hours Completed did not meet the minimum required hours for either 6-month period.  If more space is needed, please use the companion Word document.</t>
  </si>
  <si>
    <t>Part B.  Merchant Education Activities Log</t>
  </si>
  <si>
    <t>Date of Visit</t>
  </si>
  <si>
    <t>Merchant</t>
  </si>
  <si>
    <t>Merchant Address</t>
  </si>
  <si>
    <t>City</t>
  </si>
  <si>
    <t>State</t>
  </si>
  <si>
    <t>Zip Code</t>
  </si>
  <si>
    <t>Merchant Phone Number</t>
  </si>
  <si>
    <t>Merchant Contact Name</t>
  </si>
  <si>
    <t>Person Who Conducted Visit</t>
  </si>
  <si>
    <t>Counts</t>
  </si>
  <si>
    <t>Section V.  Priority Admission Preference for Women Who are Pregnant and Injecting Drugs, Women Who are Pregnant and Using Substances and Other Individuals Who are Injecting Drugs</t>
  </si>
  <si>
    <t>Part A.  LME-MCO Program Policies and Practices Assuring Priority Admission Preference</t>
  </si>
  <si>
    <t xml:space="preserve">Section VI.  Capacity of Treatment for Individuals Who are Injecting Drugs </t>
  </si>
  <si>
    <t>First Six Months</t>
  </si>
  <si>
    <t>Second Six Months</t>
  </si>
  <si>
    <t>Type of Service</t>
  </si>
  <si>
    <t>1.  Appropriate pretest counseling for HIV/AIDS</t>
  </si>
  <si>
    <t>3.  Appropriate post-test counseling</t>
  </si>
  <si>
    <t>5.  Total number of tests that were positive for HIV</t>
  </si>
  <si>
    <t>6.  Total number of individuals who tested positive and were unaware of their HIV infection prior to testing</t>
  </si>
  <si>
    <t>7.  Total number of HIV-infected individuals who tested positive and were referred into treatment and care</t>
  </si>
  <si>
    <t>8.  Individuals tested for Hepatitis C (optional)</t>
  </si>
  <si>
    <t>Please enter all requested data (as applicable) in the yellow shaded cells.</t>
  </si>
  <si>
    <t xml:space="preserve">Date Began HIV Initiative Work For This Agency </t>
  </si>
  <si>
    <t># FTE Dedicated to HIV Initiative 1st 6 Months</t>
  </si>
  <si>
    <t># FTE Dedicated to HIV Initiative 2nd 6 Months</t>
  </si>
  <si>
    <t>2nd
6 Months</t>
  </si>
  <si>
    <t>1st
6 Months</t>
  </si>
  <si>
    <t>Date Attested</t>
  </si>
  <si>
    <t>Count:</t>
  </si>
  <si>
    <t># FTE Dedicated to SA Primary Prevention
2nd 6 Months</t>
  </si>
  <si>
    <t># FTE Dedicated to SA Primary Prevention
1st 6 Months</t>
  </si>
  <si>
    <t>Cell shading for Columns J, and K will change color for the year-end report if the following errors are detected:</t>
  </si>
  <si>
    <r>
      <t xml:space="preserve">If Col J &gt; sum of Col B + Col F </t>
    </r>
    <r>
      <rPr>
        <b/>
        <u/>
        <sz val="10"/>
        <color theme="3" tint="-0.249977111117893"/>
        <rFont val="Arial"/>
        <family val="2"/>
      </rPr>
      <t>OR</t>
    </r>
    <r>
      <rPr>
        <sz val="10"/>
        <color theme="1"/>
        <rFont val="Arial"/>
        <family val="2"/>
      </rPr>
      <t xml:space="preserve"> Col J &lt; the largest number in Col B or Col F.</t>
    </r>
  </si>
  <si>
    <r>
      <t xml:space="preserve">If Col K &gt; sum of Col C + Col G </t>
    </r>
    <r>
      <rPr>
        <b/>
        <u/>
        <sz val="10"/>
        <color theme="3" tint="-0.249977111117893"/>
        <rFont val="Arial"/>
        <family val="2"/>
      </rPr>
      <t>OR</t>
    </r>
    <r>
      <rPr>
        <sz val="10"/>
        <color theme="1"/>
        <rFont val="Arial"/>
        <family val="2"/>
      </rPr>
      <t xml:space="preserve"> Col K &lt; the largest number in Col C or Col G.</t>
    </r>
  </si>
  <si>
    <t>Agency</t>
  </si>
  <si>
    <t>Please enter Contract Agency Program Staff Information on rows numbered 1 - 40 (as needed).  Check all applicable primary practice counties on the right side of the worksheet.  The worksheet prints the
left and right halves of this worksheet as 2 separate pages.  Unless a person's position title and primary practice counties radically change, use one row per person for both mid-year and year-end reports.</t>
  </si>
  <si>
    <t>Please enter data in the yellow shaded cells (as applicable).  Enter data  for the Unduplicated Persons Served section only at year-end.</t>
  </si>
  <si>
    <t>Please enter all requested data for each merchant education visit during the report period.  300 rows have been formatted.  Read the instructions below the last row if more rows are needed.
Recommend hiding unused rows or adjusting your print range before printing.  Enter data for the year-end report below the data for the mid-year report.  Be sure to indicate the appropriate "Report Period".</t>
  </si>
  <si>
    <t>Please enter HIV/Early Intervention Staff Information on rows numbered 1 - 40 (as needed).  Use one row for each person for both report periods.</t>
  </si>
  <si>
    <t xml:space="preserve">Other Referral (Specify):  </t>
  </si>
  <si>
    <t>Ongoing classroom and/or small group sessions (evidence based programs) ……..</t>
  </si>
  <si>
    <t>Promoting establishment/review of alcohol/tobacco/other drug policies in schools</t>
  </si>
  <si>
    <t>1st Six Months: 
Jul - Dec</t>
  </si>
  <si>
    <t>2nd Six Months: 
Jan - Jun</t>
  </si>
  <si>
    <t>Health promotion, (e.g., conferences, meetings, seminars) ……….………………….</t>
  </si>
  <si>
    <t>Community resource directories ……………………………………………………….…</t>
  </si>
  <si>
    <t>Brochures/Prevention Resource ……………………………………………………….....</t>
  </si>
  <si>
    <t>Speaking engagements to strengthen prevention ……………………………………….</t>
  </si>
  <si>
    <t>Enter total staff hours (decimal hours) spent on this strategy: ……………………..…</t>
  </si>
  <si>
    <t>Parenting and family management classes ……………………………………………..</t>
  </si>
  <si>
    <t>Mentors ……………………………………………………………………………………...</t>
  </si>
  <si>
    <t>Peer leader/helper programs ……………………………………………......................</t>
  </si>
  <si>
    <t>Education programs for youth groups ……………………………………………………</t>
  </si>
  <si>
    <t>Preschool ATOD prevention programs …………………………………………………..</t>
  </si>
  <si>
    <t>Enter total staff hours (decimal hours) spent on this strategy: ……………………….</t>
  </si>
  <si>
    <t>Drug free dances and parties ……………………………………………………………..</t>
  </si>
  <si>
    <t>Youth/adult leadership activities ………………………………………………………….</t>
  </si>
  <si>
    <t>Community drop-in centers ……………………………………………………………….</t>
  </si>
  <si>
    <t>Community service activities ………………………………………………………………</t>
  </si>
  <si>
    <t>Outward Bound …………………………………………………..…………………………</t>
  </si>
  <si>
    <t>Recreation activities ……………………………………………………………………….</t>
  </si>
  <si>
    <t>Referral to Employee Assistance Programs …………………………………………….</t>
  </si>
  <si>
    <t>Referral to Student Assistance Programs ……………………………………………….</t>
  </si>
  <si>
    <t>Impacted training (key people in the system), staff/officials training …………………</t>
  </si>
  <si>
    <t>Community team-building …………………………………………………………………</t>
  </si>
  <si>
    <t>Multi-agency coordination and collaboration/coalition …………………………………</t>
  </si>
  <si>
    <t>Accessing services and funding ………………………………………………………….</t>
  </si>
  <si>
    <t>Development or support of student assistance programs ……………………………..</t>
  </si>
  <si>
    <t>Communication campaigns ……………………………………………………………….</t>
  </si>
  <si>
    <t>Product pricing strategies ………………………………………………………………...</t>
  </si>
  <si>
    <t>Modifying alcohol and tobacco advertising practices ………………………….……....</t>
  </si>
  <si>
    <t>Guidance and technical assistance to communities to monitor and maximize local enforcement procedures governing availability and distribution of alcohol, tobacco and other drug use ………..….……………………………………………………….…..</t>
  </si>
  <si>
    <r>
      <t xml:space="preserve">Total Staff Hours For All Strategies: </t>
    </r>
    <r>
      <rPr>
        <sz val="10"/>
        <color theme="1"/>
        <rFont val="Arial"/>
        <family val="2"/>
      </rPr>
      <t>………………………………………………….</t>
    </r>
  </si>
  <si>
    <t>Percent of total staff hours for all strategies spent on this strategy: …………………</t>
  </si>
  <si>
    <t>Community-Based Alternatives (CBA) or Other DJJDP Grant(s) for SA Primary Prevention</t>
  </si>
  <si>
    <t># Consumers Completed</t>
  </si>
  <si>
    <t>Center for Substance Abuse Prevention Partnership For Success (PFS) or Other SAMHSA Grant</t>
  </si>
  <si>
    <t>The Local Management Entity-Managed Care Organization (LME-MCO) is required to ensure the expenditure of no less than its designated allocation amount of the SAPTBG 20% Prevention Set-Aside Funding.  The LME-MCO agrees to ensure the maintenance of adequate provider records, including consumer records with individual consumer prevention outcomes, programmatic data and fiscal records to provide full details of such recipients, activities and expenditures for SAPTBG monitoring, reporting and audit purposes, in accordance with the requirements of the SAPTBG, as contained in 45 CFR, Part 96. See Section II for definitions of CSAP Prevention Strategies.</t>
  </si>
  <si>
    <t>Comprehensive primary prevention programs should give priority to target population sub-groups that are at risk of developing a pattern of substance use.  Programs should include activities and services provided in a variety of settings that address specific risk factors and that may be broken down by age, race/ethnicity, gender and other characteristics of the population being served. (Summary of Significant Federal Funding Requirements, SAMHSA, 45 CFR Part 96, March 31, 1993)</t>
  </si>
  <si>
    <t>Individuals Served First Six Months</t>
  </si>
  <si>
    <t>Individuals Served Second Six Months</t>
  </si>
  <si>
    <t>Unduplicated Individuals Served for the State Fiscal Year</t>
  </si>
  <si>
    <r>
      <t xml:space="preserve">Please enter data in the yellow shaded cells (as applicable).  Enter data for the Unduplicated Individuals Served section </t>
    </r>
    <r>
      <rPr>
        <b/>
        <sz val="10"/>
        <color theme="3" tint="-0.249977111117893"/>
        <rFont val="Arial"/>
        <family val="2"/>
      </rPr>
      <t>only</t>
    </r>
    <r>
      <rPr>
        <sz val="10"/>
        <color theme="3" tint="-0.249977111117893"/>
        <rFont val="Arial"/>
        <family val="2"/>
      </rPr>
      <t xml:space="preserve"> at year-end.</t>
    </r>
  </si>
  <si>
    <t>The following LME-MCO staff are responsible for SAPTBG compliance, monitoring and quality management:</t>
  </si>
  <si>
    <t>If expenditures half way through the year are less than 35% of the adjusted annual allocation, please provide a brief explanation and a projection of whether this is expected to be an issue for the remainder of the year.</t>
  </si>
  <si>
    <r>
      <rPr>
        <b/>
        <sz val="10"/>
        <color theme="1"/>
        <rFont val="Arial"/>
        <family val="2"/>
      </rPr>
      <t>Substance Abuse Primary Prevention Programs are those directed at individuals who do not require treatment for substance use.</t>
    </r>
    <r>
      <rPr>
        <sz val="10"/>
        <color theme="1"/>
        <rFont val="Arial"/>
        <family val="2"/>
      </rPr>
      <t xml:space="preserve">  Such programs are aimed at educating and counseling individuals on such use and providing for designated non-treatment activities to reduce the risk of such.</t>
    </r>
    <r>
      <rPr>
        <b/>
        <sz val="10"/>
        <color theme="1"/>
        <rFont val="Arial"/>
        <family val="2"/>
      </rPr>
      <t xml:space="preserve">  </t>
    </r>
    <r>
      <rPr>
        <sz val="10"/>
        <color theme="1"/>
        <rFont val="Arial"/>
        <family val="2"/>
      </rPr>
      <t xml:space="preserve">Early intervention activities which were previously counted as part of the Block Grant's 20% Prevention Set-Aside </t>
    </r>
    <r>
      <rPr>
        <u/>
        <sz val="10"/>
        <color theme="1"/>
        <rFont val="Arial"/>
        <family val="2"/>
      </rPr>
      <t>may not</t>
    </r>
    <r>
      <rPr>
        <sz val="10"/>
        <color theme="1"/>
        <rFont val="Arial"/>
        <family val="2"/>
      </rPr>
      <t xml:space="preserve"> be counted towards the required 20% Primary Prevention Program Set-Aside in the new Block Grant regulations, nor may primary prevention services include any activity designed to determine if a person is in need of treatment</t>
    </r>
    <r>
      <rPr>
        <b/>
        <sz val="10"/>
        <color theme="1"/>
        <rFont val="Arial"/>
        <family val="2"/>
      </rPr>
      <t xml:space="preserve">.  </t>
    </r>
    <r>
      <rPr>
        <b/>
        <sz val="10"/>
        <color theme="3" tint="-0.249977111117893"/>
        <rFont val="Arial"/>
        <family val="2"/>
      </rPr>
      <t>Check (</t>
    </r>
    <r>
      <rPr>
        <b/>
        <sz val="10"/>
        <color theme="3" tint="-0.249977111117893"/>
        <rFont val="Wingdings"/>
        <charset val="2"/>
      </rPr>
      <t>ü</t>
    </r>
    <r>
      <rPr>
        <b/>
        <sz val="10"/>
        <color theme="3" tint="-0.249977111117893"/>
        <rFont val="Arial"/>
        <family val="2"/>
      </rPr>
      <t>) all activities and methods supported for the applicable six month period through actual SAPTBG expenditures, and enter total staff hours spent on each strategy.</t>
    </r>
  </si>
  <si>
    <t>Community and volunteer training (e.g., neighborhood action training) ……………….</t>
  </si>
  <si>
    <t>Strategic/system planning ………………………………………………………………..</t>
  </si>
  <si>
    <t>Groups for children of individuals with substance use disorders……….………………..</t>
  </si>
  <si>
    <r>
      <t xml:space="preserve">d.  </t>
    </r>
    <r>
      <rPr>
        <b/>
        <sz val="10"/>
        <color theme="1"/>
        <rFont val="Arial"/>
        <family val="2"/>
      </rPr>
      <t>Community Education:</t>
    </r>
    <r>
      <rPr>
        <sz val="10"/>
        <color theme="1"/>
        <rFont val="Arial"/>
        <family val="2"/>
      </rPr>
      <t xml:space="preserve"> Provided information on youth access (i.e., laws, penalties) to youth organizations and community groups to educate and actively involve them in efforts to reduce youth access to tobacco products.</t>
    </r>
  </si>
  <si>
    <r>
      <t>c.  </t>
    </r>
    <r>
      <rPr>
        <b/>
        <sz val="10"/>
        <color theme="1"/>
        <rFont val="Arial"/>
        <family val="2"/>
      </rPr>
      <t>Community Youth Groups Partnership:</t>
    </r>
    <r>
      <rPr>
        <sz val="10"/>
        <color theme="1"/>
        <rFont val="Arial"/>
        <family val="2"/>
      </rPr>
      <t xml:space="preserve">  Partnered with community youth groups to visit tobacco retail outlets in your area(s) to provide information and materials (i.e., brochures, signs) on state youth access law.  </t>
    </r>
  </si>
  <si>
    <t xml:space="preserve">Please complete all requested information in the Merchant Education Activities Log below for merchant education activities included in the Synar hours reported in Section IV, Part A.  Add the data for the second six-month report period immediately below the first report period. </t>
  </si>
  <si>
    <r>
      <rPr>
        <b/>
        <sz val="12"/>
        <color theme="3" tint="-0.249977111117893"/>
        <rFont val="Arial"/>
        <family val="2"/>
      </rPr>
      <t xml:space="preserve">Please use the companion SAPTBG Compliance Report Template (Microsoft Word file) to complete Part A of this section. </t>
    </r>
    <r>
      <rPr>
        <sz val="10"/>
        <rFont val="Arial"/>
        <family val="2"/>
      </rPr>
      <t>The Word template is used to complete the narrative portions of the</t>
    </r>
    <r>
      <rPr>
        <sz val="10"/>
        <color theme="1"/>
        <rFont val="Arial"/>
        <family val="2"/>
      </rPr>
      <t xml:space="preserve"> Semi-Annual report and explains requirements.  </t>
    </r>
  </si>
  <si>
    <r>
      <rPr>
        <b/>
        <sz val="12"/>
        <color theme="3" tint="-0.249977111117893"/>
        <rFont val="Arial"/>
        <family val="2"/>
      </rPr>
      <t xml:space="preserve">Please use the companion SAPTBG Compliance Report Template (Microsoft Word file) to complete Parts A and B of this section. </t>
    </r>
    <r>
      <rPr>
        <sz val="10"/>
        <rFont val="Arial"/>
        <family val="2"/>
      </rPr>
      <t>The Word template is used to complete the narrative portions of the</t>
    </r>
    <r>
      <rPr>
        <sz val="10"/>
        <color theme="1"/>
        <rFont val="Arial"/>
        <family val="2"/>
      </rPr>
      <t xml:space="preserve"> Semi-Annual report and explains requirements.  </t>
    </r>
  </si>
  <si>
    <t xml:space="preserve">LME-MCOs and contract agencies that receive SAPTBG HIV/Early Intervention Services Set-Aside Funds are required to provide HIV/Early Intervention Services to individuals participating in treatment for a substance use disorder who are at risk for HIV disease.  Programs receiving these funds are required to submit documentation of the number of individuals participating in treatment who have received designated HIV/Early Intervention Services and the number of hours of HIV/Early Intervention Services provided in each of these services.   </t>
  </si>
  <si>
    <r>
      <t xml:space="preserve">2.  Number of individuals tested for HIV/AIDS </t>
    </r>
    <r>
      <rPr>
        <b/>
        <sz val="10"/>
        <color theme="1"/>
        <rFont val="Arial"/>
        <family val="2"/>
      </rPr>
      <t>(unduplicated count)</t>
    </r>
  </si>
  <si>
    <t>Number of Individuals Served</t>
  </si>
  <si>
    <t>Number of Hours Provided</t>
  </si>
  <si>
    <t>Section VIII.  HIV/Early Intervention Services</t>
  </si>
  <si>
    <t>This section is required to be completed only by LME-MCOs receiving specialized funding for HIV/Early Intervention Services (Federal SA Non-UCR HIV Account 536194, Fund 1463), which includes the following LME-MCOs: Alliance Behavioral Healthcare, Cardinal Innovations, CenterPoint Human Services, CoastalCare, East Carolina Behavioral Health, Eastpointe and Sandhills Center.</t>
  </si>
  <si>
    <r>
      <t xml:space="preserve">This section is required to be completed </t>
    </r>
    <r>
      <rPr>
        <b/>
        <u/>
        <sz val="10"/>
        <color theme="1"/>
        <rFont val="Arial"/>
        <family val="2"/>
      </rPr>
      <t>only</t>
    </r>
    <r>
      <rPr>
        <b/>
        <sz val="10"/>
        <color theme="1"/>
        <rFont val="Arial"/>
        <family val="2"/>
      </rPr>
      <t xml:space="preserve"> by LME-MCOs receiving specialized funding for HIV/Early Intervention Services (Federal SA Non-UCR HIV Account 536194, Fund 1463), which includes the following LME-MCOs: Alliance Behavioral Healthcare, Cardinal Innovations, CenterPoint Human Services, CoastalCare, East Carolina Behavioral Health, Eastpointe and Sandhills Center.</t>
    </r>
  </si>
  <si>
    <t xml:space="preserve">Child </t>
  </si>
  <si>
    <t xml:space="preserve">Adult </t>
  </si>
  <si>
    <t>1.  General Group with No Identified Risk Factor</t>
  </si>
  <si>
    <t>2.  School Drop-Out (&lt; Age 18)</t>
  </si>
  <si>
    <t>3.  Repeated Failure in School (&lt; Age 18)</t>
  </si>
  <si>
    <t>5.  Economically Disadvantaged</t>
  </si>
  <si>
    <t>6.  Child (&lt; Age 18) of an Individual with a Substance Use Disorder</t>
  </si>
  <si>
    <t>8.  Has Committed a Violent Or Delinquent Act (&lt; Age 18)</t>
  </si>
  <si>
    <t>9.  Current or Past Mental Health Issues/Disorders</t>
  </si>
  <si>
    <t>10.  Has Attempted Suicide in the Past</t>
  </si>
  <si>
    <t>11.  Current or Past Long-term Physical Pain Due to Injury</t>
  </si>
  <si>
    <t>12.  Is or Has Been Involved in the Juvenile Justice System (&lt; Age 18)</t>
  </si>
  <si>
    <t>13.  Is Physically Disabled</t>
  </si>
  <si>
    <t xml:space="preserve">14. Legally Uses Alcohol Without Evidence of Abuse </t>
  </si>
  <si>
    <t xml:space="preserve">15. Legally Uses Prescribed Drugs without Evidence of Abuse </t>
  </si>
  <si>
    <t>16.  Is a Homeless and/or Runaway Youth (&lt; Age 18)</t>
  </si>
  <si>
    <t xml:space="preserve">17.  Other (Describe):  </t>
  </si>
  <si>
    <r>
      <rPr>
        <b/>
        <sz val="10"/>
        <color theme="3" tint="-0.249977111117893"/>
        <rFont val="Arial"/>
        <family val="2"/>
      </rPr>
      <t>Place a check mark (</t>
    </r>
    <r>
      <rPr>
        <b/>
        <sz val="10"/>
        <color theme="3" tint="-0.249977111117893"/>
        <rFont val="Wingdings 2"/>
        <family val="1"/>
        <charset val="2"/>
      </rPr>
      <t>P</t>
    </r>
    <r>
      <rPr>
        <b/>
        <sz val="10"/>
        <color theme="3" tint="-0.249977111117893"/>
        <rFont val="Arial"/>
        <family val="2"/>
      </rPr>
      <t>) in the appropriate cells</t>
    </r>
    <r>
      <rPr>
        <b/>
        <sz val="10"/>
        <color theme="1"/>
        <rFont val="Arial"/>
        <family val="2"/>
      </rPr>
      <t xml:space="preserve">, </t>
    </r>
    <r>
      <rPr>
        <sz val="10"/>
        <color theme="1"/>
        <rFont val="Arial"/>
        <family val="2"/>
      </rPr>
      <t xml:space="preserve">by primary risk factor and age group, for recipient groups targeted each report period in non-treatment services </t>
    </r>
    <r>
      <rPr>
        <sz val="10"/>
        <rFont val="Arial"/>
        <family val="2"/>
      </rPr>
      <t>provided by the contrac</t>
    </r>
    <r>
      <rPr>
        <sz val="10"/>
        <color theme="1"/>
        <rFont val="Arial"/>
        <family val="2"/>
      </rPr>
      <t>t agency staff through Substance Use Primary Prevention Programs.  Please note that Child is &lt; Age 18 and Adult is ≥ Age 18.</t>
    </r>
  </si>
  <si>
    <t>4.  Pregnant Teen (&lt; Age 18) or Woman ( ≥ Age 18)</t>
  </si>
  <si>
    <t>7.  Victim of Physical, Sexual or Psychological Abuse or Other Trauma        (&lt; Age 18)</t>
  </si>
  <si>
    <t>Section II.  LME-MCO Contracted Agency(ies) SAPTBG Primary Prevention Strategies and Activities Checklist</t>
  </si>
  <si>
    <t>Section III.  SAPTBG Primary Prevention Program Staff, Written Program Plan (APSM 30-1, T10: 14 V .4200 and .6900) and NREPP Programs Implemented</t>
  </si>
  <si>
    <t>Part A.  Contract Agency SAPTBG Primary Prevention Program Staff Information, FTEs and Counties Covered</t>
  </si>
  <si>
    <t>Name of NREPP Evidence-Based Universal, Selective or Indicated SA Prevention Program Implemented</t>
  </si>
  <si>
    <t>Part C.  Number of NREPP Evidence-Based Universal, Selective and Indicated Prevention Programs Implemented Through SAPTBG Funding (Continued)</t>
  </si>
  <si>
    <t>Provider Agency Name</t>
  </si>
  <si>
    <t>Universal Population</t>
  </si>
  <si>
    <t># Consumers Enrolled</t>
  </si>
  <si>
    <t>Date Program Started</t>
  </si>
  <si>
    <t>Date Program Completed</t>
  </si>
  <si>
    <t>Host Agency Where Program Was Provided</t>
  </si>
  <si>
    <t>Please enter all requested data for each evidence-based program implemented during the report period.  300 rows have been formatted.  Read the instructions below the last row if more rows are needed.
Recommend hiding unused rows or adjusting the print range before printing.  Continue data for the year-end report immediately below the data for the mid-year report.  Make sure to indicate the appropriate "Report Period".</t>
  </si>
  <si>
    <t>NREPP Evidence Based Universal, Selective, and Indicated SA Prevention Programs</t>
  </si>
  <si>
    <t>Total # Universal Consumers Enrolled</t>
  </si>
  <si>
    <t># Universal Consumers Enrolled</t>
  </si>
  <si>
    <t>Total # Universal Consumers Completed</t>
  </si>
  <si>
    <t># Universal Consumers Completed</t>
  </si>
  <si>
    <t>Total # Selective Consumers Enrolled</t>
  </si>
  <si>
    <t># Selective Consumers Enrolled</t>
  </si>
  <si>
    <t>Total # Selective Consumers Completed</t>
  </si>
  <si>
    <t># Selective Consumers Completed</t>
  </si>
  <si>
    <t>Total # Indicated Consumers Enrolled</t>
  </si>
  <si>
    <t># Indicated Consumers Enrolled</t>
  </si>
  <si>
    <t>Total # Indicated Consumers Completed</t>
  </si>
  <si>
    <t># Indicated Consumers Completed</t>
  </si>
  <si>
    <t>Total # Consumers Enrolled (All 3 Programs)</t>
  </si>
  <si>
    <t># Consumers Enrolled (All 3 Programs)</t>
  </si>
  <si>
    <t>Total # Consumers Completed (All 3 Programs)</t>
  </si>
  <si>
    <t># Consumers Completed (All 3 Programs)</t>
  </si>
  <si>
    <t>Mid-Year Report</t>
  </si>
  <si>
    <t>4. Number of HIV tests conducted (may be duplicated; include individuals tested more than once)</t>
  </si>
  <si>
    <r>
      <rPr>
        <b/>
        <sz val="12"/>
        <color theme="3" tint="-0.249977111117893"/>
        <rFont val="Arial"/>
        <family val="2"/>
      </rPr>
      <t>Please use the companion SAPTBG Compliance Report Template (Microsoft Word file) for information and instructions on how to complete and submit this plan.</t>
    </r>
    <r>
      <rPr>
        <sz val="10"/>
        <color theme="1"/>
        <rFont val="Arial"/>
        <family val="2"/>
      </rPr>
      <t xml:space="preserve">  The Word template is used to complete the narrative portions of this Semi-Annual Compliance report, and explains requirements and provides an outline of required content.  </t>
    </r>
  </si>
  <si>
    <r>
      <t xml:space="preserve">For each report period, list the evidence–based "Universal," "Selective" and "Indicated" prevention programs provided with SAPTBG funding  </t>
    </r>
    <r>
      <rPr>
        <b/>
        <sz val="10"/>
        <color theme="3" tint="-0.249977111117893"/>
        <rFont val="Arial"/>
        <family val="2"/>
      </rPr>
      <t>that were provided and completed during the report period</t>
    </r>
    <r>
      <rPr>
        <sz val="10"/>
        <color theme="1"/>
        <rFont val="Arial"/>
        <family val="2"/>
      </rPr>
      <t xml:space="preserve"> and enter the information requested in each column.  If a program started during the report period but will not be completed until a future report period, do not enter anything until the report period when the program is actually completed.  Add the data for the second six-month report period immediately below the first report period.  Evidence-based programs are listed on the SAMHSA National Registry of Evidence-based Programs and Practices (NREPP) website which can be found at</t>
    </r>
    <r>
      <rPr>
        <sz val="10"/>
        <color rgb="FF000000"/>
        <rFont val="Arial"/>
        <family val="2"/>
      </rPr>
      <t>:  http://www.nrepp.samhsa.gov/AdvancedSearch.aspx.</t>
    </r>
  </si>
  <si>
    <r>
      <rPr>
        <b/>
        <sz val="12"/>
        <color theme="1"/>
        <rFont val="Arial"/>
        <family val="2"/>
      </rPr>
      <t>Part A.  LME-MCO Synar Performance Measure:</t>
    </r>
    <r>
      <rPr>
        <sz val="12"/>
        <color theme="1"/>
        <rFont val="Arial"/>
        <family val="2"/>
      </rPr>
      <t xml:space="preserve"> </t>
    </r>
    <r>
      <rPr>
        <sz val="10"/>
        <color theme="1"/>
        <rFont val="Arial"/>
        <family val="2"/>
      </rPr>
      <t xml:space="preserve"> Demonstrate LME-MCO leadership to insure local community implementation of Synar Amendment provisions towards Reducing Youth Access to Tobacco Products and </t>
    </r>
    <r>
      <rPr>
        <b/>
        <u/>
        <sz val="10"/>
        <color theme="1"/>
        <rFont val="Arial"/>
        <family val="2"/>
      </rPr>
      <t>provide a minimum of 48 hours per six month reporting period</t>
    </r>
    <r>
      <rPr>
        <sz val="10"/>
        <color theme="1"/>
        <rFont val="Arial"/>
        <family val="2"/>
      </rPr>
      <t xml:space="preserve"> of Substance Abuse Consultation, Education, and Primary Prevention Services specifically directed towards Youth Access,</t>
    </r>
    <r>
      <rPr>
        <b/>
        <sz val="10"/>
        <color theme="1"/>
        <rFont val="Arial"/>
        <family val="2"/>
      </rPr>
      <t xml:space="preserve"> Community Collaboration, Merchant Education, Law Enforcement-Related</t>
    </r>
    <r>
      <rPr>
        <sz val="10"/>
        <color theme="1"/>
        <rFont val="Arial"/>
        <family val="2"/>
      </rPr>
      <t xml:space="preserve"> activities.  </t>
    </r>
    <r>
      <rPr>
        <u/>
        <sz val="10"/>
        <color theme="1"/>
        <rFont val="Arial"/>
        <family val="2"/>
      </rPr>
      <t>Implement Synar Amendment activities continuously during each month of the six month reporting period</t>
    </r>
    <r>
      <rPr>
        <sz val="10"/>
        <color theme="1"/>
        <rFont val="Arial"/>
        <family val="2"/>
      </rPr>
      <t xml:space="preserve">. Maintain appropriate event documentation utilizing the standardized reporting format found in the following section, Section IV, Part B.  </t>
    </r>
    <r>
      <rPr>
        <b/>
        <sz val="10"/>
        <color theme="3"/>
        <rFont val="Arial"/>
        <family val="2"/>
      </rPr>
      <t>The LME-MCO is encouraged to include a narrative of specific Synar activities - please see Section IV, Part A in the</t>
    </r>
    <r>
      <rPr>
        <sz val="10"/>
        <color theme="3"/>
        <rFont val="Arial"/>
        <family val="2"/>
      </rPr>
      <t xml:space="preserve"> </t>
    </r>
    <r>
      <rPr>
        <b/>
        <sz val="10"/>
        <color theme="3"/>
        <rFont val="Arial"/>
        <family val="2"/>
      </rPr>
      <t xml:space="preserve">companion Word document. </t>
    </r>
  </si>
  <si>
    <t xml:space="preserve">Part B.  Documentation of Efforts to Publicize Priority Admission </t>
  </si>
  <si>
    <t>Section VII.  Universal TB Screening, Testing, Referral &amp; Case Management Services</t>
  </si>
  <si>
    <t>Part A.  LME-MCO Policies and Practices Assuring TB Screening for Individuals with a Substance Use Disorder</t>
  </si>
  <si>
    <t>Part B.  LME-MCO Policies and Practices Assuring Services for Individuals Identified as High Risk For TB</t>
  </si>
  <si>
    <t>Part A.  LME-MCO Policies and Practices For HIV Testing, Pre- and Post-Test Counseling and Referral Services</t>
  </si>
  <si>
    <t>Part B.  Number of Individuals Served Who Also Received HIV/AIDS-Related Early Intervention Services and Number of Hours Provided</t>
  </si>
  <si>
    <t>Part C.  SAPTBG 5% HIV/Early Intervention Services Set-Aside - Staff FTEs and Longevity</t>
  </si>
  <si>
    <r>
      <t xml:space="preserve">Provide the number of individuals involved in SUD treatment services who were also provided HIV/AIDS-related early intervention services and the number of hours these services were provided for each type of service indicated in the table below.  </t>
    </r>
    <r>
      <rPr>
        <b/>
        <sz val="10"/>
        <color theme="3" tint="-0.249977111117893"/>
        <rFont val="Arial"/>
        <family val="2"/>
      </rPr>
      <t>Please note</t>
    </r>
    <r>
      <rPr>
        <sz val="10"/>
        <color theme="3" tint="-0.249977111117893"/>
        <rFont val="Arial"/>
        <family val="2"/>
      </rPr>
      <t>: the "Number of Individuals Served" for the State Fiscal Year should be an unduplicated count.</t>
    </r>
  </si>
  <si>
    <t>Part A.  LME-MCO Policies and Practices Assuring Timely Admission</t>
  </si>
  <si>
    <r>
      <rPr>
        <b/>
        <sz val="10"/>
        <color theme="1"/>
        <rFont val="Arial"/>
        <family val="2"/>
      </rPr>
      <t>2.  Education:</t>
    </r>
    <r>
      <rPr>
        <sz val="10"/>
        <color theme="1"/>
        <rFont val="Arial"/>
        <family val="2"/>
      </rPr>
      <t xml:space="preserve">  This strategy involves two-way communication and is distinguished from the Information Dissemination strategy by the fact that interaction between the educator/facilitator and the participants is the basis of its activities.  Activities under this strategy aim to affect critical life and social skills, including decision-making, refusal skills, critical analysis (e.g., of media messages) and systematic judgment abilities. 
</t>
    </r>
    <r>
      <rPr>
        <b/>
        <sz val="10"/>
        <color theme="3"/>
        <rFont val="Arial"/>
        <family val="2"/>
      </rPr>
      <t>It is recommended that not more than 30% of the provider agency time be spent on this strategy.</t>
    </r>
  </si>
  <si>
    <t>Please list all LME-MCO staff responsible for various components of SAPTBG compliance, monitoring and quality management on rows numbered 1 - 35 (as needed).  
Use one row per staff member unless a person's responsibility(ies) change during the 2nd report period.  In that case, use two rows for that person (one for each 6 month period).</t>
  </si>
  <si>
    <t>LME-MCO Executive Director/CEO</t>
  </si>
  <si>
    <t>LME-MCO Finance Officer/CFO</t>
  </si>
  <si>
    <t xml:space="preserve">1.  LME-MCOs and Subrecipient contractors of these funds shall comply with all requirements, restrictions, terms and conditions, and reporting requirements of the SAPTBG as contained in 45 CFR Part 96 and any subsequent revision to such regulations; </t>
  </si>
  <si>
    <r>
      <t xml:space="preserve">2.  SAPTBG funds are prohibited to be used to provide or purchase inpatient hospital services, except that SAPTBG funds may be used with the exception as described in 45 CFR 96.135 (c) with documentation of the receipt of prior written approval of the </t>
    </r>
    <r>
      <rPr>
        <sz val="10"/>
        <rFont val="Arial"/>
        <family val="2"/>
        <scheme val="minor"/>
      </rPr>
      <t>DMHDDSAS Director of Financial Operations and the CPM Director of Operations and Clinical Services</t>
    </r>
    <r>
      <rPr>
        <sz val="10"/>
        <color rgb="FF000000"/>
        <rFont val="Arial"/>
        <family val="2"/>
        <scheme val="minor"/>
      </rPr>
      <t>;</t>
    </r>
  </si>
  <si>
    <t>3.  SAPTBG funds are prohibited to be used to make, or to allow to be made, any cash payments to any recipients or intended recipients of health or behavioral health services;</t>
  </si>
  <si>
    <t>4.  SAPTBG funds are prohibited to be used for the purchase or improvement of land, purchase, construction or permanent improvement (other than minor remodeling) of any building or other facility, or purchase of major equipment, including medical equipment;</t>
  </si>
  <si>
    <t>5.  SAPTBG funds are prohibited to be used to satisfy any requirement for the expenditure of non-federal funds as a condition of receipt of federal funds; i.e., federal funds may not be used to satisfy any condition for any state, local or other funding match requirement;</t>
  </si>
  <si>
    <t>6.  SAPTBG funds are prohibited to be used to provide financial assistance to any entity other than a public or nonprofit private entity;</t>
  </si>
  <si>
    <t>7.  SAPTBG funds are prohibited to be used to provide individuals with hypodermic needles or syringes so that such individuals may use illegal drugs;</t>
  </si>
  <si>
    <t xml:space="preserve">8.  SAPTBG funds are prohibited to be used to provide individuals with treatment services in penal or correctional institutions of the State. This includes jails, prisons, adult and juvenile detention centers, juvenile training schools, holding facilities, etc.; </t>
  </si>
  <si>
    <t xml:space="preserve">9.  SAPTBG funds are prohibited to be used towards the annual salary of any LME-MCO staff, provider, contractor employee, consultant or other individual that is in excess of Level I of the most current US Office of Personnel Management Federal Executive Salary Schedule. This amount is currently designated for the calendar year effective January, 2014 at an annual salary of $201,700; </t>
  </si>
  <si>
    <t xml:space="preserve">11.  SAPTBG funds shall not be utilized for law enforcement activities; </t>
  </si>
  <si>
    <t>12.  No part of any SAPTBG funding shall be used for publicity or propaganda purposes, for the preparation, distribution, or use of any kit, pamphlet, booklet, publication, radio, television or video presentation designed to support or defeat legislation pending before Congress or any state legislature, except in presentation to Congress or any state legislative body itself; and</t>
  </si>
  <si>
    <t xml:space="preserve">13.  No part of any SAPTBG funding shall be used to pay the salary or expenses of any grant or contract recipient, or agent acting for such recipient, related to any activity designed to influence legislation or appropriations pending before the Congress or any state legislature. </t>
  </si>
  <si>
    <t>Selected Requirements and Restrictions on the Use of Federal SAPTBG Funds</t>
  </si>
  <si>
    <t>The following LME-MCO staff attest to the accuracy and completeness of the information provided in this report and adherence of their organization to the requirements and restrictions on the use of Federal SAPTBG Funds listed below:</t>
  </si>
  <si>
    <t>●  Please enter the information requested in the yellow shaded cells below.  Completion of this section is an attestation that these individuals have read and understand the listed requirements and
    prohibitions of the SAPT Block Grant.  It also serves as an attestation that the listed individuals have reviewed and approved this report and attest to its accuracy.  
●  Use one row per position unless the person performing that position changes during the 2nd report period.  In that case, copy and insert an additional row for that position and enter the date
    attested in the appropriate column for the report period.</t>
  </si>
  <si>
    <t>A written signature is no longer required.  The Date Attested is the date the responsible person reviewed and approved the report, attests to its accuracy and completeness, and attests to the organization's adherence to the requirements and restrictions of the SAPTBG funds listed below.</t>
  </si>
  <si>
    <t>Local Management Entity-Managed Care Organization (LME-MCO) Semi-Annual Substance Abuse Prevention and Treatment Block Grant (SAPTBG) Compliance Report</t>
  </si>
  <si>
    <t>It is used to automatically calculate the report due date (to the left).</t>
  </si>
  <si>
    <t>Guiding Good Choices(GCC)</t>
  </si>
  <si>
    <t>I’m Special</t>
  </si>
  <si>
    <t>Life Skills Training (LST)</t>
  </si>
  <si>
    <t>Project Toward No Tobacco Use</t>
  </si>
  <si>
    <t>Great Body Shop</t>
  </si>
  <si>
    <t>HALO</t>
  </si>
  <si>
    <t>Too Good For Drugs</t>
  </si>
  <si>
    <t>Active Parenting</t>
  </si>
  <si>
    <t>Class Action</t>
  </si>
  <si>
    <t>Communities Mobilizing for Change on Alcohol</t>
  </si>
  <si>
    <t>Media Ready</t>
  </si>
  <si>
    <t>Media Detective</t>
  </si>
  <si>
    <t>Safe Dates</t>
  </si>
  <si>
    <t>Stay on Track</t>
  </si>
  <si>
    <t>-</t>
  </si>
  <si>
    <t>10.  As per Section 511 of P.L. 102-170, when issuing statements, press releases, requests for proposals and other documents describing projects, services or programs funded in whole or in part with federal funds, the LME-MCO and/or contracted provider agency must clearly state such;</t>
  </si>
  <si>
    <t>Trillium Health Resources</t>
  </si>
  <si>
    <t>July 1, 2016 configuration</t>
  </si>
  <si>
    <t># Counties</t>
  </si>
  <si>
    <t>Universal Direct</t>
  </si>
  <si>
    <t>Universal Indirect</t>
  </si>
  <si>
    <t>Selective</t>
  </si>
  <si>
    <t>Indicated</t>
  </si>
  <si>
    <t>Individual-Based Programs and Strategies</t>
  </si>
  <si>
    <t>Population-Based Programs and Strategies</t>
  </si>
  <si>
    <t>Persons Served For The SFY</t>
  </si>
  <si>
    <t>Cell shading for Columns F and G will change color for the year-end report if the following errors are detected:</t>
  </si>
  <si>
    <r>
      <t xml:space="preserve">If Col F &gt; sum of Col B + Col D </t>
    </r>
    <r>
      <rPr>
        <b/>
        <u/>
        <sz val="10"/>
        <color theme="3" tint="-0.249977111117893"/>
        <rFont val="Arial"/>
        <family val="2"/>
      </rPr>
      <t>OR</t>
    </r>
    <r>
      <rPr>
        <sz val="10"/>
        <color theme="1"/>
        <rFont val="Arial"/>
        <family val="2"/>
      </rPr>
      <t xml:space="preserve"> Col F &lt; the largest number in Col B or Col D.</t>
    </r>
  </si>
  <si>
    <r>
      <t xml:space="preserve">If Col G &gt; sum of Col C + Col E </t>
    </r>
    <r>
      <rPr>
        <b/>
        <u/>
        <sz val="10"/>
        <color theme="3" tint="-0.249977111117893"/>
        <rFont val="Arial"/>
        <family val="2"/>
      </rPr>
      <t>OR</t>
    </r>
    <r>
      <rPr>
        <sz val="10"/>
        <color theme="1"/>
        <rFont val="Arial"/>
        <family val="2"/>
      </rPr>
      <t xml:space="preserve"> Col G &lt; the largest number in Col C or Col E.</t>
    </r>
  </si>
  <si>
    <t>By IOM Target</t>
  </si>
  <si>
    <t>SAPTBG</t>
  </si>
  <si>
    <t>State Funds</t>
  </si>
  <si>
    <t>Local Funds</t>
  </si>
  <si>
    <t>Other Federal Funds</t>
  </si>
  <si>
    <t>0-4</t>
  </si>
  <si>
    <t>5-11</t>
  </si>
  <si>
    <t>Consistency Check</t>
  </si>
  <si>
    <r>
      <t xml:space="preserve">Cell shading and font for </t>
    </r>
    <r>
      <rPr>
        <b/>
        <sz val="11"/>
        <color theme="3"/>
        <rFont val="Arial"/>
        <family val="2"/>
      </rPr>
      <t>SAPTBG expenditures</t>
    </r>
    <r>
      <rPr>
        <sz val="11"/>
        <color theme="3"/>
        <rFont val="Arial"/>
        <family val="2"/>
      </rPr>
      <t xml:space="preserve"> in </t>
    </r>
    <r>
      <rPr>
        <b/>
        <sz val="11"/>
        <color theme="3"/>
        <rFont val="Arial"/>
        <family val="2"/>
      </rPr>
      <t>row</t>
    </r>
    <r>
      <rPr>
        <sz val="11"/>
        <color theme="3"/>
        <rFont val="Arial"/>
        <family val="2"/>
      </rPr>
      <t xml:space="preserve"> </t>
    </r>
    <r>
      <rPr>
        <b/>
        <sz val="11"/>
        <color theme="3"/>
        <rFont val="Arial"/>
        <family val="2"/>
      </rPr>
      <t>20</t>
    </r>
    <r>
      <rPr>
        <sz val="11"/>
        <color theme="3"/>
        <rFont val="Arial"/>
        <family val="2"/>
      </rPr>
      <t xml:space="preserve"> will turn </t>
    </r>
    <r>
      <rPr>
        <b/>
        <sz val="11"/>
        <color rgb="FFFF0000"/>
        <rFont val="Arial"/>
        <family val="2"/>
      </rPr>
      <t>red</t>
    </r>
    <r>
      <rPr>
        <sz val="11"/>
        <color theme="3"/>
        <rFont val="Arial"/>
        <family val="2"/>
      </rPr>
      <t xml:space="preserve"> and an error message will appear below the table if the amount is not equal to the total expenditures reported in the </t>
    </r>
    <r>
      <rPr>
        <b/>
        <sz val="11"/>
        <color theme="3"/>
        <rFont val="Arial"/>
        <family val="2"/>
      </rPr>
      <t xml:space="preserve">Section I-A </t>
    </r>
    <r>
      <rPr>
        <sz val="11"/>
        <color theme="3"/>
        <rFont val="Arial"/>
        <family val="2"/>
      </rPr>
      <t>worksheet.</t>
    </r>
  </si>
  <si>
    <t>Section I.  Report of LME-MCO SAPTBG 20% SA Primary Prevention Set-Aside Funding, Expenditures, and Persons Served by CSAP Prevention Strategy and IOM Target</t>
  </si>
  <si>
    <r>
      <rPr>
        <b/>
        <sz val="10"/>
        <color theme="1"/>
        <rFont val="Arial"/>
        <family val="2"/>
      </rPr>
      <t>1.  Information Dissemination:</t>
    </r>
    <r>
      <rPr>
        <sz val="10"/>
        <color theme="1"/>
        <rFont val="Arial"/>
        <family val="2"/>
      </rPr>
      <t xml:space="preserve">  This strategy provides awareness and knowledge of the nature and extent of alcohol, tobacco and drug use, abuse and addiction and their effects on individuals, families and communities.  It also provides knowledge and awareness of available prevention programs and services.  Information dissemination is characterized by one-way communication from the source to the audience, with limited contact between the two. </t>
    </r>
    <r>
      <rPr>
        <sz val="10"/>
        <color theme="3" tint="-0.249977111117893"/>
        <rFont val="Arial"/>
        <family val="2"/>
      </rPr>
      <t xml:space="preserve"> 
</t>
    </r>
    <r>
      <rPr>
        <b/>
        <sz val="10"/>
        <color theme="3"/>
        <rFont val="Arial"/>
        <family val="2"/>
      </rPr>
      <t>It is recommended that not more than 12% of the provider agency time be spent on this strategy.</t>
    </r>
  </si>
  <si>
    <t>Remarks</t>
  </si>
  <si>
    <r>
      <rPr>
        <b/>
        <sz val="10"/>
        <color theme="1"/>
        <rFont val="Arial"/>
        <family val="2"/>
      </rPr>
      <t>3.  Alternatives:</t>
    </r>
    <r>
      <rPr>
        <sz val="10"/>
        <color theme="1"/>
        <rFont val="Arial"/>
        <family val="2"/>
      </rPr>
      <t xml:space="preserve">  This strategy provides for the participation of the target populations in activities that exclude alcohol, tobacco and other drug use.  The assumption is that constructive and healthy activities offset the attraction to, or otherwise meet the needs usually filled by alcohol, tobacco and other drugs and would, therefore, minimize or obviate resort to the latter. 
</t>
    </r>
    <r>
      <rPr>
        <b/>
        <sz val="10"/>
        <color theme="3"/>
        <rFont val="Arial"/>
        <family val="2"/>
      </rPr>
      <t>It is recommended that not more than 3% of the provider agency time be spent on this strategy.</t>
    </r>
  </si>
  <si>
    <r>
      <rPr>
        <b/>
        <sz val="10"/>
        <color theme="1"/>
        <rFont val="Arial"/>
        <family val="2"/>
      </rPr>
      <t>4.  Problem Identification and Referral:</t>
    </r>
    <r>
      <rPr>
        <sz val="10"/>
        <color theme="1"/>
        <rFont val="Arial"/>
        <family val="2"/>
      </rPr>
      <t xml:space="preserve">  This strategy aims at identification of those youth who have indulged in illegal/age-inappropriate use of tobacco or alcohol and those individuals who have indulged in the first use of illicit drugs in order to assess if their behavior can be reversed through education.  It should be noted, however, that this strategy does not include any activity designed to determine if a person is in need of treatment. 
</t>
    </r>
    <r>
      <rPr>
        <b/>
        <sz val="10"/>
        <color theme="3"/>
        <rFont val="Arial"/>
        <family val="2"/>
      </rPr>
      <t>It is recommended that not more than 4% of the provider agency time be spent on this strategy.</t>
    </r>
  </si>
  <si>
    <r>
      <t xml:space="preserve">This worksheet contains data validation and look-up lists used in this workbook.  Except for updating State Holidays or adding an NREPP Program as explained below, 
</t>
    </r>
    <r>
      <rPr>
        <b/>
        <sz val="10"/>
        <color rgb="FFFF0000"/>
        <rFont val="Arial"/>
        <family val="2"/>
      </rPr>
      <t>DO NOT DELETE OR MODIFY</t>
    </r>
    <r>
      <rPr>
        <b/>
        <sz val="10"/>
        <color theme="3" tint="-0.249977111117893"/>
        <rFont val="Arial"/>
        <family val="2"/>
      </rPr>
      <t xml:space="preserve"> without prior approval from DMH/DD/SAS Addictions Management Operations Section [email:  ContactDMHAddictions@dhhs.nc.gov  phone: (919) 715-2281].</t>
    </r>
  </si>
  <si>
    <t>If B23 ≠ B33 ≠ B38 ≠ B43</t>
  </si>
  <si>
    <t>If C23 ≠ C33 ≠ C38 ≠ C43</t>
  </si>
  <si>
    <t>If D23 ≠ D33 ≠ D38 ≠ D43</t>
  </si>
  <si>
    <t>If E23 ≠ E33 ≠ E38 ≠ E43</t>
  </si>
  <si>
    <t>If F23 ≠ F33 ≠ F38 ≠ F43</t>
  </si>
  <si>
    <t>If G23 ≠ G33 ≠ G38 ≠ G43</t>
  </si>
  <si>
    <r>
      <rPr>
        <b/>
        <sz val="10"/>
        <color theme="3" tint="-0.249977111117893"/>
        <rFont val="Wingdings 3"/>
        <family val="1"/>
        <charset val="2"/>
      </rPr>
      <t>Å</t>
    </r>
    <r>
      <rPr>
        <b/>
        <sz val="10"/>
        <color theme="3" tint="-0.249977111117893"/>
        <rFont val="Arial"/>
        <family val="2"/>
      </rPr>
      <t xml:space="preserve"> Cell shading for Columns F and G will change color for the year-end report if the following errors are detected:</t>
    </r>
  </si>
  <si>
    <r>
      <rPr>
        <b/>
        <sz val="10"/>
        <color theme="1"/>
        <rFont val="Arial"/>
        <family val="2"/>
      </rPr>
      <t>5.  Community-Based Process:</t>
    </r>
    <r>
      <rPr>
        <sz val="10"/>
        <color theme="1"/>
        <rFont val="Arial"/>
        <family val="2"/>
      </rPr>
      <t xml:space="preserve">  This strategy aims to enhance the ability of the community to more effectively provide prevention and treatment services for alcohol, tobacco and other drug use disorders.  Activities in this strategy include organizing, planning, enhancing efficiency and effectiveness of services implementation, inter-agency collaboration, coalition building and networking.  
</t>
    </r>
    <r>
      <rPr>
        <b/>
        <sz val="10"/>
        <color theme="3"/>
        <rFont val="Arial"/>
        <family val="2"/>
      </rPr>
      <t>It is recommended that at least 51% of the provider agency time be spent between this strategy and Environmental strategy.</t>
    </r>
  </si>
  <si>
    <r>
      <rPr>
        <b/>
        <sz val="10"/>
        <color theme="1"/>
        <rFont val="Arial"/>
        <family val="2"/>
      </rPr>
      <t>6.  Environmental:</t>
    </r>
    <r>
      <rPr>
        <sz val="10"/>
        <color theme="1"/>
        <rFont val="Arial"/>
        <family val="2"/>
      </rPr>
      <t xml:space="preserve">  This strategy establishes or changes written and unwritten community standards, codes and attitudes, thereby influencing incidence and prevalence of alcohol, tobacco and other drugs used in the general population.  This strategy is divided into two subcategories to permit distinction between activities which center on legal and regulatory initiatives and those that relate to service and action-oriented initiatives. 
</t>
    </r>
    <r>
      <rPr>
        <b/>
        <sz val="10"/>
        <color theme="3"/>
        <rFont val="Arial"/>
        <family val="2"/>
      </rPr>
      <t>It is recommended that at least 51% of the provider agency time be spent between this strategy and Community-Based Process strategy.</t>
    </r>
  </si>
  <si>
    <r>
      <rPr>
        <b/>
        <sz val="10"/>
        <color theme="3" tint="-0.249977111117893"/>
        <rFont val="Wingdings 3"/>
        <family val="1"/>
        <charset val="2"/>
      </rPr>
      <t>Å</t>
    </r>
    <r>
      <rPr>
        <b/>
        <sz val="10"/>
        <color theme="3" tint="-0.249977111117893"/>
        <rFont val="Arial"/>
        <family val="2"/>
      </rPr>
      <t xml:space="preserve"> Cell shading and font color for Totals in Rows 23, 33, 38, and 43 will change color if the totals in those rows do not match:</t>
    </r>
  </si>
  <si>
    <t>Section I-E Age</t>
  </si>
  <si>
    <t>Section I-E Race</t>
  </si>
  <si>
    <t>Section I-E Ethnicity</t>
  </si>
  <si>
    <t>Section I-E Gender</t>
  </si>
  <si>
    <t>IOM Category</t>
  </si>
  <si>
    <t>Section I-F CSAP Strategy</t>
  </si>
  <si>
    <t>Part F.  SAPTBG Primary Prevention Number Of Consumers Served By Prevention Strategy (See Section II For Definitions Of Strategies)</t>
  </si>
  <si>
    <t>Consistency Check - Total Persons Served Reported in Section I-E</t>
  </si>
  <si>
    <t>Consistency Check - Total Persons Served Reported in Section I-F</t>
  </si>
  <si>
    <t>Indiv + Popn-Based Persons Served (Row 17)</t>
  </si>
  <si>
    <r>
      <t>Part G.  Report Of Persons Served</t>
    </r>
    <r>
      <rPr>
        <b/>
        <sz val="12"/>
        <rFont val="Arial"/>
        <family val="2"/>
      </rPr>
      <t xml:space="preserve"> In LME-MCO </t>
    </r>
    <r>
      <rPr>
        <b/>
        <sz val="12"/>
        <color theme="1"/>
        <rFont val="Arial"/>
        <family val="2"/>
      </rPr>
      <t>Contracted Agency SAPTBG Prevention Programs By IOM Category</t>
    </r>
  </si>
  <si>
    <r>
      <t>Part E.  Report Of Persons Served</t>
    </r>
    <r>
      <rPr>
        <b/>
        <sz val="12"/>
        <rFont val="Arial"/>
        <family val="2"/>
      </rPr>
      <t xml:space="preserve"> In LME-MCO </t>
    </r>
    <r>
      <rPr>
        <b/>
        <sz val="12"/>
        <color theme="1"/>
        <rFont val="Arial"/>
        <family val="2"/>
      </rPr>
      <t>Contracted Agency Individual and Population Based SAPTBG Prevention Programs By Age, Race, Ethnicity and Gender</t>
    </r>
  </si>
  <si>
    <t>Part D.  SUBSTANCE USE PRIMARY PREVENTION RECIPIENTS TARGETED BY CHILD/ADULT PRIMARY HIGH RISK FACTOR</t>
  </si>
  <si>
    <t>Part C.  All Other LME-MCO SA Primary Prevention Grant Funding Received By Source</t>
  </si>
  <si>
    <t>Part B.  Set-Aside Funds Expended By IOM Target</t>
  </si>
  <si>
    <t>Vaya Health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</si>
</sst>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164" formatCode="m/d/yy;@"/>
    <numFmt numFmtId="165" formatCode="[$-F800]dddd\,\ mmmm\ dd\,\ yyyy"/>
    <numFmt numFmtId="166" formatCode="0.0%"/>
    <numFmt numFmtId="167" formatCode="0_);[Red]\(0\)"/>
  </numFmts>
  <fonts count="60" x14ac:knownFonts="1">
    <font>
      <sz val="10"/>
      <color theme="1"/>
      <name val="Arial"/>
      <family val="2"/>
    </font>
    <font>
      <sz val="10"/>
      <color theme="1"/>
      <name val="Arial"/>
      <family val="2"/>
    </font>
    <font>
      <sz val="10"/>
      <color rgb="FFFF0000"/>
      <name val="Arial"/>
      <family val="2"/>
    </font>
    <font>
      <b/>
      <sz val="10"/>
      <color theme="1"/>
      <name val="Arial"/>
      <family val="2"/>
    </font>
    <font>
      <b/>
      <sz val="14"/>
      <color theme="1"/>
      <name val="Arial"/>
      <family val="2"/>
    </font>
    <font>
      <sz val="26"/>
      <name val="Arial"/>
      <family val="2"/>
    </font>
    <font>
      <sz val="30"/>
      <name val="Arial"/>
      <family val="2"/>
    </font>
    <font>
      <sz val="48"/>
      <name val="Arial"/>
      <family val="2"/>
    </font>
    <font>
      <sz val="24"/>
      <name val="Arial"/>
      <family val="2"/>
    </font>
    <font>
      <b/>
      <sz val="100"/>
      <name val="Arial"/>
      <family val="2"/>
    </font>
    <font>
      <sz val="12"/>
      <name val="Arial"/>
      <family val="2"/>
    </font>
    <font>
      <sz val="10"/>
      <name val="Arial"/>
      <family val="2"/>
    </font>
    <font>
      <b/>
      <sz val="10"/>
      <color rgb="FFFF0000"/>
      <name val="Arial"/>
      <family val="2"/>
    </font>
    <font>
      <sz val="10"/>
      <color theme="3" tint="-0.249977111117893"/>
      <name val="Arial"/>
      <family val="2"/>
    </font>
    <font>
      <sz val="10"/>
      <color theme="1"/>
      <name val="Wingdings 3"/>
      <family val="1"/>
      <charset val="2"/>
    </font>
    <font>
      <sz val="14"/>
      <color theme="3" tint="-0.249977111117893"/>
      <name val="Wingdings 3"/>
      <family val="1"/>
      <charset val="2"/>
    </font>
    <font>
      <sz val="11"/>
      <color theme="3" tint="-0.249977111117893"/>
      <name val="Arial"/>
      <family val="2"/>
    </font>
    <font>
      <b/>
      <sz val="12"/>
      <color theme="1"/>
      <name val="Arial"/>
      <family val="2"/>
    </font>
    <font>
      <b/>
      <u/>
      <sz val="10"/>
      <color theme="1"/>
      <name val="Arial"/>
      <family val="2"/>
    </font>
    <font>
      <u/>
      <sz val="10"/>
      <color theme="1"/>
      <name val="Arial"/>
      <family val="2"/>
    </font>
    <font>
      <b/>
      <sz val="14"/>
      <color theme="1"/>
      <name val="Wingdings 2"/>
      <family val="1"/>
      <charset val="2"/>
    </font>
    <font>
      <b/>
      <sz val="10"/>
      <name val="Arial"/>
      <family val="2"/>
    </font>
    <font>
      <b/>
      <sz val="11"/>
      <color theme="1"/>
      <name val="Arial"/>
      <family val="2"/>
    </font>
    <font>
      <b/>
      <sz val="10"/>
      <color theme="3" tint="-0.249977111117893"/>
      <name val="Arial"/>
      <family val="2"/>
    </font>
    <font>
      <sz val="8"/>
      <color indexed="81"/>
      <name val="Tahoma"/>
      <family val="2"/>
    </font>
    <font>
      <b/>
      <sz val="8"/>
      <color indexed="81"/>
      <name val="Tahoma"/>
      <family val="2"/>
    </font>
    <font>
      <b/>
      <sz val="8"/>
      <color indexed="81"/>
      <name val="Arial"/>
      <family val="2"/>
    </font>
    <font>
      <b/>
      <sz val="14"/>
      <color theme="1"/>
      <name val="Arial"/>
      <family val="2"/>
      <scheme val="minor"/>
    </font>
    <font>
      <sz val="11"/>
      <color theme="1"/>
      <name val="Arial"/>
      <family val="2"/>
    </font>
    <font>
      <sz val="12"/>
      <color theme="1"/>
      <name val="Arial"/>
      <family val="2"/>
    </font>
    <font>
      <b/>
      <u/>
      <sz val="10"/>
      <color theme="3" tint="-0.249977111117893"/>
      <name val="Arial"/>
      <family val="2"/>
    </font>
    <font>
      <b/>
      <sz val="10"/>
      <color theme="3" tint="-0.249977111117893"/>
      <name val="Wingdings"/>
      <charset val="2"/>
    </font>
    <font>
      <sz val="10"/>
      <color theme="1"/>
      <name val="Arial"/>
      <family val="2"/>
      <scheme val="major"/>
    </font>
    <font>
      <sz val="8"/>
      <color indexed="81"/>
      <name val="Arial"/>
      <family val="2"/>
    </font>
    <font>
      <b/>
      <u/>
      <sz val="8"/>
      <color indexed="81"/>
      <name val="Tahoma"/>
      <family val="2"/>
    </font>
    <font>
      <b/>
      <u/>
      <sz val="8"/>
      <color indexed="81"/>
      <name val="Arial"/>
      <family val="2"/>
    </font>
    <font>
      <b/>
      <u/>
      <sz val="8"/>
      <color indexed="81"/>
      <name val="Wingdings 2"/>
      <family val="1"/>
      <charset val="2"/>
    </font>
    <font>
      <b/>
      <sz val="10"/>
      <color theme="3" tint="-0.249977111117893"/>
      <name val="Wingdings 2"/>
      <family val="1"/>
      <charset val="2"/>
    </font>
    <font>
      <sz val="9"/>
      <color theme="1"/>
      <name val="Arial"/>
      <family val="2"/>
    </font>
    <font>
      <b/>
      <sz val="10"/>
      <color theme="3" tint="-0.249977111117893"/>
      <name val="Arial"/>
      <family val="2"/>
      <scheme val="minor"/>
    </font>
    <font>
      <sz val="10"/>
      <color rgb="FF000000"/>
      <name val="Arial"/>
      <family val="2"/>
    </font>
    <font>
      <b/>
      <sz val="12"/>
      <color theme="3" tint="-0.249977111117893"/>
      <name val="Arial"/>
      <family val="2"/>
    </font>
    <font>
      <b/>
      <sz val="10"/>
      <color theme="1"/>
      <name val="Arial"/>
      <family val="2"/>
      <scheme val="major"/>
    </font>
    <font>
      <b/>
      <sz val="10"/>
      <color rgb="FFFF0000"/>
      <name val="Arial"/>
      <family val="2"/>
      <scheme val="major"/>
    </font>
    <font>
      <sz val="10"/>
      <name val="Arial"/>
      <family val="2"/>
      <scheme val="major"/>
    </font>
    <font>
      <b/>
      <sz val="12"/>
      <color rgb="FFFF0000"/>
      <name val="Arial"/>
      <family val="2"/>
    </font>
    <font>
      <b/>
      <sz val="12"/>
      <name val="Arial"/>
      <family val="2"/>
    </font>
    <font>
      <b/>
      <sz val="11"/>
      <color theme="3" tint="-0.249977111117893"/>
      <name val="Arial"/>
      <family val="2"/>
    </font>
    <font>
      <b/>
      <sz val="10"/>
      <color theme="3"/>
      <name val="Arial"/>
      <family val="2"/>
    </font>
    <font>
      <sz val="10"/>
      <color theme="3"/>
      <name val="Arial"/>
      <family val="2"/>
    </font>
    <font>
      <sz val="10"/>
      <color theme="1"/>
      <name val="Arial"/>
      <family val="2"/>
      <scheme val="minor"/>
    </font>
    <font>
      <sz val="10"/>
      <color rgb="FF000000"/>
      <name val="Arial"/>
      <family val="2"/>
      <scheme val="minor"/>
    </font>
    <font>
      <sz val="10"/>
      <name val="Arial"/>
      <family val="2"/>
      <scheme val="minor"/>
    </font>
    <font>
      <b/>
      <sz val="12"/>
      <name val="Arial"/>
      <family val="2"/>
      <scheme val="minor"/>
    </font>
    <font>
      <b/>
      <sz val="9"/>
      <color indexed="81"/>
      <name val="Tahoma"/>
      <family val="2"/>
    </font>
    <font>
      <sz val="9"/>
      <color indexed="81"/>
      <name val="Tahoma"/>
      <family val="2"/>
    </font>
    <font>
      <b/>
      <sz val="11"/>
      <color theme="3"/>
      <name val="Arial"/>
      <family val="2"/>
    </font>
    <font>
      <b/>
      <sz val="11"/>
      <color rgb="FFFF0000"/>
      <name val="Arial"/>
      <family val="2"/>
    </font>
    <font>
      <sz val="11"/>
      <color theme="3"/>
      <name val="Arial"/>
      <family val="2"/>
    </font>
    <font>
      <b/>
      <sz val="10"/>
      <color theme="3" tint="-0.249977111117893"/>
      <name val="Wingdings 3"/>
      <family val="1"/>
      <charset val="2"/>
    </font>
  </fonts>
  <fills count="12">
    <fill>
      <patternFill patternType="none"/>
    </fill>
    <fill>
      <patternFill patternType="gray125"/>
    </fill>
    <fill>
      <patternFill patternType="solid">
        <fgColor indexed="42"/>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3" tint="-0.24994659260841701"/>
      </left>
      <right/>
      <top style="thin">
        <color theme="3" tint="-0.24994659260841701"/>
      </top>
      <bottom/>
      <diagonal/>
    </border>
    <border>
      <left/>
      <right/>
      <top style="thin">
        <color theme="3" tint="-0.24994659260841701"/>
      </top>
      <bottom/>
      <diagonal/>
    </border>
    <border>
      <left/>
      <right style="thin">
        <color theme="3" tint="-0.24994659260841701"/>
      </right>
      <top style="thin">
        <color theme="3" tint="-0.24994659260841701"/>
      </top>
      <bottom/>
      <diagonal/>
    </border>
    <border>
      <left style="thin">
        <color theme="3" tint="-0.24994659260841701"/>
      </left>
      <right/>
      <top/>
      <bottom/>
      <diagonal/>
    </border>
    <border>
      <left/>
      <right style="thin">
        <color theme="3" tint="-0.24994659260841701"/>
      </right>
      <top/>
      <bottom/>
      <diagonal/>
    </border>
    <border>
      <left style="thin">
        <color theme="3" tint="-0.24994659260841701"/>
      </left>
      <right/>
      <top/>
      <bottom style="thin">
        <color theme="3" tint="-0.24994659260841701"/>
      </bottom>
      <diagonal/>
    </border>
    <border>
      <left/>
      <right/>
      <top/>
      <bottom style="thin">
        <color theme="3" tint="-0.24994659260841701"/>
      </bottom>
      <diagonal/>
    </border>
    <border>
      <left/>
      <right style="thin">
        <color theme="3" tint="-0.24994659260841701"/>
      </right>
      <top/>
      <bottom style="thin">
        <color theme="3" tint="-0.24994659260841701"/>
      </bottom>
      <diagonal/>
    </border>
    <border>
      <left/>
      <right style="thick">
        <color indexed="64"/>
      </right>
      <top style="thin">
        <color indexed="64"/>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style="thin">
        <color theme="3" tint="-0.24994659260841701"/>
      </top>
      <bottom/>
      <diagonal/>
    </border>
    <border>
      <left style="thin">
        <color theme="3" tint="-0.24994659260841701"/>
      </left>
      <right style="thin">
        <color theme="3" tint="-0.24994659260841701"/>
      </right>
      <top/>
      <bottom style="thin">
        <color theme="3" tint="-0.24994659260841701"/>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style="thick">
        <color theme="0" tint="-0.499984740745262"/>
      </left>
      <right style="thick">
        <color theme="0" tint="-0.499984740745262"/>
      </right>
      <top style="thick">
        <color theme="0" tint="-0.499984740745262"/>
      </top>
      <bottom style="thick">
        <color theme="0" tint="-0.499984740745262"/>
      </bottom>
      <diagonal/>
    </border>
    <border>
      <left style="thick">
        <color theme="0" tint="-0.499984740745262"/>
      </left>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ck">
        <color auto="1"/>
      </right>
      <top style="thin">
        <color indexed="64"/>
      </top>
      <bottom style="thin">
        <color theme="0" tint="-0.24994659260841701"/>
      </bottom>
      <diagonal/>
    </border>
    <border>
      <left/>
      <right style="thick">
        <color auto="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right style="thin">
        <color indexed="64"/>
      </right>
      <top style="thin">
        <color theme="0" tint="-0.24994659260841701"/>
      </top>
      <bottom/>
      <diagonal/>
    </border>
    <border>
      <left/>
      <right style="thin">
        <color theme="0" tint="-0.24994659260841701"/>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double">
        <color indexed="64"/>
      </right>
      <top style="thin">
        <color indexed="64"/>
      </top>
      <bottom style="thin">
        <color indexed="64"/>
      </bottom>
      <diagonal/>
    </border>
    <border>
      <left/>
      <right style="thick">
        <color auto="1"/>
      </right>
      <top style="thin">
        <color theme="0" tint="-0.24994659260841701"/>
      </top>
      <bottom/>
      <diagonal/>
    </border>
    <border>
      <left/>
      <right style="thick">
        <color auto="1"/>
      </right>
      <top/>
      <bottom style="thin">
        <color indexed="64"/>
      </bottom>
      <diagonal/>
    </border>
    <border>
      <left style="thin">
        <color theme="0" tint="-0.24994659260841701"/>
      </left>
      <right style="double">
        <color auto="1"/>
      </right>
      <top style="thin">
        <color theme="0" tint="-0.24994659260841701"/>
      </top>
      <bottom style="thin">
        <color theme="0" tint="-0.24994659260841701"/>
      </bottom>
      <diagonal/>
    </border>
    <border>
      <left style="thin">
        <color theme="0" tint="-0.24994659260841701"/>
      </left>
      <right style="double">
        <color auto="1"/>
      </right>
      <top style="thin">
        <color theme="0" tint="-0.24994659260841701"/>
      </top>
      <bottom/>
      <diagonal/>
    </border>
    <border>
      <left style="thin">
        <color theme="0" tint="-0.24994659260841701"/>
      </left>
      <right style="double">
        <color auto="1"/>
      </right>
      <top style="double">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theme="0" tint="-0.499984740745262"/>
      </left>
      <right style="thick">
        <color theme="0" tint="-0.499984740745262"/>
      </right>
      <top/>
      <bottom/>
      <diagonal/>
    </border>
    <border>
      <left style="thin">
        <color theme="0" tint="-0.499984740745262"/>
      </left>
      <right style="thick">
        <color theme="0" tint="-0.499984740745262"/>
      </right>
      <top/>
      <bottom style="thick">
        <color theme="0" tint="-0.499984740745262"/>
      </bottom>
      <diagonal/>
    </border>
    <border>
      <left style="thick">
        <color indexed="64"/>
      </left>
      <right style="thin">
        <color indexed="64"/>
      </right>
      <top style="thin">
        <color indexed="64"/>
      </top>
      <bottom style="double">
        <color indexed="64"/>
      </bottom>
      <diagonal/>
    </border>
    <border>
      <left style="thin">
        <color theme="0" tint="-0.499984740745262"/>
      </left>
      <right/>
      <top/>
      <bottom style="thick">
        <color theme="0" tint="-0.499984740745262"/>
      </bottom>
      <diagonal/>
    </border>
    <border>
      <left style="thin">
        <color theme="0" tint="-0.499984740745262"/>
      </left>
      <right style="thick">
        <color theme="0" tint="-0.499984740745262"/>
      </right>
      <top style="thick">
        <color theme="0" tint="-0.499984740745262"/>
      </top>
      <bottom style="thick">
        <color theme="0" tint="-0.499984740745262"/>
      </bottom>
      <diagonal/>
    </border>
    <border>
      <left style="thick">
        <color theme="0" tint="-0.499984740745262"/>
      </left>
      <right style="thick">
        <color theme="0" tint="-0.499984740745262"/>
      </right>
      <top style="thick">
        <color theme="0" tint="-0.499984740745262"/>
      </top>
      <bottom/>
      <diagonal/>
    </border>
    <border>
      <left style="thick">
        <color theme="0" tint="-0.499984740745262"/>
      </left>
      <right style="thick">
        <color theme="0" tint="-0.499984740745262"/>
      </right>
      <top/>
      <bottom style="thick">
        <color theme="0" tint="-0.499984740745262"/>
      </bottom>
      <diagonal/>
    </border>
    <border>
      <left style="thick">
        <color theme="0" tint="-0.499984740745262"/>
      </left>
      <right style="thick">
        <color theme="0" tint="-0.499984740745262"/>
      </right>
      <top/>
      <bottom/>
      <diagonal/>
    </border>
    <border>
      <left/>
      <right style="thin">
        <color theme="0" tint="-0.499984740745262"/>
      </right>
      <top style="thick">
        <color theme="0" tint="-0.499984740745262"/>
      </top>
      <bottom style="thick">
        <color theme="0" tint="-0.499984740745262"/>
      </bottom>
      <diagonal/>
    </border>
    <border>
      <left/>
      <right style="thin">
        <color theme="0" tint="-0.499984740745262"/>
      </right>
      <top/>
      <bottom/>
      <diagonal/>
    </border>
    <border>
      <left/>
      <right style="thin">
        <color theme="0" tint="-0.499984740745262"/>
      </right>
      <top/>
      <bottom style="thick">
        <color theme="0" tint="-0.499984740745262"/>
      </bottom>
      <diagonal/>
    </border>
    <border>
      <left style="thin">
        <color theme="3" tint="-0.24994659260841701"/>
      </left>
      <right style="thin">
        <color theme="3" tint="-0.24994659260841701"/>
      </right>
      <top/>
      <bottom/>
      <diagonal/>
    </border>
    <border>
      <left style="thin">
        <color indexed="64"/>
      </left>
      <right style="thin">
        <color indexed="64"/>
      </right>
      <top/>
      <bottom style="double">
        <color indexed="64"/>
      </bottom>
      <diagonal/>
    </border>
    <border>
      <left/>
      <right style="thin">
        <color theme="0" tint="-0.24994659260841701"/>
      </right>
      <top/>
      <bottom style="double">
        <color indexed="64"/>
      </bottom>
      <diagonal/>
    </border>
    <border>
      <left style="thin">
        <color theme="0" tint="-0.24994659260841701"/>
      </left>
      <right style="thin">
        <color theme="0" tint="-0.24994659260841701"/>
      </right>
      <top/>
      <bottom style="double">
        <color indexed="64"/>
      </bottom>
      <diagonal/>
    </border>
    <border>
      <left style="thin">
        <color theme="0" tint="-0.24994659260841701"/>
      </left>
      <right style="double">
        <color auto="1"/>
      </right>
      <top/>
      <bottom style="double">
        <color indexed="64"/>
      </bottom>
      <diagonal/>
    </border>
    <border>
      <left/>
      <right style="thick">
        <color auto="1"/>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n">
        <color indexed="64"/>
      </left>
      <right style="medium">
        <color indexed="64"/>
      </right>
      <top/>
      <bottom style="double">
        <color indexed="64"/>
      </bottom>
      <diagonal/>
    </border>
  </borders>
  <cellStyleXfs count="14">
    <xf numFmtId="0" fontId="0" fillId="0" borderId="0"/>
    <xf numFmtId="9" fontId="1" fillId="0" borderId="0" applyFon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xf numFmtId="0" fontId="1" fillId="0" borderId="0"/>
    <xf numFmtId="0" fontId="11" fillId="0" borderId="0"/>
    <xf numFmtId="0" fontId="11" fillId="0" borderId="0"/>
    <xf numFmtId="9" fontId="11" fillId="0" borderId="0" applyFont="0" applyFill="0" applyBorder="0" applyAlignment="0" applyProtection="0"/>
  </cellStyleXfs>
  <cellXfs count="489">
    <xf numFmtId="0" fontId="0" fillId="0" borderId="0" xfId="0"/>
    <xf numFmtId="0" fontId="0" fillId="0" borderId="0" xfId="0" applyAlignment="1">
      <alignment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0" xfId="0" applyAlignment="1">
      <alignment horizontal="center" vertical="center"/>
    </xf>
    <xf numFmtId="0" fontId="3" fillId="0" borderId="1" xfId="0" applyFont="1" applyBorder="1" applyAlignment="1">
      <alignment horizontal="centerContinuous" vertical="center"/>
    </xf>
    <xf numFmtId="0" fontId="3" fillId="0" borderId="5" xfId="0" applyFont="1" applyBorder="1" applyAlignment="1">
      <alignment horizontal="centerContinuous" vertical="center"/>
    </xf>
    <xf numFmtId="0" fontId="3" fillId="0" borderId="4" xfId="0" applyFont="1" applyBorder="1" applyAlignment="1">
      <alignment horizontal="centerContinuous"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4" fillId="0" borderId="0" xfId="2" applyFont="1" applyAlignment="1">
      <alignment horizontal="centerContinuous" vertical="center"/>
    </xf>
    <xf numFmtId="0" fontId="1" fillId="0" borderId="0" xfId="2" applyAlignment="1">
      <alignment horizontal="centerContinuous" vertical="center"/>
    </xf>
    <xf numFmtId="14" fontId="1" fillId="0" borderId="0" xfId="2" applyNumberFormat="1" applyAlignment="1">
      <alignment horizontal="centerContinuous" vertical="center"/>
    </xf>
    <xf numFmtId="0" fontId="1" fillId="0" borderId="0" xfId="2" applyAlignment="1">
      <alignment vertical="center"/>
    </xf>
    <xf numFmtId="0" fontId="3" fillId="0" borderId="12" xfId="2" applyFont="1" applyBorder="1" applyAlignment="1">
      <alignment horizontal="center" vertical="center"/>
    </xf>
    <xf numFmtId="0" fontId="1" fillId="0" borderId="13" xfId="2" applyBorder="1" applyAlignment="1">
      <alignment vertical="center"/>
    </xf>
    <xf numFmtId="0" fontId="1" fillId="0" borderId="14" xfId="2" applyBorder="1" applyAlignment="1">
      <alignment horizontal="center" vertical="center"/>
    </xf>
    <xf numFmtId="0" fontId="1" fillId="0" borderId="15" xfId="2" applyBorder="1" applyAlignment="1">
      <alignment vertical="center"/>
    </xf>
    <xf numFmtId="0" fontId="1" fillId="0" borderId="16" xfId="2" applyBorder="1" applyAlignment="1">
      <alignment vertical="center"/>
    </xf>
    <xf numFmtId="0" fontId="1" fillId="0" borderId="17" xfId="2" applyBorder="1" applyAlignment="1">
      <alignment horizontal="center" vertical="center"/>
    </xf>
    <xf numFmtId="0" fontId="1" fillId="0" borderId="18" xfId="2" applyBorder="1" applyAlignment="1">
      <alignment vertical="center"/>
    </xf>
    <xf numFmtId="0" fontId="1" fillId="0" borderId="19" xfId="2" applyBorder="1" applyAlignment="1">
      <alignment vertical="center"/>
    </xf>
    <xf numFmtId="0" fontId="1" fillId="0" borderId="20" xfId="2" applyBorder="1" applyAlignment="1">
      <alignment horizontal="center" vertical="center"/>
    </xf>
    <xf numFmtId="14" fontId="1" fillId="0" borderId="0" xfId="2" applyNumberFormat="1" applyAlignment="1">
      <alignment horizontal="center" vertical="center"/>
    </xf>
    <xf numFmtId="0" fontId="11" fillId="0" borderId="0" xfId="12" applyFont="1" applyFill="1" applyBorder="1" applyAlignment="1">
      <alignment horizontal="center"/>
    </xf>
    <xf numFmtId="164" fontId="11" fillId="2" borderId="21" xfId="12" applyNumberFormat="1" applyFill="1" applyBorder="1" applyAlignment="1">
      <alignment horizontal="center" vertical="center"/>
    </xf>
    <xf numFmtId="164" fontId="11" fillId="2" borderId="22" xfId="12" applyNumberFormat="1" applyFill="1" applyBorder="1" applyAlignment="1">
      <alignment horizontal="center" vertical="center"/>
    </xf>
    <xf numFmtId="164" fontId="11" fillId="3" borderId="7" xfId="12" applyNumberFormat="1" applyFill="1" applyBorder="1" applyAlignment="1">
      <alignment horizontal="center" vertical="center"/>
    </xf>
    <xf numFmtId="0" fontId="0" fillId="0" borderId="0" xfId="0" applyAlignment="1">
      <alignment horizontal="centerContinuous" vertical="center"/>
    </xf>
    <xf numFmtId="0" fontId="2" fillId="0" borderId="0" xfId="0" applyFont="1" applyAlignment="1">
      <alignment horizontal="center" vertical="center"/>
    </xf>
    <xf numFmtId="0" fontId="3" fillId="0" borderId="0" xfId="2" applyFont="1" applyAlignment="1">
      <alignment vertical="center"/>
    </xf>
    <xf numFmtId="14" fontId="1" fillId="4" borderId="13" xfId="2" applyNumberFormat="1" applyFill="1" applyBorder="1" applyAlignment="1" applyProtection="1">
      <alignment horizontal="center" vertical="center"/>
      <protection locked="0"/>
    </xf>
    <xf numFmtId="14" fontId="1" fillId="4" borderId="16" xfId="2" applyNumberFormat="1" applyFill="1" applyBorder="1" applyAlignment="1" applyProtection="1">
      <alignment horizontal="center" vertical="center"/>
      <protection locked="0"/>
    </xf>
    <xf numFmtId="14" fontId="1" fillId="4" borderId="19" xfId="2"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4" fillId="0" borderId="0" xfId="0" applyFont="1" applyAlignment="1">
      <alignment horizontal="centerContinuous" vertical="center"/>
    </xf>
    <xf numFmtId="14" fontId="0" fillId="4" borderId="1" xfId="0" applyNumberFormat="1" applyFont="1"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12" fillId="0" borderId="23" xfId="0" applyFont="1" applyBorder="1" applyAlignment="1">
      <alignment horizontal="centerContinuous" vertical="center"/>
    </xf>
    <xf numFmtId="0" fontId="0" fillId="0" borderId="24" xfId="0" applyBorder="1" applyAlignment="1">
      <alignment horizontal="centerContinuous" vertical="center"/>
    </xf>
    <xf numFmtId="0" fontId="0" fillId="0" borderId="26" xfId="0" applyBorder="1" applyAlignment="1">
      <alignment horizontal="centerContinuous" vertical="center"/>
    </xf>
    <xf numFmtId="0" fontId="0" fillId="0" borderId="0" xfId="0" applyBorder="1" applyAlignment="1">
      <alignment horizontal="centerContinuous" vertical="center"/>
    </xf>
    <xf numFmtId="0" fontId="0" fillId="0" borderId="27" xfId="0" applyBorder="1" applyAlignment="1">
      <alignment vertical="center"/>
    </xf>
    <xf numFmtId="0" fontId="0" fillId="0" borderId="26" xfId="0"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11" fillId="0" borderId="0" xfId="12" applyBorder="1" applyAlignment="1">
      <alignment vertical="center"/>
    </xf>
    <xf numFmtId="0" fontId="11" fillId="0" borderId="0" xfId="12" applyBorder="1" applyAlignment="1">
      <alignment horizontal="right" vertical="center"/>
    </xf>
    <xf numFmtId="0" fontId="11" fillId="0" borderId="0" xfId="12" applyBorder="1" applyAlignment="1">
      <alignment horizontal="right"/>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25" xfId="0" applyBorder="1" applyAlignment="1">
      <alignment horizontal="centerContinuous" vertical="center"/>
    </xf>
    <xf numFmtId="0" fontId="0" fillId="0" borderId="27" xfId="0" applyBorder="1" applyAlignment="1">
      <alignment horizontal="centerContinuous" vertical="center"/>
    </xf>
    <xf numFmtId="0" fontId="13" fillId="0" borderId="26" xfId="0" applyFont="1" applyBorder="1" applyAlignment="1">
      <alignment horizontal="centerContinuous" vertic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31" xfId="0" applyFont="1" applyBorder="1" applyAlignment="1">
      <alignment horizontal="centerContinuous" vertical="center"/>
    </xf>
    <xf numFmtId="0" fontId="14"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3" fillId="0" borderId="0" xfId="0" applyFont="1" applyAlignment="1">
      <alignment horizontal="centerContinuous" vertical="center"/>
    </xf>
    <xf numFmtId="8" fontId="0" fillId="0" borderId="0" xfId="0" applyNumberFormat="1" applyAlignment="1">
      <alignment vertical="center"/>
    </xf>
    <xf numFmtId="0" fontId="3"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2" fillId="0" borderId="0" xfId="0" applyFont="1" applyAlignment="1">
      <alignment horizontal="left" vertical="center" inden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21" fillId="0" borderId="2" xfId="0" applyFont="1" applyBorder="1" applyAlignment="1">
      <alignment horizontal="centerContinuous"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Font="1" applyAlignment="1">
      <alignment vertical="center"/>
    </xf>
    <xf numFmtId="0" fontId="3" fillId="0" borderId="5" xfId="0" applyFont="1" applyBorder="1" applyAlignment="1">
      <alignment horizontal="center" vertical="center" wrapText="1"/>
    </xf>
    <xf numFmtId="165" fontId="3" fillId="0" borderId="0" xfId="0" applyNumberFormat="1" applyFont="1" applyAlignment="1">
      <alignment horizontal="center" vertical="center"/>
    </xf>
    <xf numFmtId="0" fontId="23" fillId="0" borderId="0" xfId="0" applyFont="1" applyAlignment="1">
      <alignment horizontal="centerContinuous" vertical="center"/>
    </xf>
    <xf numFmtId="0" fontId="3" fillId="5" borderId="1"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4" borderId="1" xfId="0" applyFill="1" applyBorder="1" applyAlignment="1" applyProtection="1">
      <alignment horizontal="left" vertical="center" wrapText="1" indent="1"/>
      <protection locked="0"/>
    </xf>
    <xf numFmtId="0" fontId="0" fillId="4" borderId="6" xfId="0" applyFill="1" applyBorder="1" applyAlignment="1" applyProtection="1">
      <alignment horizontal="left" vertical="center" indent="1"/>
      <protection locked="0"/>
    </xf>
    <xf numFmtId="0" fontId="3" fillId="0" borderId="7" xfId="0" applyFont="1" applyBorder="1" applyAlignment="1">
      <alignment horizontal="left" vertical="center" indent="1"/>
    </xf>
    <xf numFmtId="0" fontId="20" fillId="4" borderId="1" xfId="0" applyNumberFormat="1" applyFont="1" applyFill="1" applyBorder="1" applyAlignment="1" applyProtection="1">
      <alignment horizontal="center" vertical="center"/>
      <protection locked="0"/>
    </xf>
    <xf numFmtId="0" fontId="20" fillId="4" borderId="4" xfId="0" applyNumberFormat="1" applyFont="1" applyFill="1" applyBorder="1" applyAlignment="1" applyProtection="1">
      <alignment horizontal="center" vertical="center"/>
      <protection locked="0"/>
    </xf>
    <xf numFmtId="167" fontId="3" fillId="0" borderId="7" xfId="0" applyNumberFormat="1" applyFont="1" applyBorder="1" applyAlignment="1">
      <alignment horizontal="center" vertical="center"/>
    </xf>
    <xf numFmtId="0" fontId="3" fillId="0" borderId="1" xfId="0" applyFont="1" applyBorder="1" applyAlignment="1">
      <alignment horizontal="centerContinuous" vertical="center" wrapText="1"/>
    </xf>
    <xf numFmtId="0" fontId="23" fillId="0" borderId="0" xfId="0" applyFont="1" applyAlignment="1">
      <alignment horizontal="center" vertical="center"/>
    </xf>
    <xf numFmtId="0" fontId="0" fillId="0" borderId="0" xfId="0" applyAlignment="1">
      <alignment horizontal="right" vertical="center"/>
    </xf>
    <xf numFmtId="0" fontId="3" fillId="0" borderId="4" xfId="0" applyFont="1" applyBorder="1" applyAlignment="1">
      <alignment horizontal="centerContinuous" vertical="center" wrapText="1"/>
    </xf>
    <xf numFmtId="167" fontId="3" fillId="0" borderId="9" xfId="0" applyNumberFormat="1" applyFont="1" applyBorder="1" applyAlignment="1">
      <alignment horizontal="center" vertical="center"/>
    </xf>
    <xf numFmtId="0" fontId="3" fillId="0" borderId="5" xfId="0" applyFont="1" applyBorder="1" applyAlignment="1">
      <alignment horizontal="centerContinuous" vertical="center" wrapText="1"/>
    </xf>
    <xf numFmtId="0" fontId="20" fillId="4" borderId="5" xfId="0" applyNumberFormat="1" applyFont="1" applyFill="1" applyBorder="1" applyAlignment="1" applyProtection="1">
      <alignment horizontal="center" vertical="center"/>
      <protection locked="0"/>
    </xf>
    <xf numFmtId="167" fontId="3" fillId="0" borderId="8" xfId="0" applyNumberFormat="1" applyFont="1" applyBorder="1" applyAlignment="1">
      <alignment horizontal="center" vertical="center"/>
    </xf>
    <xf numFmtId="0" fontId="20" fillId="0" borderId="4" xfId="0" applyNumberFormat="1" applyFont="1" applyFill="1" applyBorder="1" applyAlignment="1" applyProtection="1">
      <alignment horizontal="center" vertical="center"/>
    </xf>
    <xf numFmtId="0" fontId="20" fillId="0" borderId="1" xfId="0" applyNumberFormat="1" applyFont="1" applyFill="1" applyBorder="1" applyAlignment="1" applyProtection="1">
      <alignment horizontal="center" vertical="center"/>
    </xf>
    <xf numFmtId="167" fontId="3" fillId="0" borderId="9" xfId="0" applyNumberFormat="1" applyFont="1" applyBorder="1" applyAlignment="1" applyProtection="1">
      <alignment horizontal="center" vertical="center"/>
    </xf>
    <xf numFmtId="167" fontId="3" fillId="0" borderId="7" xfId="0" applyNumberFormat="1" applyFont="1" applyBorder="1" applyAlignment="1" applyProtection="1">
      <alignment horizontal="center" vertical="center"/>
    </xf>
    <xf numFmtId="0" fontId="0" fillId="0" borderId="1" xfId="0" applyBorder="1" applyAlignment="1" applyProtection="1">
      <alignment horizontal="left" vertical="center"/>
    </xf>
    <xf numFmtId="0" fontId="0" fillId="0" borderId="1" xfId="0" applyBorder="1" applyAlignment="1" applyProtection="1">
      <alignment horizontal="left" vertical="center" wrapText="1"/>
    </xf>
    <xf numFmtId="0" fontId="0" fillId="0" borderId="1" xfId="0" applyFill="1" applyBorder="1" applyAlignment="1" applyProtection="1">
      <alignment horizontal="left" vertical="center" wrapText="1"/>
    </xf>
    <xf numFmtId="0" fontId="3" fillId="0" borderId="7" xfId="0" applyFont="1" applyBorder="1" applyAlignment="1" applyProtection="1">
      <alignment horizontal="left" vertical="center" indent="1"/>
    </xf>
    <xf numFmtId="0" fontId="27" fillId="5" borderId="5" xfId="0" applyNumberFormat="1" applyFont="1" applyFill="1" applyBorder="1" applyAlignment="1" applyProtection="1">
      <alignment horizontal="center" vertical="center"/>
    </xf>
    <xf numFmtId="0" fontId="27" fillId="5" borderId="1" xfId="0" applyNumberFormat="1" applyFont="1" applyFill="1" applyBorder="1" applyAlignment="1" applyProtection="1">
      <alignment horizontal="center" vertical="center"/>
    </xf>
    <xf numFmtId="38" fontId="29" fillId="4" borderId="1" xfId="0" applyNumberFormat="1" applyFont="1" applyFill="1" applyBorder="1" applyAlignment="1" applyProtection="1">
      <alignment horizontal="center" vertical="center"/>
      <protection locked="0"/>
    </xf>
    <xf numFmtId="38" fontId="29" fillId="4" borderId="4" xfId="0" applyNumberFormat="1" applyFont="1" applyFill="1" applyBorder="1" applyAlignment="1" applyProtection="1">
      <alignment horizontal="center" vertical="center"/>
      <protection locked="0"/>
    </xf>
    <xf numFmtId="38" fontId="29" fillId="4" borderId="6" xfId="0" applyNumberFormat="1" applyFont="1" applyFill="1" applyBorder="1" applyAlignment="1" applyProtection="1">
      <alignment horizontal="center" vertical="center"/>
      <protection locked="0"/>
    </xf>
    <xf numFmtId="38" fontId="29" fillId="4" borderId="11" xfId="0" applyNumberFormat="1" applyFont="1" applyFill="1" applyBorder="1" applyAlignment="1" applyProtection="1">
      <alignment horizontal="center" vertical="center"/>
      <protection locked="0"/>
    </xf>
    <xf numFmtId="38" fontId="29" fillId="4" borderId="21" xfId="0" applyNumberFormat="1" applyFont="1" applyFill="1" applyBorder="1" applyAlignment="1" applyProtection="1">
      <alignment horizontal="center" vertical="center"/>
      <protection locked="0"/>
    </xf>
    <xf numFmtId="38" fontId="29" fillId="4" borderId="36" xfId="0" applyNumberFormat="1" applyFont="1" applyFill="1" applyBorder="1" applyAlignment="1" applyProtection="1">
      <alignment horizontal="center" vertical="center"/>
      <protection locked="0"/>
    </xf>
    <xf numFmtId="0" fontId="3" fillId="0" borderId="21" xfId="0" applyFont="1" applyBorder="1" applyAlignment="1">
      <alignment horizontal="left" vertical="center" wrapText="1" indent="1"/>
    </xf>
    <xf numFmtId="0" fontId="3" fillId="0" borderId="21" xfId="0" applyFont="1" applyBorder="1" applyAlignment="1">
      <alignment horizontal="center" vertical="center" wrapText="1"/>
    </xf>
    <xf numFmtId="0" fontId="3" fillId="0" borderId="35" xfId="0" applyFont="1" applyBorder="1" applyAlignment="1">
      <alignment horizontal="center" vertical="center" wrapText="1"/>
    </xf>
    <xf numFmtId="49" fontId="0" fillId="0" borderId="40" xfId="0" applyNumberFormat="1" applyBorder="1" applyAlignment="1">
      <alignment horizontal="left" vertical="center" wrapText="1" indent="1"/>
    </xf>
    <xf numFmtId="49" fontId="0" fillId="0" borderId="40" xfId="0" applyNumberFormat="1" applyFont="1" applyFill="1" applyBorder="1" applyAlignment="1">
      <alignment horizontal="left" vertical="center" wrapText="1" indent="1"/>
    </xf>
    <xf numFmtId="49" fontId="0" fillId="0" borderId="40" xfId="0" applyNumberFormat="1" applyFill="1" applyBorder="1" applyAlignment="1" applyProtection="1">
      <alignment horizontal="left" vertical="center" wrapText="1" indent="1"/>
    </xf>
    <xf numFmtId="49" fontId="3" fillId="0" borderId="44" xfId="0" applyNumberFormat="1" applyFont="1" applyFill="1" applyBorder="1" applyAlignment="1" applyProtection="1">
      <alignment horizontal="left" vertical="center" wrapText="1" indent="1"/>
    </xf>
    <xf numFmtId="0" fontId="0" fillId="0" borderId="40" xfId="0" applyFill="1" applyBorder="1" applyAlignment="1" applyProtection="1">
      <alignment horizontal="left" vertical="center" wrapText="1" indent="1"/>
    </xf>
    <xf numFmtId="0" fontId="0" fillId="0" borderId="49" xfId="0" applyFill="1" applyBorder="1" applyAlignment="1" applyProtection="1">
      <alignment horizontal="left" vertical="center" wrapText="1" indent="1"/>
    </xf>
    <xf numFmtId="0" fontId="0" fillId="0" borderId="42" xfId="0" applyFill="1" applyBorder="1" applyAlignment="1" applyProtection="1">
      <alignment horizontal="left" vertical="center" wrapText="1" indent="1"/>
    </xf>
    <xf numFmtId="0" fontId="3" fillId="0" borderId="44" xfId="0" applyFont="1" applyFill="1" applyBorder="1" applyAlignment="1" applyProtection="1">
      <alignment horizontal="left" vertical="center" wrapText="1" indent="1"/>
    </xf>
    <xf numFmtId="0" fontId="3" fillId="0" borderId="44" xfId="0" applyFont="1" applyFill="1" applyBorder="1" applyAlignment="1" applyProtection="1">
      <alignment horizontal="left" vertical="center" indent="1"/>
    </xf>
    <xf numFmtId="38" fontId="29" fillId="0" borderId="45" xfId="0" applyNumberFormat="1" applyFont="1" applyFill="1" applyBorder="1" applyAlignment="1" applyProtection="1">
      <alignment horizontal="center" vertical="center"/>
    </xf>
    <xf numFmtId="38" fontId="29" fillId="0" borderId="46" xfId="0" applyNumberFormat="1" applyFont="1" applyFill="1" applyBorder="1" applyAlignment="1" applyProtection="1">
      <alignment horizontal="center" vertical="center"/>
    </xf>
    <xf numFmtId="38" fontId="29" fillId="0" borderId="47" xfId="0" applyNumberFormat="1" applyFont="1" applyFill="1" applyBorder="1" applyAlignment="1" applyProtection="1">
      <alignment horizontal="center" vertical="center"/>
    </xf>
    <xf numFmtId="38" fontId="29" fillId="0" borderId="48" xfId="0" applyNumberFormat="1" applyFont="1" applyFill="1" applyBorder="1" applyAlignment="1" applyProtection="1">
      <alignment horizontal="center" vertical="center"/>
    </xf>
    <xf numFmtId="38" fontId="0" fillId="5" borderId="38" xfId="0" applyNumberFormat="1" applyFill="1" applyBorder="1" applyAlignment="1" applyProtection="1">
      <alignment horizontal="centerContinuous" vertical="center"/>
    </xf>
    <xf numFmtId="38" fontId="0" fillId="5" borderId="39" xfId="0" applyNumberFormat="1" applyFill="1" applyBorder="1" applyAlignment="1" applyProtection="1">
      <alignment horizontal="centerContinuous" vertical="center"/>
    </xf>
    <xf numFmtId="0" fontId="22" fillId="5" borderId="37" xfId="0" applyFont="1" applyFill="1" applyBorder="1" applyAlignment="1" applyProtection="1">
      <alignment horizontal="centerContinuous" vertical="center"/>
    </xf>
    <xf numFmtId="38" fontId="29" fillId="4" borderId="5" xfId="0" applyNumberFormat="1" applyFont="1" applyFill="1" applyBorder="1" applyAlignment="1" applyProtection="1">
      <alignment horizontal="center" vertical="center"/>
      <protection locked="0"/>
    </xf>
    <xf numFmtId="38" fontId="29" fillId="4" borderId="41" xfId="0" applyNumberFormat="1" applyFont="1" applyFill="1" applyBorder="1" applyAlignment="1" applyProtection="1">
      <alignment horizontal="center" vertical="center"/>
      <protection locked="0"/>
    </xf>
    <xf numFmtId="38" fontId="29" fillId="4" borderId="10" xfId="0" applyNumberFormat="1" applyFont="1" applyFill="1" applyBorder="1" applyAlignment="1" applyProtection="1">
      <alignment horizontal="center" vertical="center"/>
      <protection locked="0"/>
    </xf>
    <xf numFmtId="38" fontId="29" fillId="4" borderId="43" xfId="0" applyNumberFormat="1" applyFont="1" applyFill="1" applyBorder="1" applyAlignment="1" applyProtection="1">
      <alignment horizontal="center" vertical="center"/>
      <protection locked="0"/>
    </xf>
    <xf numFmtId="38" fontId="29" fillId="4" borderId="35" xfId="0" applyNumberFormat="1" applyFont="1" applyFill="1" applyBorder="1" applyAlignment="1" applyProtection="1">
      <alignment horizontal="center" vertical="center"/>
      <protection locked="0"/>
    </xf>
    <xf numFmtId="38" fontId="29" fillId="4" borderId="50" xfId="0" applyNumberFormat="1" applyFont="1" applyFill="1" applyBorder="1" applyAlignment="1" applyProtection="1">
      <alignment horizontal="center" vertical="center"/>
      <protection locked="0"/>
    </xf>
    <xf numFmtId="0" fontId="0" fillId="6" borderId="0" xfId="0" applyFill="1" applyAlignment="1">
      <alignment vertical="center"/>
    </xf>
    <xf numFmtId="0" fontId="0" fillId="0" borderId="0" xfId="0" applyAlignment="1">
      <alignment horizontal="centerContinuous" vertical="center" wrapText="1"/>
    </xf>
    <xf numFmtId="0" fontId="12" fillId="6" borderId="0" xfId="0" applyFont="1" applyFill="1" applyAlignment="1">
      <alignment horizontal="left" vertical="center" indent="1"/>
    </xf>
    <xf numFmtId="0" fontId="0" fillId="6" borderId="0" xfId="0" applyFill="1" applyAlignment="1">
      <alignment horizontal="left" vertical="center" indent="1"/>
    </xf>
    <xf numFmtId="0" fontId="23" fillId="0" borderId="0" xfId="0" applyFont="1" applyAlignment="1">
      <alignment vertical="center"/>
    </xf>
    <xf numFmtId="0" fontId="23" fillId="0" borderId="0" xfId="0" applyFont="1" applyAlignment="1">
      <alignment horizontal="left" vertical="center"/>
    </xf>
    <xf numFmtId="8" fontId="28" fillId="4" borderId="1" xfId="0" applyNumberFormat="1" applyFont="1" applyFill="1" applyBorder="1" applyAlignment="1" applyProtection="1">
      <alignment vertical="center"/>
      <protection locked="0"/>
    </xf>
    <xf numFmtId="8" fontId="28" fillId="0" borderId="5" xfId="0" applyNumberFormat="1" applyFont="1" applyBorder="1" applyAlignment="1">
      <alignment vertical="center"/>
    </xf>
    <xf numFmtId="8" fontId="28" fillId="4" borderId="4" xfId="0" applyNumberFormat="1" applyFont="1" applyFill="1" applyBorder="1" applyAlignment="1" applyProtection="1">
      <alignment vertical="center"/>
      <protection locked="0"/>
    </xf>
    <xf numFmtId="8" fontId="28" fillId="0" borderId="4" xfId="0" applyNumberFormat="1" applyFont="1" applyBorder="1" applyAlignment="1">
      <alignment vertical="center"/>
    </xf>
    <xf numFmtId="8" fontId="28" fillId="0" borderId="1" xfId="0" applyNumberFormat="1" applyFont="1" applyBorder="1" applyAlignment="1">
      <alignment vertical="center"/>
    </xf>
    <xf numFmtId="8" fontId="28" fillId="4" borderId="6" xfId="0" applyNumberFormat="1" applyFont="1" applyFill="1" applyBorder="1" applyAlignment="1" applyProtection="1">
      <alignment vertical="center"/>
      <protection locked="0"/>
    </xf>
    <xf numFmtId="8" fontId="28" fillId="0" borderId="10" xfId="0" applyNumberFormat="1" applyFont="1" applyBorder="1" applyAlignment="1">
      <alignment vertical="center"/>
    </xf>
    <xf numFmtId="8" fontId="28" fillId="4" borderId="11" xfId="0" applyNumberFormat="1" applyFont="1" applyFill="1" applyBorder="1" applyAlignment="1" applyProtection="1">
      <alignment vertical="center"/>
      <protection locked="0"/>
    </xf>
    <xf numFmtId="8" fontId="28" fillId="0" borderId="11" xfId="0" applyNumberFormat="1" applyFont="1" applyBorder="1" applyAlignment="1">
      <alignment vertical="center"/>
    </xf>
    <xf numFmtId="8" fontId="28" fillId="0" borderId="6" xfId="0" applyNumberFormat="1" applyFont="1" applyBorder="1" applyAlignment="1">
      <alignment vertical="center"/>
    </xf>
    <xf numFmtId="8" fontId="22" fillId="0" borderId="7" xfId="0" applyNumberFormat="1" applyFont="1" applyBorder="1" applyAlignment="1">
      <alignment vertical="center"/>
    </xf>
    <xf numFmtId="8" fontId="22" fillId="0" borderId="8" xfId="0" applyNumberFormat="1" applyFont="1" applyBorder="1" applyAlignment="1">
      <alignment vertical="center"/>
    </xf>
    <xf numFmtId="8" fontId="22" fillId="0" borderId="9" xfId="0" applyNumberFormat="1" applyFont="1" applyBorder="1" applyAlignment="1">
      <alignment vertical="center"/>
    </xf>
    <xf numFmtId="8" fontId="28" fillId="0" borderId="0" xfId="0" applyNumberFormat="1" applyFont="1" applyAlignment="1">
      <alignment vertical="center"/>
    </xf>
    <xf numFmtId="0" fontId="28" fillId="0" borderId="0" xfId="0" applyFont="1" applyAlignment="1">
      <alignment vertical="center"/>
    </xf>
    <xf numFmtId="166" fontId="28" fillId="0" borderId="0" xfId="1" applyNumberFormat="1" applyFont="1" applyAlignment="1">
      <alignment vertical="center"/>
    </xf>
    <xf numFmtId="8" fontId="28" fillId="5" borderId="2" xfId="0" applyNumberFormat="1" applyFont="1" applyFill="1" applyBorder="1" applyAlignment="1" applyProtection="1">
      <alignment vertical="center"/>
    </xf>
    <xf numFmtId="8" fontId="28" fillId="5" borderId="3" xfId="0" applyNumberFormat="1" applyFont="1" applyFill="1" applyBorder="1" applyAlignment="1" applyProtection="1">
      <alignment vertical="center"/>
    </xf>
    <xf numFmtId="8" fontId="28" fillId="5" borderId="31" xfId="0" applyNumberFormat="1" applyFont="1" applyFill="1" applyBorder="1" applyAlignment="1" applyProtection="1">
      <alignment vertical="center"/>
    </xf>
    <xf numFmtId="8" fontId="28" fillId="5" borderId="4" xfId="0" applyNumberFormat="1" applyFont="1" applyFill="1" applyBorder="1" applyAlignment="1" applyProtection="1">
      <alignment vertical="center"/>
    </xf>
    <xf numFmtId="0" fontId="20" fillId="0" borderId="1" xfId="0" applyFont="1" applyBorder="1" applyAlignment="1">
      <alignment horizontal="center" vertical="center"/>
    </xf>
    <xf numFmtId="0" fontId="0" fillId="0" borderId="0" xfId="0" applyAlignment="1">
      <alignment horizontal="left" vertical="center" indent="1"/>
    </xf>
    <xf numFmtId="0" fontId="0" fillId="0" borderId="0" xfId="0" applyAlignment="1">
      <alignment horizontal="left" vertical="center" wrapText="1" indent="1"/>
    </xf>
    <xf numFmtId="0" fontId="3" fillId="0" borderId="2" xfId="0" applyFont="1" applyBorder="1" applyAlignment="1">
      <alignment horizontal="center" vertical="center" wrapText="1"/>
    </xf>
    <xf numFmtId="38" fontId="29" fillId="0" borderId="1" xfId="0" applyNumberFormat="1" applyFont="1" applyBorder="1" applyAlignment="1">
      <alignment horizontal="center" vertical="center"/>
    </xf>
    <xf numFmtId="38" fontId="29" fillId="0" borderId="6" xfId="0" applyNumberFormat="1" applyFont="1" applyBorder="1" applyAlignment="1">
      <alignment horizontal="center" vertical="center"/>
    </xf>
    <xf numFmtId="38" fontId="17" fillId="0" borderId="7" xfId="0" applyNumberFormat="1" applyFont="1" applyBorder="1" applyAlignment="1">
      <alignment horizontal="center" vertical="center"/>
    </xf>
    <xf numFmtId="38" fontId="17" fillId="0" borderId="9" xfId="0" applyNumberFormat="1" applyFont="1" applyBorder="1" applyAlignment="1">
      <alignment horizontal="center" vertical="center"/>
    </xf>
    <xf numFmtId="166" fontId="29" fillId="0" borderId="1" xfId="1" applyNumberFormat="1" applyFont="1" applyBorder="1" applyAlignment="1">
      <alignment horizontal="center" vertical="center"/>
    </xf>
    <xf numFmtId="166" fontId="29" fillId="0" borderId="6" xfId="1" applyNumberFormat="1" applyFont="1" applyBorder="1" applyAlignment="1">
      <alignment horizontal="center" vertical="center"/>
    </xf>
    <xf numFmtId="166" fontId="17" fillId="0" borderId="7" xfId="0" applyNumberFormat="1" applyFont="1" applyBorder="1" applyAlignment="1">
      <alignment horizontal="center" vertical="center"/>
    </xf>
    <xf numFmtId="0" fontId="0" fillId="0" borderId="31" xfId="0" applyBorder="1" applyAlignment="1">
      <alignment horizontal="centerContinuous" vertical="center"/>
    </xf>
    <xf numFmtId="166" fontId="29" fillId="0" borderId="5" xfId="1" applyNumberFormat="1" applyFont="1" applyBorder="1" applyAlignment="1">
      <alignment horizontal="center" vertical="center"/>
    </xf>
    <xf numFmtId="166" fontId="29" fillId="0" borderId="10" xfId="1" applyNumberFormat="1" applyFont="1" applyBorder="1" applyAlignment="1">
      <alignment horizontal="center" vertical="center"/>
    </xf>
    <xf numFmtId="166" fontId="17" fillId="0" borderId="8" xfId="0" applyNumberFormat="1" applyFont="1" applyBorder="1" applyAlignment="1">
      <alignment horizontal="center" vertical="center"/>
    </xf>
    <xf numFmtId="0" fontId="12" fillId="0" borderId="0" xfId="0" applyFont="1" applyAlignment="1">
      <alignment horizontal="centerContinuous" vertical="center"/>
    </xf>
    <xf numFmtId="0" fontId="3" fillId="0" borderId="0" xfId="0" applyFont="1" applyAlignment="1">
      <alignment horizontal="left" vertical="center" indent="1"/>
    </xf>
    <xf numFmtId="0" fontId="0" fillId="0" borderId="0" xfId="0" applyBorder="1" applyAlignment="1">
      <alignment horizontal="left" vertical="center" indent="1"/>
    </xf>
    <xf numFmtId="0" fontId="20" fillId="4" borderId="1" xfId="0" applyFont="1" applyFill="1" applyBorder="1" applyAlignment="1" applyProtection="1">
      <alignment horizontal="center" vertical="center"/>
      <protection locked="0"/>
    </xf>
    <xf numFmtId="0" fontId="0" fillId="4" borderId="0" xfId="0" applyFill="1" applyBorder="1" applyAlignment="1" applyProtection="1">
      <alignment horizontal="left" vertical="center" indent="1"/>
      <protection locked="0"/>
    </xf>
    <xf numFmtId="0" fontId="0" fillId="0" borderId="0" xfId="0" applyAlignment="1">
      <alignment horizontal="left" vertical="top" wrapText="1" indent="1"/>
    </xf>
    <xf numFmtId="0" fontId="18" fillId="0" borderId="0" xfId="0" applyFont="1" applyAlignment="1">
      <alignment horizontal="left" vertical="top"/>
    </xf>
    <xf numFmtId="0" fontId="18" fillId="0" borderId="0" xfId="0" applyFont="1" applyAlignment="1">
      <alignment horizontal="left" vertical="top" indent="1"/>
    </xf>
    <xf numFmtId="0" fontId="13" fillId="0" borderId="0" xfId="0" applyFont="1" applyAlignment="1">
      <alignment vertical="center"/>
    </xf>
    <xf numFmtId="0" fontId="1" fillId="0" borderId="0" xfId="10" applyAlignment="1">
      <alignment vertical="center"/>
    </xf>
    <xf numFmtId="0" fontId="38" fillId="0" borderId="51"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left" indent="1"/>
    </xf>
    <xf numFmtId="0" fontId="23" fillId="0" borderId="0" xfId="0" applyFont="1" applyAlignment="1">
      <alignment horizontal="left" vertical="top" indent="1"/>
    </xf>
    <xf numFmtId="2" fontId="23" fillId="0" borderId="0" xfId="0" applyNumberFormat="1" applyFont="1" applyAlignment="1">
      <alignment horizontal="center" vertical="top"/>
    </xf>
    <xf numFmtId="0" fontId="23" fillId="0" borderId="0" xfId="0" applyFont="1" applyAlignment="1">
      <alignment horizontal="center" vertical="top"/>
    </xf>
    <xf numFmtId="0" fontId="23" fillId="0" borderId="55" xfId="0" applyFont="1" applyBorder="1" applyAlignment="1">
      <alignment horizontal="centerContinuous"/>
    </xf>
    <xf numFmtId="14" fontId="23" fillId="0" borderId="56" xfId="0" applyNumberFormat="1" applyFont="1" applyBorder="1" applyAlignment="1">
      <alignment horizontal="center" vertical="center"/>
    </xf>
    <xf numFmtId="0" fontId="23" fillId="0" borderId="54" xfId="0" applyFont="1" applyBorder="1" applyAlignment="1">
      <alignment horizontal="center" vertical="center"/>
    </xf>
    <xf numFmtId="0" fontId="0" fillId="0" borderId="0" xfId="2" applyFont="1" applyAlignment="1">
      <alignment vertical="center"/>
    </xf>
    <xf numFmtId="0" fontId="13" fillId="0" borderId="0" xfId="2" applyFont="1" applyAlignment="1">
      <alignment vertical="center"/>
    </xf>
    <xf numFmtId="0" fontId="23" fillId="0" borderId="0" xfId="0" applyFont="1" applyAlignment="1">
      <alignment horizontal="left" vertical="center" indent="1"/>
    </xf>
    <xf numFmtId="0" fontId="4" fillId="0" borderId="0" xfId="0" applyFont="1" applyAlignment="1">
      <alignment horizontal="center" vertical="center"/>
    </xf>
    <xf numFmtId="0" fontId="0" fillId="0" borderId="0" xfId="0" applyFont="1" applyAlignment="1">
      <alignment horizontal="justify" vertical="top" wrapText="1"/>
    </xf>
    <xf numFmtId="0" fontId="17" fillId="0" borderId="0" xfId="0" applyFont="1" applyAlignment="1">
      <alignment vertical="center" wrapText="1"/>
    </xf>
    <xf numFmtId="0" fontId="0" fillId="0" borderId="1" xfId="0" applyBorder="1" applyAlignment="1">
      <alignment horizontal="center" vertical="center"/>
    </xf>
    <xf numFmtId="0" fontId="0" fillId="0" borderId="7" xfId="0" applyBorder="1" applyAlignment="1">
      <alignment horizontal="center" vertical="center" wrapText="1"/>
    </xf>
    <xf numFmtId="0" fontId="0" fillId="5" borderId="0" xfId="0" applyFill="1" applyAlignment="1">
      <alignment horizontal="center" vertical="center"/>
    </xf>
    <xf numFmtId="0" fontId="0" fillId="4" borderId="54" xfId="10" applyFont="1" applyFill="1" applyBorder="1" applyAlignment="1" applyProtection="1">
      <alignment vertical="center"/>
      <protection locked="0"/>
    </xf>
    <xf numFmtId="3" fontId="23" fillId="0" borderId="0" xfId="0" applyNumberFormat="1" applyFont="1" applyAlignment="1">
      <alignment horizontal="center" vertical="center"/>
    </xf>
    <xf numFmtId="0" fontId="0" fillId="5" borderId="0" xfId="0" applyFill="1" applyAlignment="1" applyProtection="1">
      <alignment horizontal="center" vertical="center"/>
    </xf>
    <xf numFmtId="0" fontId="0" fillId="0" borderId="0" xfId="0" applyFont="1" applyAlignment="1">
      <alignment horizontal="justify" vertical="top" wrapText="1"/>
    </xf>
    <xf numFmtId="0" fontId="13" fillId="0" borderId="0" xfId="0" applyFont="1" applyAlignment="1">
      <alignment horizontal="center" vertical="center"/>
    </xf>
    <xf numFmtId="0" fontId="4" fillId="0" borderId="0" xfId="0" applyFont="1" applyAlignment="1">
      <alignment horizontal="centerContinuous"/>
    </xf>
    <xf numFmtId="0" fontId="0" fillId="0" borderId="0" xfId="0" applyAlignment="1">
      <alignment horizontal="centerContinuous"/>
    </xf>
    <xf numFmtId="0" fontId="0" fillId="0" borderId="0" xfId="0" applyAlignment="1"/>
    <xf numFmtId="0" fontId="0" fillId="0" borderId="59" xfId="0" pivotButton="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0" xfId="0" applyBorder="1" applyAlignment="1">
      <alignment horizontal="centerContinuous" vertical="center"/>
    </xf>
    <xf numFmtId="0" fontId="0" fillId="0" borderId="61" xfId="0" applyBorder="1" applyAlignment="1">
      <alignment horizontal="centerContinuous" vertical="center"/>
    </xf>
    <xf numFmtId="0" fontId="0" fillId="0" borderId="62" xfId="0" applyBorder="1" applyAlignment="1">
      <alignment horizontal="centerContinuous" vertical="center"/>
    </xf>
    <xf numFmtId="0" fontId="3" fillId="0" borderId="60" xfId="0" applyFont="1" applyBorder="1" applyAlignment="1">
      <alignment horizontal="centerContinuous" vertical="center"/>
    </xf>
    <xf numFmtId="0" fontId="13" fillId="8" borderId="0" xfId="0" applyFont="1" applyFill="1" applyAlignment="1">
      <alignment horizontal="centerContinuous" vertical="center"/>
    </xf>
    <xf numFmtId="0" fontId="0" fillId="8" borderId="0" xfId="0" applyFill="1" applyAlignment="1">
      <alignment horizontal="centerContinuous" vertical="center"/>
    </xf>
    <xf numFmtId="0" fontId="13" fillId="0" borderId="0" xfId="0" applyFont="1" applyFill="1" applyAlignment="1">
      <alignment vertical="center"/>
    </xf>
    <xf numFmtId="0" fontId="0" fillId="0" borderId="0" xfId="0" applyAlignment="1">
      <alignment vertical="top"/>
    </xf>
    <xf numFmtId="0" fontId="17" fillId="0" borderId="0" xfId="0" applyFont="1" applyAlignment="1">
      <alignment vertical="top"/>
    </xf>
    <xf numFmtId="0" fontId="0" fillId="8" borderId="0" xfId="0" applyFill="1" applyAlignment="1">
      <alignment vertical="center"/>
    </xf>
    <xf numFmtId="0" fontId="3" fillId="0" borderId="4" xfId="0" applyFont="1" applyBorder="1" applyAlignment="1">
      <alignment horizontal="center" vertical="center" wrapText="1"/>
    </xf>
    <xf numFmtId="0" fontId="13" fillId="0" borderId="0" xfId="0" applyFont="1" applyAlignment="1">
      <alignment horizontal="center" vertical="center" wrapText="1"/>
    </xf>
    <xf numFmtId="0" fontId="0" fillId="5" borderId="32" xfId="0" applyFill="1" applyBorder="1" applyAlignment="1">
      <alignment vertical="center"/>
    </xf>
    <xf numFmtId="0" fontId="0" fillId="5" borderId="66" xfId="0" applyFill="1" applyBorder="1" applyAlignment="1">
      <alignment vertical="center"/>
    </xf>
    <xf numFmtId="0" fontId="0" fillId="5" borderId="63" xfId="0" applyFill="1" applyBorder="1" applyAlignment="1">
      <alignment vertical="center"/>
    </xf>
    <xf numFmtId="0" fontId="17" fillId="0" borderId="72" xfId="0" applyFont="1" applyBorder="1" applyAlignment="1">
      <alignment vertical="center" wrapText="1"/>
    </xf>
    <xf numFmtId="0" fontId="3" fillId="0" borderId="73" xfId="0" applyFont="1" applyBorder="1" applyAlignment="1">
      <alignment horizontal="left" vertical="top" wrapText="1" indent="2"/>
    </xf>
    <xf numFmtId="0" fontId="0" fillId="0" borderId="73" xfId="0" applyBorder="1" applyAlignment="1">
      <alignment horizontal="left" vertical="top" wrapText="1" indent="2"/>
    </xf>
    <xf numFmtId="0" fontId="0" fillId="0" borderId="73" xfId="0" applyBorder="1" applyAlignment="1">
      <alignment horizontal="left" vertical="top" wrapText="1" indent="4"/>
    </xf>
    <xf numFmtId="0" fontId="0" fillId="0" borderId="74" xfId="0" applyBorder="1" applyAlignment="1">
      <alignment horizontal="left" vertical="top" wrapText="1" indent="2"/>
    </xf>
    <xf numFmtId="0" fontId="17" fillId="0" borderId="7" xfId="0" applyFont="1" applyBorder="1" applyAlignment="1">
      <alignment horizontal="center" vertical="center"/>
    </xf>
    <xf numFmtId="0" fontId="0" fillId="0" borderId="74" xfId="0" applyBorder="1" applyAlignment="1">
      <alignment horizontal="left" vertical="top" wrapText="1" indent="4"/>
    </xf>
    <xf numFmtId="4" fontId="0" fillId="5" borderId="32" xfId="0" applyNumberFormat="1" applyFill="1" applyBorder="1" applyAlignment="1">
      <alignment horizontal="center" vertical="center"/>
    </xf>
    <xf numFmtId="4" fontId="3" fillId="0" borderId="71" xfId="0" applyNumberFormat="1" applyFont="1" applyBorder="1" applyAlignment="1">
      <alignment horizontal="center" vertical="center"/>
    </xf>
    <xf numFmtId="4" fontId="3" fillId="0" borderId="19" xfId="0" applyNumberFormat="1" applyFont="1" applyBorder="1" applyAlignment="1">
      <alignment horizontal="center" vertical="center"/>
    </xf>
    <xf numFmtId="4" fontId="3" fillId="0" borderId="9" xfId="0" applyNumberFormat="1" applyFont="1" applyBorder="1" applyAlignment="1">
      <alignment horizontal="center" vertical="center"/>
    </xf>
    <xf numFmtId="4" fontId="3" fillId="5" borderId="66" xfId="0" applyNumberFormat="1" applyFont="1" applyFill="1" applyBorder="1" applyAlignment="1">
      <alignment horizontal="center" vertical="center"/>
    </xf>
    <xf numFmtId="4" fontId="3" fillId="0" borderId="64" xfId="0" applyNumberFormat="1" applyFont="1" applyBorder="1" applyAlignment="1">
      <alignment horizontal="center" vertical="center"/>
    </xf>
    <xf numFmtId="4" fontId="3" fillId="0" borderId="70" xfId="0" applyNumberFormat="1" applyFont="1" applyBorder="1" applyAlignment="1">
      <alignment horizontal="center" vertical="center"/>
    </xf>
    <xf numFmtId="4" fontId="3" fillId="5" borderId="63" xfId="0" applyNumberFormat="1" applyFont="1" applyFill="1" applyBorder="1" applyAlignment="1">
      <alignment horizontal="center" vertical="center"/>
    </xf>
    <xf numFmtId="0" fontId="3" fillId="0" borderId="31" xfId="0" applyFont="1" applyBorder="1" applyAlignment="1">
      <alignment horizontal="center" vertical="center" wrapText="1"/>
    </xf>
    <xf numFmtId="0" fontId="3" fillId="0" borderId="75" xfId="0" applyFont="1" applyBorder="1" applyAlignment="1">
      <alignment horizontal="center" vertical="center" wrapText="1"/>
    </xf>
    <xf numFmtId="4" fontId="3" fillId="0" borderId="67" xfId="0" applyNumberFormat="1" applyFont="1" applyBorder="1" applyAlignment="1">
      <alignment horizontal="center" vertical="center"/>
    </xf>
    <xf numFmtId="4" fontId="3" fillId="0" borderId="76" xfId="0" applyNumberFormat="1" applyFont="1" applyBorder="1" applyAlignment="1">
      <alignment horizontal="center" vertical="center"/>
    </xf>
    <xf numFmtId="4" fontId="3" fillId="0" borderId="77" xfId="0" applyNumberFormat="1" applyFont="1" applyBorder="1" applyAlignment="1">
      <alignment horizontal="center" vertical="center"/>
    </xf>
    <xf numFmtId="4" fontId="3" fillId="0" borderId="80" xfId="0" applyNumberFormat="1" applyFont="1" applyBorder="1" applyAlignment="1">
      <alignment horizontal="center" vertical="center"/>
    </xf>
    <xf numFmtId="0" fontId="21" fillId="0" borderId="0" xfId="0" applyFont="1" applyAlignment="1">
      <alignment horizontal="centerContinuous" vertical="center"/>
    </xf>
    <xf numFmtId="4" fontId="0" fillId="4" borderId="65" xfId="0" applyNumberFormat="1" applyFill="1" applyBorder="1" applyAlignment="1" applyProtection="1">
      <alignment horizontal="center" vertical="center"/>
      <protection locked="0"/>
    </xf>
    <xf numFmtId="4" fontId="0" fillId="4" borderId="16" xfId="0" applyNumberFormat="1" applyFill="1" applyBorder="1" applyAlignment="1" applyProtection="1">
      <alignment horizontal="center" vertical="center"/>
      <protection locked="0"/>
    </xf>
    <xf numFmtId="4" fontId="0" fillId="4" borderId="78" xfId="0" applyNumberFormat="1" applyFill="1" applyBorder="1" applyAlignment="1" applyProtection="1">
      <alignment horizontal="center" vertical="center"/>
      <protection locked="0"/>
    </xf>
    <xf numFmtId="4" fontId="0" fillId="4" borderId="69" xfId="0" applyNumberFormat="1" applyFill="1" applyBorder="1" applyAlignment="1" applyProtection="1">
      <alignment horizontal="center" vertical="center"/>
      <protection locked="0"/>
    </xf>
    <xf numFmtId="4" fontId="0" fillId="4" borderId="68" xfId="0" applyNumberFormat="1" applyFill="1" applyBorder="1" applyAlignment="1" applyProtection="1">
      <alignment horizontal="center" vertical="center"/>
      <protection locked="0"/>
    </xf>
    <xf numFmtId="4" fontId="0" fillId="4" borderId="79" xfId="0" applyNumberFormat="1" applyFill="1" applyBorder="1" applyAlignment="1" applyProtection="1">
      <alignment horizontal="center" vertical="center"/>
      <protection locked="0"/>
    </xf>
    <xf numFmtId="0" fontId="0" fillId="9" borderId="0" xfId="0" applyFill="1" applyAlignment="1">
      <alignment horizontal="center" vertical="center"/>
    </xf>
    <xf numFmtId="0" fontId="13" fillId="8" borderId="0" xfId="0" applyFont="1" applyFill="1" applyAlignment="1">
      <alignment horizontal="centerContinuous" vertical="center" wrapText="1"/>
    </xf>
    <xf numFmtId="0" fontId="0" fillId="8" borderId="0" xfId="0" applyFill="1" applyAlignment="1">
      <alignment horizontal="centerContinuous" vertical="center" wrapText="1"/>
    </xf>
    <xf numFmtId="0" fontId="0" fillId="0" borderId="54" xfId="0" applyBorder="1" applyAlignment="1">
      <alignment horizontal="justify" vertical="center" wrapText="1"/>
    </xf>
    <xf numFmtId="0" fontId="0" fillId="0" borderId="0" xfId="0" applyAlignment="1">
      <alignment vertical="center" wrapText="1"/>
    </xf>
    <xf numFmtId="0" fontId="0" fillId="0" borderId="1" xfId="0" applyBorder="1" applyAlignment="1">
      <alignment vertical="center" wrapText="1"/>
    </xf>
    <xf numFmtId="0" fontId="3" fillId="0" borderId="7" xfId="0" applyFont="1" applyBorder="1" applyAlignment="1">
      <alignment horizontal="center" vertical="center" wrapText="1"/>
    </xf>
    <xf numFmtId="0" fontId="0" fillId="0" borderId="6" xfId="0" applyBorder="1" applyAlignment="1">
      <alignment vertical="center" wrapText="1"/>
    </xf>
    <xf numFmtId="3" fontId="29" fillId="0" borderId="4" xfId="0" applyNumberFormat="1" applyFont="1" applyBorder="1" applyAlignment="1">
      <alignment horizontal="center" vertical="center"/>
    </xf>
    <xf numFmtId="4" fontId="17" fillId="0" borderId="8" xfId="0" applyNumberFormat="1" applyFont="1" applyBorder="1" applyAlignment="1">
      <alignment horizontal="center" vertical="center"/>
    </xf>
    <xf numFmtId="4" fontId="29" fillId="0" borderId="1" xfId="0" applyNumberFormat="1" applyFont="1" applyBorder="1" applyAlignment="1">
      <alignment horizontal="center" vertical="center"/>
    </xf>
    <xf numFmtId="4" fontId="29" fillId="0" borderId="6" xfId="0" applyNumberFormat="1" applyFont="1" applyBorder="1" applyAlignment="1">
      <alignment horizontal="center" vertical="center"/>
    </xf>
    <xf numFmtId="4" fontId="17" fillId="0" borderId="7" xfId="0" applyNumberFormat="1" applyFont="1" applyBorder="1" applyAlignment="1">
      <alignment horizontal="center" vertical="center"/>
    </xf>
    <xf numFmtId="3" fontId="17" fillId="5" borderId="7" xfId="0" applyNumberFormat="1" applyFont="1" applyFill="1" applyBorder="1" applyAlignment="1">
      <alignment horizontal="center" vertical="center"/>
    </xf>
    <xf numFmtId="4" fontId="29" fillId="5" borderId="5" xfId="0" applyNumberFormat="1" applyFont="1" applyFill="1" applyBorder="1" applyAlignment="1">
      <alignment horizontal="center" vertical="center"/>
    </xf>
    <xf numFmtId="3" fontId="17" fillId="5" borderId="9" xfId="0" applyNumberFormat="1" applyFont="1" applyFill="1" applyBorder="1" applyAlignment="1">
      <alignment horizontal="center" vertical="center"/>
    </xf>
    <xf numFmtId="4" fontId="29" fillId="5" borderId="1" xfId="0" applyNumberFormat="1" applyFont="1" applyFill="1" applyBorder="1" applyAlignment="1">
      <alignment horizontal="center" vertical="center"/>
    </xf>
    <xf numFmtId="3" fontId="29" fillId="4" borderId="1" xfId="0" applyNumberFormat="1" applyFont="1" applyFill="1" applyBorder="1" applyAlignment="1" applyProtection="1">
      <alignment horizontal="center" vertical="center"/>
      <protection locked="0"/>
    </xf>
    <xf numFmtId="4" fontId="29" fillId="4" borderId="5" xfId="0" applyNumberFormat="1" applyFont="1" applyFill="1" applyBorder="1" applyAlignment="1" applyProtection="1">
      <alignment horizontal="center" vertical="center"/>
      <protection locked="0"/>
    </xf>
    <xf numFmtId="3" fontId="29" fillId="4" borderId="4" xfId="0" applyNumberFormat="1" applyFont="1" applyFill="1" applyBorder="1" applyAlignment="1" applyProtection="1">
      <alignment horizontal="center" vertical="center"/>
      <protection locked="0"/>
    </xf>
    <xf numFmtId="3" fontId="29" fillId="4" borderId="6" xfId="0" applyNumberFormat="1" applyFont="1" applyFill="1" applyBorder="1" applyAlignment="1" applyProtection="1">
      <alignment horizontal="center" vertical="center"/>
      <protection locked="0"/>
    </xf>
    <xf numFmtId="3" fontId="29" fillId="4" borderId="11" xfId="0" applyNumberFormat="1" applyFont="1" applyFill="1" applyBorder="1" applyAlignment="1" applyProtection="1">
      <alignment horizontal="center" vertical="center"/>
      <protection locked="0"/>
    </xf>
    <xf numFmtId="4" fontId="29" fillId="4" borderId="10" xfId="0" applyNumberFormat="1" applyFont="1" applyFill="1" applyBorder="1" applyAlignment="1" applyProtection="1">
      <alignment horizontal="center" vertical="center"/>
      <protection locked="0"/>
    </xf>
    <xf numFmtId="0" fontId="23" fillId="0" borderId="0" xfId="0" applyFont="1" applyAlignment="1">
      <alignment horizontal="right" vertical="center"/>
    </xf>
    <xf numFmtId="0" fontId="3" fillId="8" borderId="0" xfId="2" applyFont="1" applyFill="1" applyAlignment="1">
      <alignment vertical="center"/>
    </xf>
    <xf numFmtId="0" fontId="3" fillId="8" borderId="0" xfId="2" applyFont="1" applyFill="1" applyAlignment="1">
      <alignment horizontal="centerContinuous" vertical="center"/>
    </xf>
    <xf numFmtId="14" fontId="3" fillId="8" borderId="0" xfId="2" applyNumberFormat="1" applyFont="1" applyFill="1" applyAlignment="1">
      <alignment horizontal="centerContinuous" vertical="center"/>
    </xf>
    <xf numFmtId="0" fontId="23" fillId="8" borderId="0" xfId="2" applyFont="1" applyFill="1" applyAlignment="1">
      <alignment horizontal="centerContinuous" vertical="center" wrapText="1"/>
    </xf>
    <xf numFmtId="0" fontId="13" fillId="8" borderId="0" xfId="0" applyFont="1" applyFill="1" applyAlignment="1">
      <alignment horizontal="centerContinuous" vertical="top" wrapText="1"/>
    </xf>
    <xf numFmtId="0" fontId="12" fillId="0" borderId="0" xfId="0" applyFont="1" applyAlignment="1">
      <alignment vertical="center"/>
    </xf>
    <xf numFmtId="0" fontId="0" fillId="0" borderId="12" xfId="0" applyBorder="1" applyAlignment="1">
      <alignment vertical="center"/>
    </xf>
    <xf numFmtId="0" fontId="0" fillId="0" borderId="82" xfId="0" applyBorder="1" applyAlignment="1">
      <alignment vertical="center"/>
    </xf>
    <xf numFmtId="0" fontId="0" fillId="0" borderId="36" xfId="0" applyBorder="1" applyAlignment="1">
      <alignment vertical="center"/>
    </xf>
    <xf numFmtId="0" fontId="0" fillId="0" borderId="15" xfId="0" applyBorder="1" applyAlignment="1">
      <alignment vertical="center"/>
    </xf>
    <xf numFmtId="0" fontId="0" fillId="0" borderId="81" xfId="0" applyBorder="1" applyAlignment="1">
      <alignment vertical="center"/>
    </xf>
    <xf numFmtId="0" fontId="0" fillId="0" borderId="18" xfId="0" applyBorder="1" applyAlignment="1">
      <alignment vertical="center"/>
    </xf>
    <xf numFmtId="0" fontId="0" fillId="0" borderId="83" xfId="0" applyBorder="1" applyAlignment="1">
      <alignment vertical="center"/>
    </xf>
    <xf numFmtId="0" fontId="0" fillId="0" borderId="9" xfId="0" applyBorder="1" applyAlignment="1">
      <alignment vertical="center"/>
    </xf>
    <xf numFmtId="0" fontId="20" fillId="4" borderId="32" xfId="0" applyFont="1" applyFill="1" applyBorder="1" applyAlignment="1" applyProtection="1">
      <alignment horizontal="center" vertical="center"/>
      <protection locked="0"/>
    </xf>
    <xf numFmtId="0" fontId="0" fillId="4" borderId="32" xfId="0" applyFill="1" applyBorder="1" applyAlignment="1" applyProtection="1">
      <alignment vertical="center"/>
      <protection locked="0"/>
    </xf>
    <xf numFmtId="0" fontId="0" fillId="4" borderId="32" xfId="0" applyFill="1" applyBorder="1" applyAlignment="1" applyProtection="1">
      <alignment horizontal="center" vertical="center"/>
      <protection locked="0"/>
    </xf>
    <xf numFmtId="0" fontId="20" fillId="4" borderId="33" xfId="0" applyFont="1" applyFill="1" applyBorder="1" applyAlignment="1" applyProtection="1">
      <alignment horizontal="center" vertical="center"/>
      <protection locked="0"/>
    </xf>
    <xf numFmtId="0" fontId="0" fillId="4" borderId="33" xfId="0" applyFill="1" applyBorder="1" applyAlignment="1" applyProtection="1">
      <alignment vertical="center"/>
      <protection locked="0"/>
    </xf>
    <xf numFmtId="0" fontId="0" fillId="4" borderId="33" xfId="0" applyFill="1" applyBorder="1" applyAlignment="1" applyProtection="1">
      <alignment horizontal="center" vertical="center"/>
      <protection locked="0"/>
    </xf>
    <xf numFmtId="0" fontId="13" fillId="4" borderId="33" xfId="0" applyFont="1" applyFill="1" applyBorder="1" applyAlignment="1" applyProtection="1">
      <alignment horizontal="left" vertical="center"/>
      <protection locked="0"/>
    </xf>
    <xf numFmtId="2" fontId="0" fillId="4" borderId="32" xfId="0" applyNumberFormat="1" applyFill="1" applyBorder="1" applyAlignment="1" applyProtection="1">
      <alignment horizontal="center" vertical="center"/>
      <protection locked="0"/>
    </xf>
    <xf numFmtId="0" fontId="32" fillId="4" borderId="32" xfId="0" applyFont="1" applyFill="1" applyBorder="1" applyAlignment="1" applyProtection="1">
      <alignment horizontal="center" vertical="center"/>
      <protection locked="0"/>
    </xf>
    <xf numFmtId="14" fontId="32" fillId="4" borderId="32" xfId="0" applyNumberFormat="1" applyFont="1" applyFill="1" applyBorder="1" applyAlignment="1" applyProtection="1">
      <alignment horizontal="center" vertical="center"/>
      <protection locked="0"/>
    </xf>
    <xf numFmtId="0" fontId="20" fillId="4" borderId="34" xfId="0" applyFont="1" applyFill="1" applyBorder="1" applyAlignment="1" applyProtection="1">
      <alignment horizontal="center" vertical="center"/>
      <protection locked="0"/>
    </xf>
    <xf numFmtId="2" fontId="0" fillId="4" borderId="33" xfId="0" applyNumberFormat="1" applyFill="1" applyBorder="1" applyAlignment="1" applyProtection="1">
      <alignment horizontal="center" vertical="center"/>
      <protection locked="0"/>
    </xf>
    <xf numFmtId="0" fontId="32" fillId="4" borderId="33" xfId="0" applyFont="1" applyFill="1" applyBorder="1" applyAlignment="1" applyProtection="1">
      <alignment horizontal="center" vertical="center"/>
      <protection locked="0"/>
    </xf>
    <xf numFmtId="14" fontId="32" fillId="4" borderId="33" xfId="0" applyNumberFormat="1" applyFont="1" applyFill="1" applyBorder="1" applyAlignment="1" applyProtection="1">
      <alignment horizontal="center" vertical="center"/>
      <protection locked="0"/>
    </xf>
    <xf numFmtId="0" fontId="3" fillId="7" borderId="37" xfId="0" applyFont="1" applyFill="1" applyBorder="1" applyAlignment="1">
      <alignment horizontal="centerContinuous" vertical="center"/>
    </xf>
    <xf numFmtId="0" fontId="0" fillId="7" borderId="38" xfId="0" applyFill="1" applyBorder="1" applyAlignment="1">
      <alignment horizontal="centerContinuous" vertical="center"/>
    </xf>
    <xf numFmtId="0" fontId="0" fillId="7" borderId="39" xfId="0" applyFill="1" applyBorder="1" applyAlignment="1">
      <alignment horizontal="centerContinuous" vertical="center"/>
    </xf>
    <xf numFmtId="0" fontId="0" fillId="4" borderId="57" xfId="0" applyFill="1" applyBorder="1" applyAlignment="1" applyProtection="1">
      <alignment horizontal="center" vertical="center"/>
      <protection locked="0"/>
    </xf>
    <xf numFmtId="0" fontId="0" fillId="4" borderId="57" xfId="0" applyFill="1" applyBorder="1" applyAlignment="1" applyProtection="1">
      <alignment vertical="center"/>
      <protection locked="0"/>
    </xf>
    <xf numFmtId="38" fontId="0" fillId="4" borderId="57" xfId="0" applyNumberFormat="1" applyFill="1" applyBorder="1" applyAlignment="1" applyProtection="1">
      <alignment horizontal="center" vertical="center"/>
      <protection locked="0"/>
    </xf>
    <xf numFmtId="0" fontId="0" fillId="4" borderId="58" xfId="0" applyFill="1" applyBorder="1" applyAlignment="1" applyProtection="1">
      <alignment horizontal="center" vertical="center"/>
      <protection locked="0"/>
    </xf>
    <xf numFmtId="0" fontId="0" fillId="4" borderId="58" xfId="0" applyFill="1" applyBorder="1" applyAlignment="1" applyProtection="1">
      <alignment vertical="center"/>
      <protection locked="0"/>
    </xf>
    <xf numFmtId="38" fontId="0" fillId="4" borderId="58" xfId="0" applyNumberFormat="1" applyFill="1" applyBorder="1" applyAlignment="1" applyProtection="1">
      <alignment horizontal="center" vertical="center"/>
      <protection locked="0"/>
    </xf>
    <xf numFmtId="14" fontId="0" fillId="4" borderId="32" xfId="0" applyNumberFormat="1" applyFill="1" applyBorder="1" applyAlignment="1" applyProtection="1">
      <alignment horizontal="center" vertical="center"/>
      <protection locked="0"/>
    </xf>
    <xf numFmtId="14" fontId="0" fillId="4" borderId="33" xfId="0" applyNumberFormat="1" applyFill="1" applyBorder="1" applyAlignment="1" applyProtection="1">
      <alignment horizontal="center" vertical="center"/>
      <protection locked="0"/>
    </xf>
    <xf numFmtId="0" fontId="0" fillId="8" borderId="0" xfId="0" applyFill="1" applyAlignment="1">
      <alignment vertical="top"/>
    </xf>
    <xf numFmtId="0" fontId="13" fillId="8" borderId="0" xfId="0" applyFont="1" applyFill="1" applyAlignment="1">
      <alignment horizontal="left" vertical="top"/>
    </xf>
    <xf numFmtId="0" fontId="0" fillId="8" borderId="0" xfId="0" applyFill="1" applyAlignment="1">
      <alignment horizontal="left" vertical="top"/>
    </xf>
    <xf numFmtId="0" fontId="0" fillId="0" borderId="0" xfId="0" applyFill="1" applyBorder="1" applyAlignment="1" applyProtection="1">
      <alignment horizontal="left" vertical="center" indent="1"/>
    </xf>
    <xf numFmtId="4" fontId="42" fillId="0" borderId="1" xfId="0" applyNumberFormat="1" applyFont="1" applyBorder="1" applyAlignment="1">
      <alignment horizontal="center" vertical="center"/>
    </xf>
    <xf numFmtId="4" fontId="3" fillId="4" borderId="1" xfId="0" applyNumberFormat="1" applyFont="1" applyFill="1" applyBorder="1" applyAlignment="1" applyProtection="1">
      <alignment horizontal="center" vertical="center"/>
      <protection locked="0"/>
    </xf>
    <xf numFmtId="10" fontId="3" fillId="0" borderId="0" xfId="1" applyNumberFormat="1" applyFont="1" applyAlignment="1">
      <alignment horizontal="center" vertical="center"/>
    </xf>
    <xf numFmtId="4" fontId="3" fillId="0" borderId="1" xfId="0" applyNumberFormat="1" applyFont="1" applyBorder="1" applyAlignment="1">
      <alignment horizontal="center" vertical="center"/>
    </xf>
    <xf numFmtId="0" fontId="0" fillId="9" borderId="0" xfId="0" applyFill="1" applyAlignment="1">
      <alignment vertical="center"/>
    </xf>
    <xf numFmtId="0" fontId="0" fillId="9" borderId="0" xfId="0" applyFill="1" applyBorder="1" applyAlignment="1">
      <alignment horizontal="left" vertical="center" indent="1"/>
    </xf>
    <xf numFmtId="0" fontId="0" fillId="0" borderId="0" xfId="0" applyFont="1" applyBorder="1" applyAlignment="1">
      <alignment horizontal="justify" vertical="top" wrapText="1"/>
    </xf>
    <xf numFmtId="10" fontId="3" fillId="0" borderId="0" xfId="1" applyNumberFormat="1" applyFont="1" applyBorder="1" applyAlignment="1">
      <alignment horizontal="center" vertical="center"/>
    </xf>
    <xf numFmtId="0" fontId="43" fillId="0" borderId="0" xfId="0" applyFont="1" applyBorder="1" applyAlignment="1">
      <alignment horizontal="centerContinuous" vertical="center"/>
    </xf>
    <xf numFmtId="0" fontId="11" fillId="0" borderId="0" xfId="0" applyFont="1" applyAlignment="1">
      <alignment horizontal="centerContinuous" vertical="center"/>
    </xf>
    <xf numFmtId="0" fontId="44" fillId="0" borderId="0" xfId="0" applyFont="1" applyBorder="1" applyAlignment="1">
      <alignment horizontal="centerContinuous" vertical="center"/>
    </xf>
    <xf numFmtId="0" fontId="11" fillId="0" borderId="0" xfId="0" applyFont="1" applyAlignment="1">
      <alignment horizontal="centerContinuous" vertical="center" wrapText="1"/>
    </xf>
    <xf numFmtId="0" fontId="44" fillId="0" borderId="0" xfId="0" applyFont="1" applyBorder="1" applyAlignment="1">
      <alignment horizontal="centerContinuous" vertical="center" wrapText="1"/>
    </xf>
    <xf numFmtId="3" fontId="29" fillId="0" borderId="84" xfId="0" applyNumberFormat="1" applyFont="1" applyBorder="1" applyAlignment="1">
      <alignment horizontal="center" vertical="center"/>
    </xf>
    <xf numFmtId="0" fontId="2" fillId="0" borderId="0" xfId="0" applyFont="1" applyAlignment="1">
      <alignment vertical="center"/>
    </xf>
    <xf numFmtId="0" fontId="45" fillId="0" borderId="0" xfId="0" applyFont="1" applyAlignment="1">
      <alignment vertical="center"/>
    </xf>
    <xf numFmtId="0" fontId="0" fillId="0" borderId="0" xfId="0" applyBorder="1" applyAlignment="1">
      <alignment horizontal="justify" vertical="center" wrapText="1"/>
    </xf>
    <xf numFmtId="0" fontId="3" fillId="0" borderId="0" xfId="0" applyFont="1" applyAlignment="1">
      <alignment horizontal="justify" vertical="top"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xf>
    <xf numFmtId="0" fontId="0" fillId="0" borderId="1" xfId="0" applyFill="1" applyBorder="1" applyAlignment="1" applyProtection="1">
      <alignment horizontal="left" vertical="center"/>
    </xf>
    <xf numFmtId="0" fontId="0" fillId="4" borderId="6" xfId="0" applyFill="1" applyBorder="1" applyAlignment="1" applyProtection="1">
      <alignment horizontal="left" vertical="center" wrapText="1"/>
      <protection locked="0"/>
    </xf>
    <xf numFmtId="0" fontId="20" fillId="4" borderId="6" xfId="0" applyNumberFormat="1" applyFont="1" applyFill="1" applyBorder="1" applyAlignment="1" applyProtection="1">
      <alignment horizontal="center" vertical="center"/>
      <protection locked="0"/>
    </xf>
    <xf numFmtId="0" fontId="20" fillId="4" borderId="10" xfId="0" applyNumberFormat="1" applyFont="1" applyFill="1" applyBorder="1" applyAlignment="1" applyProtection="1">
      <alignment horizontal="center" vertical="center"/>
      <protection locked="0"/>
    </xf>
    <xf numFmtId="0" fontId="20" fillId="4" borderId="86" xfId="0" applyNumberFormat="1" applyFont="1" applyFill="1" applyBorder="1" applyAlignment="1" applyProtection="1">
      <alignment horizontal="center" vertical="center"/>
      <protection locked="0"/>
    </xf>
    <xf numFmtId="0" fontId="20" fillId="0" borderId="86" xfId="0" applyNumberFormat="1" applyFont="1" applyFill="1" applyBorder="1" applyAlignment="1" applyProtection="1">
      <alignment horizontal="center" vertical="center"/>
    </xf>
    <xf numFmtId="0" fontId="20" fillId="0" borderId="6" xfId="0" applyNumberFormat="1" applyFont="1" applyFill="1" applyBorder="1" applyAlignment="1" applyProtection="1">
      <alignment horizontal="center" vertical="center"/>
    </xf>
    <xf numFmtId="0" fontId="20" fillId="4" borderId="8" xfId="0" applyNumberFormat="1" applyFont="1" applyFill="1" applyBorder="1" applyAlignment="1" applyProtection="1">
      <alignment horizontal="center" vertical="center"/>
      <protection locked="0"/>
    </xf>
    <xf numFmtId="0" fontId="2" fillId="0" borderId="81" xfId="0" applyFont="1" applyBorder="1" applyAlignment="1">
      <alignment horizontal="center" vertical="center"/>
    </xf>
    <xf numFmtId="164" fontId="0" fillId="4" borderId="57" xfId="0" applyNumberFormat="1" applyFill="1" applyBorder="1" applyAlignment="1" applyProtection="1">
      <alignment horizontal="center" vertical="center"/>
      <protection locked="0"/>
    </xf>
    <xf numFmtId="164" fontId="0" fillId="4" borderId="58" xfId="0" applyNumberFormat="1" applyFill="1" applyBorder="1" applyAlignment="1" applyProtection="1">
      <alignment horizontal="center" vertical="center"/>
      <protection locked="0"/>
    </xf>
    <xf numFmtId="3" fontId="29" fillId="0" borderId="0" xfId="0" applyNumberFormat="1" applyFont="1" applyAlignment="1">
      <alignment horizontal="center" vertical="center"/>
    </xf>
    <xf numFmtId="0" fontId="0" fillId="3" borderId="0" xfId="0" applyFill="1" applyAlignment="1">
      <alignment horizontal="center" vertical="center" wrapText="1"/>
    </xf>
    <xf numFmtId="3" fontId="29" fillId="4" borderId="88" xfId="0" applyNumberFormat="1" applyFont="1" applyFill="1" applyBorder="1" applyAlignment="1">
      <alignment horizontal="center" vertical="center"/>
    </xf>
    <xf numFmtId="3" fontId="29" fillId="3" borderId="88" xfId="0" applyNumberFormat="1" applyFont="1" applyFill="1" applyBorder="1" applyAlignment="1">
      <alignment horizontal="center" vertical="center"/>
    </xf>
    <xf numFmtId="0" fontId="11" fillId="3" borderId="85" xfId="0" applyFont="1" applyFill="1" applyBorder="1" applyAlignment="1">
      <alignment horizontal="center" vertical="center" wrapText="1"/>
    </xf>
    <xf numFmtId="0" fontId="0" fillId="7" borderId="85" xfId="0" applyFill="1" applyBorder="1" applyAlignment="1">
      <alignment horizontal="center" vertical="center" wrapText="1"/>
    </xf>
    <xf numFmtId="3" fontId="29" fillId="7" borderId="88" xfId="0" applyNumberFormat="1" applyFont="1" applyFill="1" applyBorder="1" applyAlignment="1">
      <alignment horizontal="center" vertical="center"/>
    </xf>
    <xf numFmtId="0" fontId="11" fillId="7" borderId="85" xfId="0" applyFont="1" applyFill="1" applyBorder="1" applyAlignment="1">
      <alignment horizontal="center" vertical="center" wrapText="1"/>
    </xf>
    <xf numFmtId="0" fontId="0" fillId="0" borderId="89" xfId="0" applyBorder="1" applyAlignment="1">
      <alignment vertical="center"/>
    </xf>
    <xf numFmtId="0" fontId="0" fillId="0" borderId="90" xfId="0" applyBorder="1" applyAlignment="1">
      <alignment vertical="center"/>
    </xf>
    <xf numFmtId="0" fontId="0" fillId="0" borderId="91" xfId="0" pivotButton="1" applyBorder="1" applyAlignment="1">
      <alignment vertical="center"/>
    </xf>
    <xf numFmtId="0" fontId="0" fillId="0" borderId="91" xfId="0" applyBorder="1" applyAlignment="1">
      <alignment horizontal="left" vertical="center"/>
    </xf>
    <xf numFmtId="0" fontId="0" fillId="0" borderId="59" xfId="0" applyBorder="1" applyAlignment="1">
      <alignment horizontal="left" vertical="center"/>
    </xf>
    <xf numFmtId="3" fontId="29" fillId="7" borderId="61" xfId="0" applyNumberFormat="1" applyFont="1" applyFill="1" applyBorder="1" applyAlignment="1">
      <alignment horizontal="center" vertical="center"/>
    </xf>
    <xf numFmtId="3" fontId="29" fillId="3" borderId="61" xfId="0" applyNumberFormat="1" applyFont="1" applyFill="1" applyBorder="1" applyAlignment="1">
      <alignment horizontal="center" vertical="center"/>
    </xf>
    <xf numFmtId="3" fontId="29" fillId="4" borderId="61" xfId="0" applyNumberFormat="1" applyFont="1" applyFill="1" applyBorder="1" applyAlignment="1">
      <alignment horizontal="center" vertical="center"/>
    </xf>
    <xf numFmtId="0" fontId="0" fillId="0" borderId="0" xfId="0" applyBorder="1"/>
    <xf numFmtId="3" fontId="29" fillId="0" borderId="88" xfId="0" applyNumberFormat="1" applyFont="1" applyBorder="1" applyAlignment="1">
      <alignment horizontal="center" vertical="center"/>
    </xf>
    <xf numFmtId="3" fontId="29" fillId="0" borderId="92" xfId="0" applyNumberFormat="1" applyFont="1" applyBorder="1" applyAlignment="1">
      <alignment horizontal="center" vertical="center"/>
    </xf>
    <xf numFmtId="3" fontId="29" fillId="0" borderId="93" xfId="0" applyNumberFormat="1" applyFont="1" applyBorder="1" applyAlignment="1">
      <alignment horizontal="center" vertical="center"/>
    </xf>
    <xf numFmtId="0" fontId="0" fillId="0" borderId="93" xfId="0" applyBorder="1" applyAlignment="1">
      <alignment horizontal="center" vertical="center" wrapText="1"/>
    </xf>
    <xf numFmtId="0" fontId="0" fillId="0" borderId="84" xfId="0" applyBorder="1" applyAlignment="1">
      <alignment horizontal="center" vertical="center" wrapText="1"/>
    </xf>
    <xf numFmtId="0" fontId="11" fillId="4" borderId="94" xfId="0" applyFont="1" applyFill="1" applyBorder="1" applyAlignment="1">
      <alignment horizontal="center" vertical="center" wrapText="1"/>
    </xf>
    <xf numFmtId="0" fontId="11" fillId="4" borderId="85" xfId="0" applyFont="1" applyFill="1" applyBorder="1" applyAlignment="1">
      <alignment horizontal="center" vertical="center" wrapText="1"/>
    </xf>
    <xf numFmtId="0" fontId="11" fillId="7" borderId="94" xfId="0" applyFont="1" applyFill="1" applyBorder="1" applyAlignment="1">
      <alignment horizontal="center" vertical="center" wrapText="1"/>
    </xf>
    <xf numFmtId="0" fontId="0" fillId="0" borderId="94" xfId="0" applyBorder="1" applyAlignment="1">
      <alignment horizontal="center" vertical="center" wrapText="1"/>
    </xf>
    <xf numFmtId="0" fontId="0" fillId="0" borderId="87" xfId="0" applyBorder="1" applyAlignment="1">
      <alignment horizontal="center" vertical="center" wrapText="1"/>
    </xf>
    <xf numFmtId="0" fontId="0" fillId="4" borderId="94" xfId="0" applyFill="1" applyBorder="1" applyAlignment="1">
      <alignment horizontal="center" vertical="center" wrapText="1"/>
    </xf>
    <xf numFmtId="0" fontId="0" fillId="7" borderId="94" xfId="0" applyFill="1" applyBorder="1" applyAlignment="1">
      <alignment horizontal="center" vertical="center" wrapText="1"/>
    </xf>
    <xf numFmtId="0" fontId="11" fillId="7" borderId="91" xfId="0" applyFont="1" applyFill="1" applyBorder="1" applyAlignment="1">
      <alignment horizontal="center" vertical="center" wrapText="1"/>
    </xf>
    <xf numFmtId="3" fontId="29" fillId="0" borderId="92" xfId="0" applyNumberFormat="1" applyFont="1" applyFill="1" applyBorder="1" applyAlignment="1">
      <alignment horizontal="center" vertical="center"/>
    </xf>
    <xf numFmtId="3" fontId="29" fillId="0" borderId="88" xfId="0" applyNumberFormat="1" applyFont="1" applyFill="1" applyBorder="1" applyAlignment="1">
      <alignment horizontal="center" vertical="center"/>
    </xf>
    <xf numFmtId="0" fontId="11" fillId="7" borderId="90" xfId="0" applyFont="1" applyFill="1" applyBorder="1" applyAlignment="1">
      <alignment horizontal="center" vertical="center" wrapText="1"/>
    </xf>
    <xf numFmtId="3" fontId="29" fillId="7" borderId="92" xfId="0" applyNumberFormat="1" applyFont="1" applyFill="1" applyBorder="1" applyAlignment="1">
      <alignment horizontal="center" vertical="center"/>
    </xf>
    <xf numFmtId="38" fontId="13" fillId="10" borderId="57" xfId="0" applyNumberFormat="1" applyFont="1" applyFill="1" applyBorder="1" applyAlignment="1" applyProtection="1">
      <alignment horizontal="center" vertical="center"/>
    </xf>
    <xf numFmtId="38" fontId="13" fillId="10" borderId="58" xfId="0" applyNumberFormat="1" applyFont="1" applyFill="1" applyBorder="1" applyAlignment="1" applyProtection="1">
      <alignment horizontal="center" vertical="center"/>
    </xf>
    <xf numFmtId="0" fontId="20" fillId="5" borderId="2" xfId="0" applyNumberFormat="1" applyFont="1" applyFill="1" applyBorder="1" applyAlignment="1" applyProtection="1">
      <alignment horizontal="center" vertical="center"/>
    </xf>
    <xf numFmtId="0" fontId="0" fillId="0" borderId="0" xfId="0" applyAlignment="1" applyProtection="1">
      <alignment vertical="center"/>
    </xf>
    <xf numFmtId="4" fontId="47" fillId="4" borderId="54" xfId="0" applyNumberFormat="1" applyFont="1" applyFill="1" applyBorder="1" applyAlignment="1" applyProtection="1">
      <alignment horizontal="center" vertical="center"/>
      <protection locked="0"/>
    </xf>
    <xf numFmtId="0" fontId="0" fillId="0" borderId="96" xfId="0" applyBorder="1" applyAlignment="1">
      <alignment horizontal="left" vertical="top" wrapText="1" indent="2"/>
    </xf>
    <xf numFmtId="4" fontId="0" fillId="4" borderId="97" xfId="0" applyNumberFormat="1" applyFill="1" applyBorder="1" applyAlignment="1" applyProtection="1">
      <alignment horizontal="center" vertical="center"/>
      <protection locked="0"/>
    </xf>
    <xf numFmtId="4" fontId="0" fillId="4" borderId="98" xfId="0" applyNumberFormat="1" applyFill="1" applyBorder="1" applyAlignment="1" applyProtection="1">
      <alignment horizontal="center" vertical="center"/>
      <protection locked="0"/>
    </xf>
    <xf numFmtId="4" fontId="0" fillId="4" borderId="99" xfId="0" applyNumberFormat="1" applyFill="1" applyBorder="1" applyAlignment="1" applyProtection="1">
      <alignment horizontal="center" vertical="center"/>
      <protection locked="0"/>
    </xf>
    <xf numFmtId="4" fontId="3" fillId="0" borderId="100" xfId="0" applyNumberFormat="1" applyFont="1" applyBorder="1" applyAlignment="1">
      <alignment horizontal="center" vertical="center"/>
    </xf>
    <xf numFmtId="4" fontId="3" fillId="0" borderId="101" xfId="0" applyNumberFormat="1" applyFont="1" applyBorder="1" applyAlignment="1">
      <alignment horizontal="center" vertical="center"/>
    </xf>
    <xf numFmtId="0" fontId="0" fillId="11" borderId="0" xfId="0" applyFill="1"/>
    <xf numFmtId="0" fontId="0" fillId="4" borderId="63" xfId="0" applyFill="1" applyBorder="1" applyAlignment="1" applyProtection="1">
      <alignment horizontal="left" vertical="center" indent="1"/>
      <protection locked="0"/>
    </xf>
    <xf numFmtId="0" fontId="0" fillId="4" borderId="64" xfId="0" applyFill="1" applyBorder="1" applyAlignment="1" applyProtection="1">
      <alignment horizontal="left" vertical="center" indent="1"/>
      <protection locked="0"/>
    </xf>
    <xf numFmtId="0" fontId="0" fillId="4" borderId="72" xfId="0" applyFill="1" applyBorder="1" applyAlignment="1" applyProtection="1">
      <alignment horizontal="left" vertical="center" indent="1"/>
      <protection locked="0"/>
    </xf>
    <xf numFmtId="0" fontId="0" fillId="4" borderId="73" xfId="0" applyFill="1" applyBorder="1" applyAlignment="1" applyProtection="1">
      <alignment horizontal="left" vertical="center" indent="1"/>
      <protection locked="0"/>
    </xf>
    <xf numFmtId="0" fontId="0" fillId="4" borderId="72" xfId="0" applyFill="1" applyBorder="1" applyAlignment="1" applyProtection="1">
      <alignment vertical="center"/>
      <protection locked="0"/>
    </xf>
    <xf numFmtId="0" fontId="0" fillId="4" borderId="73" xfId="0" applyFill="1" applyBorder="1" applyAlignment="1" applyProtection="1">
      <alignment vertical="center"/>
      <protection locked="0"/>
    </xf>
    <xf numFmtId="14" fontId="0" fillId="4" borderId="72" xfId="0" applyNumberFormat="1" applyFill="1" applyBorder="1" applyAlignment="1" applyProtection="1">
      <alignment vertical="center"/>
      <protection locked="0"/>
    </xf>
    <xf numFmtId="14" fontId="0" fillId="4" borderId="73" xfId="0" applyNumberFormat="1" applyFill="1" applyBorder="1" applyAlignment="1" applyProtection="1">
      <alignment vertical="center"/>
      <protection locked="0"/>
    </xf>
    <xf numFmtId="0" fontId="50" fillId="0" borderId="0" xfId="0" applyFont="1"/>
    <xf numFmtId="0" fontId="50" fillId="0" borderId="0" xfId="0" applyFont="1" applyAlignment="1">
      <alignment vertical="center"/>
    </xf>
    <xf numFmtId="0" fontId="53" fillId="0" borderId="0" xfId="0" applyFont="1" applyAlignment="1">
      <alignment vertical="center"/>
    </xf>
    <xf numFmtId="0" fontId="52" fillId="0" borderId="0" xfId="0" applyFont="1"/>
    <xf numFmtId="0" fontId="0" fillId="0" borderId="72" xfId="0" applyBorder="1" applyAlignment="1" applyProtection="1">
      <alignment horizontal="left" vertical="center" indent="1"/>
      <protection locked="0"/>
    </xf>
    <xf numFmtId="0" fontId="0" fillId="0" borderId="73" xfId="0" applyBorder="1" applyAlignment="1" applyProtection="1">
      <alignment horizontal="left" vertical="center" indent="1"/>
      <protection locked="0"/>
    </xf>
    <xf numFmtId="0" fontId="0" fillId="0" borderId="102" xfId="0" applyBorder="1" applyAlignment="1" applyProtection="1">
      <alignment horizontal="left" vertical="center" indent="1"/>
      <protection locked="0"/>
    </xf>
    <xf numFmtId="0" fontId="0" fillId="4" borderId="102" xfId="0" applyFill="1" applyBorder="1" applyAlignment="1" applyProtection="1">
      <alignment horizontal="left" vertical="center" indent="1"/>
      <protection locked="0"/>
    </xf>
    <xf numFmtId="0" fontId="0" fillId="4" borderId="103" xfId="0" applyFill="1" applyBorder="1" applyAlignment="1" applyProtection="1">
      <alignment horizontal="left" vertical="center" indent="1"/>
      <protection locked="0"/>
    </xf>
    <xf numFmtId="0" fontId="0" fillId="4" borderId="102" xfId="0" applyFill="1" applyBorder="1" applyAlignment="1" applyProtection="1">
      <alignment vertical="center"/>
      <protection locked="0"/>
    </xf>
    <xf numFmtId="14" fontId="0" fillId="4" borderId="102" xfId="0" applyNumberFormat="1" applyFill="1" applyBorder="1" applyAlignment="1" applyProtection="1">
      <alignment vertical="center"/>
      <protection locked="0"/>
    </xf>
    <xf numFmtId="0" fontId="0" fillId="0" borderId="0" xfId="0" applyProtection="1">
      <protection locked="0"/>
    </xf>
    <xf numFmtId="0" fontId="1" fillId="0" borderId="0" xfId="2" applyAlignment="1">
      <alignment horizontal="center" vertical="center"/>
    </xf>
    <xf numFmtId="0" fontId="49" fillId="0" borderId="0" xfId="2" applyFont="1" applyAlignment="1">
      <alignment vertical="center"/>
    </xf>
    <xf numFmtId="0" fontId="13" fillId="0" borderId="0" xfId="2" applyFont="1" applyAlignment="1">
      <alignment horizontal="center" vertical="center"/>
    </xf>
    <xf numFmtId="0" fontId="23" fillId="0" borderId="0" xfId="0" applyFont="1" applyAlignment="1">
      <alignment horizontal="left" vertical="center" wrapText="1"/>
    </xf>
    <xf numFmtId="0" fontId="17" fillId="0" borderId="0" xfId="0" applyFont="1" applyFill="1" applyAlignment="1">
      <alignment horizontal="centerContinuous" vertical="center" wrapText="1"/>
    </xf>
    <xf numFmtId="0" fontId="0" fillId="0" borderId="0" xfId="0" applyFill="1" applyAlignment="1">
      <alignment horizontal="centerContinuous" vertical="center" wrapText="1"/>
    </xf>
    <xf numFmtId="49" fontId="0" fillId="0" borderId="81" xfId="0" applyNumberFormat="1" applyBorder="1" applyAlignment="1">
      <alignment horizontal="left" vertical="center" wrapText="1" indent="1"/>
    </xf>
    <xf numFmtId="8" fontId="0" fillId="4" borderId="1" xfId="0" applyNumberFormat="1" applyFont="1" applyFill="1" applyBorder="1" applyAlignment="1" applyProtection="1">
      <alignment vertical="center"/>
      <protection locked="0"/>
    </xf>
    <xf numFmtId="8" fontId="0" fillId="0" borderId="5" xfId="0" applyNumberFormat="1" applyFont="1" applyBorder="1" applyAlignment="1">
      <alignment vertical="center"/>
    </xf>
    <xf numFmtId="8" fontId="0" fillId="4" borderId="4" xfId="0" applyNumberFormat="1" applyFont="1" applyFill="1" applyBorder="1" applyAlignment="1" applyProtection="1">
      <alignment vertical="center"/>
      <protection locked="0"/>
    </xf>
    <xf numFmtId="8" fontId="0" fillId="0" borderId="4" xfId="0" applyNumberFormat="1" applyFont="1" applyBorder="1" applyAlignment="1">
      <alignment vertical="center"/>
    </xf>
    <xf numFmtId="8" fontId="0" fillId="0" borderId="1" xfId="0" applyNumberFormat="1" applyFont="1" applyBorder="1" applyAlignment="1">
      <alignment vertical="center"/>
    </xf>
    <xf numFmtId="8" fontId="0" fillId="4" borderId="6" xfId="0" applyNumberFormat="1" applyFont="1" applyFill="1" applyBorder="1" applyAlignment="1" applyProtection="1">
      <alignment vertical="center"/>
      <protection locked="0"/>
    </xf>
    <xf numFmtId="8" fontId="0" fillId="0" borderId="10" xfId="0" applyNumberFormat="1" applyFont="1" applyBorder="1" applyAlignment="1">
      <alignment vertical="center"/>
    </xf>
    <xf numFmtId="8" fontId="0" fillId="4" borderId="11" xfId="0" applyNumberFormat="1" applyFont="1" applyFill="1" applyBorder="1" applyAlignment="1" applyProtection="1">
      <alignment vertical="center"/>
      <protection locked="0"/>
    </xf>
    <xf numFmtId="8" fontId="0" fillId="0" borderId="11" xfId="0" applyNumberFormat="1" applyFont="1" applyBorder="1" applyAlignment="1">
      <alignment vertical="center"/>
    </xf>
    <xf numFmtId="8" fontId="0" fillId="0" borderId="6" xfId="0" applyNumberFormat="1" applyFont="1" applyBorder="1" applyAlignment="1">
      <alignment vertical="center"/>
    </xf>
    <xf numFmtId="8" fontId="3" fillId="0" borderId="7" xfId="0" applyNumberFormat="1" applyFont="1" applyBorder="1" applyAlignment="1">
      <alignment vertical="center"/>
    </xf>
    <xf numFmtId="8" fontId="3" fillId="0" borderId="8" xfId="0" applyNumberFormat="1" applyFont="1" applyBorder="1" applyAlignment="1">
      <alignment vertical="center"/>
    </xf>
    <xf numFmtId="8" fontId="3" fillId="0" borderId="9" xfId="0" applyNumberFormat="1" applyFont="1" applyBorder="1" applyAlignment="1">
      <alignment vertical="center"/>
    </xf>
    <xf numFmtId="0" fontId="56" fillId="0" borderId="0" xfId="0" applyFont="1" applyAlignment="1">
      <alignment vertical="center"/>
    </xf>
    <xf numFmtId="0" fontId="48" fillId="0" borderId="0" xfId="0" applyFont="1" applyAlignment="1">
      <alignment vertical="center"/>
    </xf>
    <xf numFmtId="0" fontId="17" fillId="0" borderId="0" xfId="0" applyFont="1" applyAlignment="1" applyProtection="1">
      <alignment vertical="center"/>
    </xf>
    <xf numFmtId="49" fontId="0" fillId="0" borderId="104" xfId="0" applyNumberFormat="1" applyFill="1" applyBorder="1" applyAlignment="1" applyProtection="1">
      <alignment horizontal="left" vertical="center" wrapText="1" indent="1"/>
    </xf>
    <xf numFmtId="38" fontId="29" fillId="4" borderId="96" xfId="0" applyNumberFormat="1" applyFont="1" applyFill="1" applyBorder="1" applyAlignment="1" applyProtection="1">
      <alignment horizontal="center" vertical="center"/>
      <protection locked="0"/>
    </xf>
    <xf numFmtId="38" fontId="29" fillId="4" borderId="105" xfId="0" applyNumberFormat="1" applyFont="1" applyFill="1" applyBorder="1" applyAlignment="1" applyProtection="1">
      <alignment horizontal="center" vertical="center"/>
      <protection locked="0"/>
    </xf>
    <xf numFmtId="38" fontId="29" fillId="4" borderId="101" xfId="0" applyNumberFormat="1" applyFont="1" applyFill="1" applyBorder="1" applyAlignment="1" applyProtection="1">
      <alignment horizontal="center" vertical="center"/>
      <protection locked="0"/>
    </xf>
    <xf numFmtId="38" fontId="29" fillId="4" borderId="106" xfId="0" applyNumberFormat="1" applyFont="1" applyFill="1" applyBorder="1" applyAlignment="1" applyProtection="1">
      <alignment horizontal="center" vertical="center"/>
      <protection locked="0"/>
    </xf>
    <xf numFmtId="0" fontId="0" fillId="0" borderId="104" xfId="0" applyFill="1" applyBorder="1" applyAlignment="1" applyProtection="1">
      <alignment horizontal="left" vertical="center" wrapText="1" indent="1"/>
    </xf>
    <xf numFmtId="38" fontId="29" fillId="0" borderId="2" xfId="0" applyNumberFormat="1" applyFont="1" applyBorder="1" applyAlignment="1">
      <alignment horizontal="centerContinuous" vertical="center"/>
    </xf>
    <xf numFmtId="38" fontId="29" fillId="0" borderId="4" xfId="0" applyNumberFormat="1" applyFont="1" applyBorder="1" applyAlignment="1">
      <alignment horizontal="centerContinuous" vertical="center"/>
    </xf>
    <xf numFmtId="38" fontId="29" fillId="0" borderId="4" xfId="0" applyNumberFormat="1" applyFont="1" applyBorder="1" applyAlignment="1">
      <alignment horizontal="center" vertical="center"/>
    </xf>
    <xf numFmtId="38" fontId="29" fillId="0" borderId="5" xfId="0" applyNumberFormat="1" applyFont="1" applyBorder="1" applyAlignment="1">
      <alignment horizontal="center" vertical="center"/>
    </xf>
    <xf numFmtId="0" fontId="49" fillId="0" borderId="0" xfId="0" applyFont="1" applyAlignment="1">
      <alignment vertical="center"/>
    </xf>
    <xf numFmtId="0" fontId="49" fillId="0" borderId="0" xfId="0" applyFont="1" applyAlignment="1">
      <alignment horizontal="left" vertical="center" wrapText="1"/>
    </xf>
    <xf numFmtId="0" fontId="4" fillId="0" borderId="0" xfId="0" applyFont="1" applyAlignment="1">
      <alignment horizontal="center" vertical="center" wrapText="1"/>
    </xf>
    <xf numFmtId="0" fontId="51" fillId="0" borderId="0" xfId="0" applyFont="1" applyAlignment="1">
      <alignment horizontal="justify" vertical="center"/>
    </xf>
    <xf numFmtId="0" fontId="13" fillId="0" borderId="0" xfId="0" applyFont="1" applyAlignment="1">
      <alignment horizontal="left" vertical="center" wrapText="1" indent="2"/>
    </xf>
    <xf numFmtId="0" fontId="51" fillId="0" borderId="0" xfId="0" applyFont="1" applyAlignment="1">
      <alignment horizontal="justify" vertical="center" wrapText="1"/>
    </xf>
    <xf numFmtId="0" fontId="52" fillId="0" borderId="0" xfId="0" applyFont="1" applyAlignment="1">
      <alignment horizontal="justify" vertical="center" wrapText="1"/>
    </xf>
    <xf numFmtId="0" fontId="13" fillId="8" borderId="0" xfId="0" applyFont="1" applyFill="1" applyAlignment="1">
      <alignment horizontal="left" vertical="center" wrapText="1" indent="2"/>
    </xf>
    <xf numFmtId="0" fontId="17" fillId="0" borderId="0" xfId="0" applyFont="1" applyAlignment="1">
      <alignment horizontal="justify" vertical="center" wrapText="1"/>
    </xf>
    <xf numFmtId="0" fontId="0" fillId="0" borderId="0" xfId="0" applyFont="1" applyAlignment="1">
      <alignment horizontal="justify" vertical="center" wrapText="1"/>
    </xf>
    <xf numFmtId="0" fontId="58" fillId="8" borderId="0" xfId="0" applyFont="1" applyFill="1" applyAlignment="1">
      <alignment horizontal="justify" vertical="center" wrapText="1"/>
    </xf>
    <xf numFmtId="0" fontId="0" fillId="0" borderId="0" xfId="0" applyFont="1" applyAlignment="1">
      <alignment horizontal="justify" vertical="top" wrapText="1"/>
    </xf>
    <xf numFmtId="0" fontId="3" fillId="0" borderId="0" xfId="0" applyFont="1" applyAlignment="1">
      <alignment horizontal="justify" vertical="center" wrapText="1"/>
    </xf>
    <xf numFmtId="0" fontId="23" fillId="0" borderId="0" xfId="0" applyFont="1" applyAlignment="1">
      <alignment vertical="top" wrapText="1"/>
    </xf>
    <xf numFmtId="0" fontId="17" fillId="0" borderId="0" xfId="0" applyFont="1" applyAlignment="1">
      <alignment vertical="center" wrapText="1"/>
    </xf>
    <xf numFmtId="0" fontId="23" fillId="0" borderId="0" xfId="0" applyFont="1" applyAlignment="1">
      <alignment horizontal="left" vertical="center" wrapText="1"/>
    </xf>
    <xf numFmtId="0" fontId="12" fillId="0" borderId="0" xfId="0" applyFont="1" applyFill="1" applyAlignment="1">
      <alignment horizontal="left" vertical="center" wrapText="1"/>
    </xf>
    <xf numFmtId="0" fontId="0" fillId="0" borderId="0" xfId="0" applyAlignment="1">
      <alignment horizontal="justify" vertical="top" wrapText="1"/>
    </xf>
    <xf numFmtId="0" fontId="19" fillId="0" borderId="0" xfId="0" applyFont="1" applyAlignment="1">
      <alignment horizontal="justify" vertical="top" wrapText="1"/>
    </xf>
    <xf numFmtId="0" fontId="13" fillId="0" borderId="55" xfId="0" applyFont="1" applyBorder="1" applyAlignment="1">
      <alignment horizontal="center" vertical="center" wrapText="1"/>
    </xf>
    <xf numFmtId="0" fontId="13" fillId="0" borderId="95" xfId="0" applyFont="1" applyBorder="1" applyAlignment="1">
      <alignment horizontal="center" vertical="center" wrapText="1"/>
    </xf>
    <xf numFmtId="0" fontId="13" fillId="0" borderId="5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9" xfId="0" applyFont="1" applyBorder="1" applyAlignment="1">
      <alignment horizontal="center" vertical="center" wrapText="1"/>
    </xf>
    <xf numFmtId="0" fontId="0" fillId="4" borderId="2" xfId="0" applyFill="1" applyBorder="1" applyAlignment="1" applyProtection="1">
      <alignment vertical="top"/>
      <protection locked="0"/>
    </xf>
    <xf numFmtId="0" fontId="0" fillId="4" borderId="3" xfId="0" applyFill="1" applyBorder="1" applyAlignment="1" applyProtection="1">
      <alignment vertical="top"/>
      <protection locked="0"/>
    </xf>
    <xf numFmtId="0" fontId="0" fillId="4" borderId="4" xfId="0" applyFill="1" applyBorder="1" applyAlignment="1" applyProtection="1">
      <alignment vertical="top"/>
      <protection locked="0"/>
    </xf>
    <xf numFmtId="0" fontId="3" fillId="0" borderId="0" xfId="0" applyFont="1" applyAlignment="1">
      <alignment horizontal="justify" vertical="top" wrapText="1"/>
    </xf>
    <xf numFmtId="0" fontId="13" fillId="0" borderId="0" xfId="0" applyFont="1" applyAlignment="1">
      <alignment horizontal="justify" vertical="top" wrapText="1"/>
    </xf>
  </cellXfs>
  <cellStyles count="14">
    <cellStyle name="Map Data Values" xfId="3"/>
    <cellStyle name="Map Distance" xfId="4"/>
    <cellStyle name="Map Labels" xfId="5"/>
    <cellStyle name="Map Legend" xfId="6"/>
    <cellStyle name="Map Object Names" xfId="7"/>
    <cellStyle name="Map Title" xfId="8"/>
    <cellStyle name="Normal" xfId="0" builtinId="0"/>
    <cellStyle name="Normal 2" xfId="9"/>
    <cellStyle name="Normal 3" xfId="10"/>
    <cellStyle name="Normal 4" xfId="11"/>
    <cellStyle name="Normal 5" xfId="2"/>
    <cellStyle name="Normal_FM2-QFiscal Monitoring Report, Q3" xfId="12"/>
    <cellStyle name="Percent" xfId="1" builtinId="5"/>
    <cellStyle name="Percent 2" xfId="13"/>
  </cellStyles>
  <dxfs count="29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rgb="FFFF0000"/>
      </font>
    </dxf>
    <dxf>
      <font>
        <b/>
        <i val="0"/>
        <color theme="7" tint="-0.749961851863155"/>
      </font>
    </dxf>
    <dxf>
      <font>
        <b/>
        <i val="0"/>
        <color rgb="FFFF0000"/>
      </font>
      <fill>
        <patternFill patternType="none">
          <bgColor auto="1"/>
        </patternFill>
      </fill>
    </dxf>
    <dxf>
      <font>
        <b/>
        <i val="0"/>
        <color rgb="FFFF0000"/>
      </font>
    </dxf>
    <dxf>
      <font>
        <b/>
        <i val="0"/>
        <color rgb="FFFF0000"/>
      </font>
      <fill>
        <patternFill>
          <bgColor theme="8" tint="0.79998168889431442"/>
        </patternFill>
      </fill>
    </dxf>
    <dxf>
      <font>
        <b/>
        <i val="0"/>
        <color theme="7" tint="-0.749961851863155"/>
      </font>
      <fill>
        <patternFill>
          <bgColor theme="7"/>
        </patternFill>
      </fill>
    </dxf>
    <dxf>
      <font>
        <b/>
        <i val="0"/>
        <color rgb="FFFF0000"/>
      </font>
      <fill>
        <patternFill>
          <bgColor theme="8" tint="0.79998168889431442"/>
        </patternFill>
      </fill>
    </dxf>
    <dxf>
      <font>
        <b/>
        <i val="0"/>
        <color theme="7" tint="-0.749961851863155"/>
      </font>
      <fill>
        <patternFill>
          <bgColor theme="7"/>
        </patternFill>
      </fill>
    </dxf>
    <dxf>
      <font>
        <b/>
        <i val="0"/>
        <color theme="3" tint="-0.24994659260841701"/>
      </font>
    </dxf>
    <dxf>
      <font>
        <b/>
        <i val="0"/>
        <color theme="3" tint="-0.24994659260841701"/>
      </font>
    </dxf>
    <dxf>
      <alignment horizontal="general" readingOrder="0"/>
    </dxf>
    <dxf>
      <border>
        <right style="thick">
          <color theme="0" tint="-0.499984740745262"/>
        </right>
        <vertical style="thin">
          <color theme="0" tint="-0.499984740745262"/>
        </vertical>
      </border>
    </dxf>
    <dxf>
      <border>
        <vertical style="thin">
          <color theme="0" tint="-0.499984740745262"/>
        </vertical>
      </border>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7"/>
        </patternFill>
      </fill>
    </dxf>
    <dxf>
      <fill>
        <patternFill patternType="none">
          <bgColor auto="1"/>
        </patternFill>
      </fill>
    </dxf>
    <dxf>
      <border>
        <right style="thick">
          <color theme="0" tint="-0.499984740745262"/>
        </right>
        <vertical style="thin">
          <color theme="0" tint="-0.499984740745262"/>
        </vertical>
      </border>
    </dxf>
    <dxf>
      <border>
        <vertical style="thin">
          <color theme="0" tint="-0.499984740745262"/>
        </vertical>
      </border>
    </dxf>
    <dxf>
      <border>
        <right style="thick">
          <color theme="0" tint="-0.499984740745262"/>
        </right>
        <vertical style="thin">
          <color theme="0" tint="-0.499984740745262"/>
        </vertical>
      </border>
    </dxf>
    <dxf>
      <border>
        <vertical style="thin">
          <color theme="0" tint="-0.499984740745262"/>
        </vertical>
      </border>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bgColor theme="5" tint="0.79998168889431442"/>
        </patternFill>
      </fill>
    </dxf>
    <dxf>
      <fill>
        <patternFill patternType="solid">
          <bgColor theme="5" tint="0.79998168889431442"/>
        </patternFill>
      </fill>
    </dxf>
    <dxf>
      <fill>
        <patternFill>
          <bgColor theme="4" tint="0.79998168889431442"/>
        </patternFill>
      </fill>
    </dxf>
    <dxf>
      <fill>
        <patternFill patternType="solid">
          <bgColor theme="4" tint="0.79998168889431442"/>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patternType="solid">
          <fgColor indexed="64"/>
          <bgColor theme="5" tint="0.79998168889431442"/>
        </patternFill>
      </fill>
    </dxf>
    <dxf>
      <fill>
        <patternFill patternType="solid">
          <fgColor indexed="64"/>
          <bgColor theme="4" tint="0.79998168889431442"/>
        </patternFill>
      </fill>
    </dxf>
    <dxf>
      <border>
        <bottom style="thick">
          <color theme="0" tint="-0.499984740745262"/>
        </bottom>
        <vertical style="thin">
          <color theme="0" tint="-0.499984740745262"/>
        </vertical>
      </border>
    </dxf>
    <dxf>
      <border>
        <bottom style="thick">
          <color theme="0" tint="-0.499984740745262"/>
        </bottom>
        <vertical style="thin">
          <color theme="0" tint="-0.499984740745262"/>
        </vertical>
      </border>
    </dxf>
    <dxf>
      <border>
        <bottom style="thick">
          <color theme="0" tint="-0.499984740745262"/>
        </bottom>
        <vertical style="thin">
          <color theme="0" tint="-0.499984740745262"/>
        </vertical>
      </border>
    </dxf>
    <dxf>
      <border>
        <bottom style="thick">
          <color theme="0" tint="-0.499984740745262"/>
        </bottom>
        <vertical style="thin">
          <color theme="0" tint="-0.499984740745262"/>
        </vertical>
      </border>
    </dxf>
    <dxf>
      <border>
        <bottom style="thick">
          <color theme="0" tint="-0.499984740745262"/>
        </bottom>
        <vertical style="thin">
          <color theme="0" tint="-0.499984740745262"/>
        </vertical>
      </border>
    </dxf>
    <dxf>
      <border>
        <right/>
      </border>
    </dxf>
    <dxf>
      <border>
        <left/>
        <right/>
      </border>
    </dxf>
    <dxf>
      <border>
        <left style="thick">
          <color theme="0" tint="-0.499984740745262"/>
        </left>
        <right style="thick">
          <color theme="0" tint="-0.499984740745262"/>
        </right>
        <bottom style="thick">
          <color theme="0" tint="-0.499984740745262"/>
        </bottom>
        <vertical style="thin">
          <color theme="0" tint="-0.499984740745262"/>
        </vertical>
      </border>
    </dxf>
    <dxf>
      <border>
        <left style="thick">
          <color theme="0" tint="-0.499984740745262"/>
        </left>
        <right style="thick">
          <color theme="0" tint="-0.499984740745262"/>
        </right>
        <bottom style="thick">
          <color theme="0" tint="-0.499984740745262"/>
        </bottom>
        <vertical style="thin">
          <color theme="0" tint="-0.499984740745262"/>
        </vertical>
      </border>
    </dxf>
    <dxf>
      <border>
        <left style="thick">
          <color theme="0" tint="-0.499984740745262"/>
        </left>
        <right style="thick">
          <color theme="0" tint="-0.499984740745262"/>
        </right>
        <bottom style="thick">
          <color theme="0" tint="-0.499984740745262"/>
        </bottom>
        <vertical style="thin">
          <color theme="0" tint="-0.499984740745262"/>
        </vertical>
      </border>
    </dxf>
    <dxf>
      <border>
        <left style="thick">
          <color theme="0" tint="-0.499984740745262"/>
        </left>
        <right style="thick">
          <color theme="0" tint="-0.499984740745262"/>
        </right>
        <bottom style="thick">
          <color theme="0" tint="-0.499984740745262"/>
        </bottom>
        <vertical style="thin">
          <color theme="0" tint="-0.499984740745262"/>
        </vertical>
      </border>
    </dxf>
    <dxf>
      <border>
        <left style="thick">
          <color theme="0" tint="-0.499984740745262"/>
        </left>
        <right style="thick">
          <color theme="0" tint="-0.499984740745262"/>
        </right>
        <bottom style="thick">
          <color theme="0" tint="-0.499984740745262"/>
        </bottom>
        <vertical style="thin">
          <color theme="0" tint="-0.499984740745262"/>
        </vertical>
      </border>
    </dxf>
    <dxf>
      <border>
        <left style="thick">
          <color theme="0" tint="-0.499984740745262"/>
        </left>
        <right style="thick">
          <color theme="0" tint="-0.499984740745262"/>
        </right>
        <bottom style="thick">
          <color theme="0" tint="-0.499984740745262"/>
        </bottom>
        <vertical style="thin">
          <color theme="0" tint="-0.499984740745262"/>
        </vertical>
      </border>
    </dxf>
    <dxf>
      <border>
        <left style="thick">
          <color theme="0" tint="-0.499984740745262"/>
        </left>
        <right style="thick">
          <color theme="0" tint="-0.499984740745262"/>
        </right>
        <bottom style="thick">
          <color theme="0" tint="-0.499984740745262"/>
        </bottom>
        <vertical style="thin">
          <color theme="0" tint="-0.499984740745262"/>
        </vertical>
      </border>
    </dxf>
    <dxf>
      <border>
        <left style="thick">
          <color theme="0" tint="-0.499984740745262"/>
        </left>
        <right style="thick">
          <color theme="0" tint="-0.499984740745262"/>
        </right>
        <bottom style="thick">
          <color theme="0" tint="-0.499984740745262"/>
        </bottom>
        <vertical style="thin">
          <color theme="0" tint="-0.499984740745262"/>
        </vertic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right style="thick">
          <color theme="0" tint="-0.499984740745262"/>
        </right>
        <vertical style="thin">
          <color theme="0" tint="-0.499984740745262"/>
        </vertical>
      </border>
    </dxf>
    <dxf>
      <border>
        <right style="thick">
          <color theme="0" tint="-0.499984740745262"/>
        </right>
        <vertical style="thin">
          <color theme="0" tint="-0.499984740745262"/>
        </vertical>
      </border>
    </dxf>
    <dxf>
      <border>
        <right style="thick">
          <color theme="0" tint="-0.499984740745262"/>
        </right>
        <vertical style="thin">
          <color theme="0" tint="-0.499984740745262"/>
        </vertical>
      </border>
    </dxf>
    <dxf>
      <fill>
        <patternFill>
          <bgColor theme="5" tint="0.79998168889431442"/>
        </patternFill>
      </fill>
    </dxf>
    <dxf>
      <fill>
        <patternFill patternType="solid">
          <bgColor theme="4" tint="0.79998168889431442"/>
        </patternFill>
      </fill>
    </dxf>
    <dxf>
      <fill>
        <patternFill>
          <bgColor theme="4" tint="0.79998168889431442"/>
        </patternFill>
      </fill>
    </dxf>
    <dxf>
      <fill>
        <patternFill patternType="solid">
          <bgColor theme="5" tint="0.79998168889431442"/>
        </patternFill>
      </fill>
    </dxf>
    <dxf>
      <fill>
        <patternFill>
          <bgColor theme="7"/>
        </patternFill>
      </fill>
    </dxf>
    <dxf>
      <fill>
        <patternFill>
          <bgColor theme="7"/>
        </patternFill>
      </fill>
    </dxf>
    <dxf>
      <fill>
        <patternFill patternType="solid">
          <bgColor theme="7" tint="-9.9978637043366805E-2"/>
        </patternFill>
      </fill>
    </dxf>
    <dxf>
      <fill>
        <patternFill patternType="solid">
          <bgColor theme="7"/>
        </patternFill>
      </fill>
    </dxf>
    <dxf>
      <fill>
        <patternFill patternType="solid">
          <bgColor theme="6" tint="0.79998168889431442"/>
        </patternFill>
      </fill>
    </dxf>
    <dxf>
      <border>
        <left style="thick">
          <color theme="0" tint="-0.499984740745262"/>
        </left>
        <right style="thick">
          <color theme="0" tint="-0.499984740745262"/>
        </right>
      </border>
    </dxf>
    <dxf>
      <border>
        <left style="thick">
          <color theme="0" tint="-0.499984740745262"/>
        </left>
        <right style="thick">
          <color theme="0" tint="-0.499984740745262"/>
        </right>
      </border>
    </dxf>
    <dxf>
      <border>
        <left style="thick">
          <color theme="0" tint="-0.499984740745262"/>
        </left>
        <right style="thick">
          <color theme="0" tint="-0.499984740745262"/>
        </right>
      </border>
    </dxf>
    <dxf>
      <border>
        <left style="thick">
          <color theme="0" tint="-0.499984740745262"/>
        </left>
        <right style="thick">
          <color theme="0" tint="-0.499984740745262"/>
        </right>
      </border>
    </dxf>
    <dxf>
      <fill>
        <patternFill patternType="solid">
          <fgColor indexed="64"/>
          <bgColor theme="7"/>
        </patternFill>
      </fill>
    </dxf>
    <dxf>
      <fill>
        <patternFill patternType="solid">
          <fgColor indexed="64"/>
          <bgColor theme="7"/>
        </patternFill>
      </fill>
    </dxf>
    <dxf>
      <fill>
        <patternFill patternType="solid">
          <fgColor indexed="64"/>
          <bgColor theme="7"/>
        </patternFill>
      </fill>
    </dxf>
    <dxf>
      <fill>
        <patternFill patternType="solid">
          <fgColor indexed="64"/>
          <bgColor theme="7"/>
        </patternFill>
      </fill>
    </dxf>
    <dxf>
      <fill>
        <patternFill patternType="solid">
          <fgColor indexed="64"/>
          <bgColor theme="7"/>
        </patternFill>
      </fill>
    </dxf>
    <dxf>
      <fill>
        <patternFill patternType="solid">
          <fgColor indexed="64"/>
          <bgColor theme="7"/>
        </patternFill>
      </fill>
    </dxf>
    <dxf>
      <fill>
        <patternFill patternType="solid">
          <fgColor indexed="64"/>
          <bgColor theme="7"/>
        </patternFill>
      </fill>
    </dxf>
    <dxf>
      <fill>
        <patternFill patternType="solid">
          <fgColor indexed="64"/>
          <bgColor theme="7"/>
        </patternFill>
      </fill>
    </dxf>
    <dxf>
      <fill>
        <patternFill patternType="solid">
          <fgColor indexed="64"/>
          <bgColor theme="7"/>
        </patternFill>
      </fill>
    </dxf>
    <dxf>
      <font>
        <color auto="1"/>
      </font>
    </dxf>
    <dxf>
      <fill>
        <patternFill>
          <bgColor theme="5" tint="0.79998168889431442"/>
        </patternFill>
      </fill>
    </dxf>
    <dxf>
      <fill>
        <patternFill>
          <bgColor theme="4" tint="0.79998168889431442"/>
        </patternFill>
      </fill>
    </dxf>
    <dxf>
      <font>
        <color auto="1"/>
      </font>
    </dxf>
    <dxf>
      <fill>
        <patternFill>
          <bgColor theme="7"/>
        </patternFill>
      </fill>
    </dxf>
    <dxf>
      <border>
        <right style="thick">
          <color theme="0" tint="-0.499984740745262"/>
        </right>
        <top style="thick">
          <color theme="0" tint="-0.499984740745262"/>
        </top>
        <bottom style="thick">
          <color theme="0" tint="-0.499984740745262"/>
        </bottom>
      </border>
    </dxf>
    <dxf>
      <border>
        <right style="thick">
          <color theme="0" tint="-0.499984740745262"/>
        </right>
        <top style="thick">
          <color theme="0" tint="-0.499984740745262"/>
        </top>
        <bottom style="thick">
          <color theme="0" tint="-0.499984740745262"/>
        </bottom>
      </border>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wrapText="1" readingOrder="0"/>
    </dxf>
    <dxf>
      <alignment wrapText="1" readingOrder="0"/>
    </dxf>
    <dxf>
      <numFmt numFmtId="3" formatCode="#,##0"/>
    </dxf>
    <dxf>
      <numFmt numFmtId="3" formatCode="#,##0"/>
    </dxf>
    <dxf>
      <alignment wrapText="1" readingOrder="0"/>
    </dxf>
    <dxf>
      <alignment wrapText="1" readingOrder="0"/>
    </dxf>
    <dxf>
      <alignment horizontal="center" readingOrder="0"/>
    </dxf>
    <dxf>
      <alignment horizontal="center" readingOrder="0"/>
    </dxf>
    <dxf>
      <numFmt numFmtId="3" formatCode="#,##0"/>
    </dxf>
    <dxf>
      <alignment wrapText="1" readingOrder="0"/>
    </dxf>
    <dxf>
      <alignment wrapText="1" readingOrder="0"/>
    </dxf>
    <dxf>
      <alignment horizontal="center" readingOrder="0"/>
    </dxf>
    <dxf>
      <alignment horizontal="center" readingOrder="0"/>
    </dxf>
    <dxf>
      <numFmt numFmtId="3" formatCode="#,##0"/>
    </dxf>
    <dxf>
      <font>
        <color auto="1"/>
      </font>
    </dxf>
    <dxf>
      <alignment horizontal="center" readingOrder="0"/>
    </dxf>
    <dxf>
      <alignment horizontal="center" readingOrder="0"/>
    </dxf>
    <dxf>
      <alignment wrapText="1" readingOrder="0"/>
    </dxf>
    <dxf>
      <alignment wrapText="1" readingOrder="0"/>
    </dxf>
    <dxf>
      <numFmt numFmtId="3" formatCode="#,##0"/>
    </dxf>
    <dxf>
      <font>
        <color rgb="FFFF0000"/>
      </font>
    </dxf>
    <dxf>
      <font>
        <color rgb="FFFF0000"/>
      </font>
    </dxf>
    <dxf>
      <font>
        <color rgb="FFFF0000"/>
      </font>
    </dxf>
    <dxf>
      <font>
        <color rgb="FFFF0000"/>
      </font>
    </dxf>
    <dxf>
      <font>
        <color rgb="FFFF0000"/>
      </font>
    </dxf>
    <dxf>
      <fill>
        <patternFill patternType="solid">
          <bgColor theme="4" tint="0.79998168889431442"/>
        </patternFill>
      </fill>
    </dxf>
    <dxf>
      <fill>
        <patternFill patternType="solid">
          <bgColor theme="5" tint="0.79998168889431442"/>
        </patternFill>
      </fill>
    </dxf>
    <dxf>
      <border>
        <right style="thick">
          <color theme="0" tint="-0.499984740745262"/>
        </right>
        <bottom style="thick">
          <color theme="0" tint="-0.499984740745262"/>
        </bottom>
      </border>
    </dxf>
    <dxf>
      <border>
        <right style="thick">
          <color theme="0" tint="-0.499984740745262"/>
        </right>
        <bottom style="thick">
          <color theme="0" tint="-0.499984740745262"/>
        </bottom>
      </border>
    </dxf>
    <dxf>
      <border>
        <right style="thick">
          <color theme="0" tint="-0.499984740745262"/>
        </right>
        <bottom style="thick">
          <color theme="0" tint="-0.499984740745262"/>
        </bottom>
      </border>
    </dxf>
    <dxf>
      <border>
        <right style="thick">
          <color theme="0" tint="-0.499984740745262"/>
        </right>
        <bottom style="thick">
          <color theme="0" tint="-0.499984740745262"/>
        </bottom>
      </border>
    </dxf>
    <dxf>
      <border>
        <left style="thin">
          <color theme="0" tint="-0.499984740745262"/>
        </left>
        <right style="thin">
          <color theme="0" tint="-0.499984740745262"/>
        </right>
        <vertical style="thin">
          <color theme="0" tint="-0.499984740745262"/>
        </vertical>
      </border>
    </dxf>
    <dxf>
      <border>
        <left style="thin">
          <color theme="0" tint="-0.499984740745262"/>
        </left>
        <right style="thin">
          <color theme="0" tint="-0.499984740745262"/>
        </right>
        <vertical style="thin">
          <color theme="0" tint="-0.499984740745262"/>
        </vertical>
      </border>
    </dxf>
    <dxf>
      <border>
        <left style="thin">
          <color theme="0" tint="-0.499984740745262"/>
        </left>
        <right style="thin">
          <color theme="0" tint="-0.499984740745262"/>
        </right>
        <vertical style="thin">
          <color theme="0" tint="-0.499984740745262"/>
        </vertical>
      </border>
    </dxf>
    <dxf>
      <border>
        <left style="thin">
          <color theme="0" tint="-0.499984740745262"/>
        </left>
        <right style="thin">
          <color theme="0" tint="-0.499984740745262"/>
        </right>
        <vertical style="thin">
          <color theme="0" tint="-0.499984740745262"/>
        </vertical>
      </border>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4" tint="0.79998168889431442"/>
        </patternFill>
      </fill>
    </dxf>
    <dxf>
      <fill>
        <patternFill patternType="solid">
          <bgColor theme="4" tint="0.79998168889431442"/>
        </patternFill>
      </fill>
    </dxf>
    <dxf>
      <border>
        <right style="thick">
          <color theme="0" tint="-0.499984740745262"/>
        </right>
        <bottom style="thick">
          <color theme="0" tint="-0.499984740745262"/>
        </bottom>
      </border>
    </dxf>
    <dxf>
      <border>
        <right style="thick">
          <color theme="0" tint="-0.499984740745262"/>
        </right>
        <bottom style="thick">
          <color theme="0" tint="-0.499984740745262"/>
        </bottom>
      </border>
    </dxf>
    <dxf>
      <border>
        <left style="thin">
          <color theme="0" tint="-0.499984740745262"/>
        </left>
        <vertical style="thin">
          <color theme="0" tint="-0.499984740745262"/>
        </vertical>
      </border>
    </dxf>
    <dxf>
      <border>
        <left style="thin">
          <color theme="0" tint="-0.499984740745262"/>
        </left>
        <vertical style="thin">
          <color theme="0" tint="-0.499984740745262"/>
        </vertical>
      </border>
    </dxf>
    <dxf>
      <border>
        <right style="thick">
          <color theme="0" tint="-0.499984740745262"/>
        </right>
        <bottom style="thick">
          <color theme="0" tint="-0.499984740745262"/>
        </bottom>
      </border>
    </dxf>
    <dxf>
      <border>
        <right style="thick">
          <color theme="0" tint="-0.499984740745262"/>
        </right>
        <bottom style="thick">
          <color theme="0" tint="-0.499984740745262"/>
        </bottom>
      </border>
    </dxf>
    <dxf>
      <border>
        <left style="thin">
          <color theme="0" tint="-0.499984740745262"/>
        </left>
      </border>
    </dxf>
    <dxf>
      <border>
        <left style="thin">
          <color theme="0" tint="-0.499984740745262"/>
        </left>
        <right style="thin">
          <color theme="0" tint="-0.499984740745262"/>
        </right>
        <vertical style="thin">
          <color theme="0" tint="-0.499984740745262"/>
        </vertical>
      </border>
    </dxf>
    <dxf>
      <fill>
        <patternFill patternType="solid">
          <bgColor theme="4" tint="0.79998168889431442"/>
        </patternFill>
      </fill>
    </dxf>
    <dxf>
      <fill>
        <patternFill patternType="solid">
          <bgColor theme="4"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7"/>
        </patternFill>
      </fill>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fill>
        <patternFill patternType="solid">
          <bgColor theme="7"/>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3" formatCode="#,##0"/>
    </dxf>
    <dxf>
      <numFmt numFmtId="3" formatCode="#,##0"/>
    </dxf>
    <dxf>
      <numFmt numFmtId="3" formatCode="#,##0"/>
    </dxf>
    <dxf>
      <font>
        <sz val="12"/>
      </font>
    </dxf>
    <dxf>
      <border>
        <top style="thick">
          <color theme="0" tint="-0.499984740745262"/>
        </top>
        <bottom style="thick">
          <color theme="0" tint="-0.499984740745262"/>
        </bottom>
      </border>
    </dxf>
    <dxf>
      <alignment horizontal="centerContinuous" wrapText="0" readingOrder="0"/>
    </dxf>
    <dxf>
      <border>
        <right/>
      </border>
    </dxf>
    <dxf>
      <border>
        <right style="thick">
          <color theme="0" tint="-0.499984740745262"/>
        </right>
        <top style="thick">
          <color theme="0" tint="-0.499984740745262"/>
        </top>
        <bottom style="thick">
          <color theme="0" tint="-0.499984740745262"/>
        </bottom>
      </border>
    </dxf>
    <dxf>
      <border>
        <right style="thick">
          <color theme="0" tint="-0.499984740745262"/>
        </right>
        <top style="thick">
          <color theme="0" tint="-0.499984740745262"/>
        </top>
        <bottom style="thick">
          <color theme="0" tint="-0.499984740745262"/>
        </bottom>
      </border>
    </dxf>
    <dxf>
      <border>
        <right style="thick">
          <color theme="0" tint="-0.499984740745262"/>
        </right>
        <top style="thick">
          <color theme="0" tint="-0.499984740745262"/>
        </top>
        <bottom style="thick">
          <color theme="0" tint="-0.499984740745262"/>
        </bottom>
      </border>
    </dxf>
    <dxf>
      <border>
        <left style="thick">
          <color theme="0" tint="-0.499984740745262"/>
        </left>
        <right style="thick">
          <color theme="0" tint="-0.499984740745262"/>
        </right>
        <top style="thick">
          <color theme="0" tint="-0.499984740745262"/>
        </top>
        <bottom style="thick">
          <color theme="0" tint="-0.499984740745262"/>
        </bottom>
      </border>
    </dxf>
    <dxf>
      <border>
        <left style="thick">
          <color theme="0" tint="-0.499984740745262"/>
        </left>
        <right style="thick">
          <color theme="0" tint="-0.499984740745262"/>
        </right>
        <top style="thick">
          <color theme="0" tint="-0.499984740745262"/>
        </top>
        <bottom style="thick">
          <color theme="0" tint="-0.499984740745262"/>
        </bottom>
      </border>
    </dxf>
    <dxf>
      <border>
        <left style="thick">
          <color theme="0" tint="-0.499984740745262"/>
        </left>
        <right style="thick">
          <color theme="0" tint="-0.499984740745262"/>
        </right>
        <top style="thick">
          <color theme="0" tint="-0.499984740745262"/>
        </top>
        <bottom style="thick">
          <color theme="0" tint="-0.499984740745262"/>
        </bottom>
      </border>
    </dxf>
    <dxf>
      <border>
        <left style="thick">
          <color theme="0" tint="-0.499984740745262"/>
        </left>
        <right style="thick">
          <color theme="0" tint="-0.499984740745262"/>
        </right>
        <top style="thick">
          <color theme="0" tint="-0.499984740745262"/>
        </top>
        <bottom style="thick">
          <color theme="0" tint="-0.499984740745262"/>
        </bottom>
      </border>
    </dxf>
    <dxf>
      <alignment vertical="center" readingOrder="0"/>
    </dxf>
    <dxf>
      <alignment horizontal="center" readingOrder="0"/>
    </dxf>
    <dxf>
      <alignment horizontal="center" readingOrder="0"/>
    </dxf>
    <dxf>
      <alignment wrapText="1" readingOrder="0"/>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ill>
        <patternFill>
          <bgColor theme="0" tint="-0.14996795556505021"/>
        </patternFill>
      </fill>
    </dxf>
    <dxf>
      <font>
        <b/>
        <i val="0"/>
        <color theme="3" tint="-0.24994659260841701"/>
      </font>
    </dxf>
    <dxf>
      <font>
        <b/>
        <i val="0"/>
        <color theme="3" tint="-0.24994659260841701"/>
      </font>
    </dxf>
    <dxf>
      <font>
        <b/>
        <i val="0"/>
        <color theme="3" tint="-0.24994659260841701"/>
      </font>
    </dxf>
    <dxf>
      <fill>
        <patternFill>
          <bgColor theme="0" tint="-0.14996795556505021"/>
        </patternFill>
      </fill>
    </dxf>
    <dxf>
      <font>
        <b/>
        <i val="0"/>
        <color theme="3" tint="-0.24994659260841701"/>
      </font>
    </dxf>
    <dxf>
      <font>
        <b/>
        <i val="0"/>
        <color theme="3" tint="-0.24994659260841701"/>
      </font>
    </dxf>
    <dxf>
      <font>
        <b/>
        <i val="0"/>
        <color theme="3" tint="-0.24994659260841701"/>
      </font>
    </dxf>
    <dxf>
      <font>
        <b/>
        <i val="0"/>
        <color theme="3" tint="-0.24994659260841701"/>
      </font>
    </dxf>
    <dxf>
      <fill>
        <patternFill>
          <bgColor theme="8" tint="0.59996337778862885"/>
        </patternFill>
      </fill>
    </dxf>
    <dxf>
      <font>
        <b val="0"/>
        <i val="0"/>
        <color auto="1"/>
      </font>
      <fill>
        <patternFill>
          <bgColor theme="8" tint="0.59996337778862885"/>
        </patternFill>
      </fill>
    </dxf>
    <dxf>
      <font>
        <b val="0"/>
        <i val="0"/>
        <color auto="1"/>
      </font>
      <fill>
        <patternFill>
          <bgColor theme="8" tint="0.59996337778862885"/>
        </patternFill>
      </fill>
    </dxf>
    <dxf>
      <font>
        <b val="0"/>
        <i val="0"/>
        <color auto="1"/>
      </font>
      <fill>
        <patternFill>
          <bgColor theme="8" tint="0.59996337778862885"/>
        </patternFill>
      </fill>
    </dxf>
    <dxf>
      <font>
        <b val="0"/>
        <i val="0"/>
        <color auto="1"/>
      </font>
      <fill>
        <patternFill>
          <bgColor theme="8" tint="0.59996337778862885"/>
        </patternFill>
      </fill>
    </dxf>
    <dxf>
      <font>
        <b/>
        <i val="0"/>
        <color theme="3" tint="-0.24994659260841701"/>
      </font>
    </dxf>
    <dxf>
      <font>
        <b/>
        <i val="0"/>
        <color theme="3" tint="-0.24994659260841701"/>
      </font>
    </dxf>
    <dxf>
      <fill>
        <patternFill>
          <bgColor theme="8" tint="0.59996337778862885"/>
        </patternFill>
      </fill>
    </dxf>
    <dxf>
      <fill>
        <patternFill>
          <bgColor theme="8" tint="0.59996337778862885"/>
        </patternFill>
      </fill>
    </dxf>
    <dxf>
      <font>
        <b/>
        <i val="0"/>
        <color theme="3" tint="-0.24994659260841701"/>
      </font>
    </dxf>
    <dxf>
      <font>
        <b/>
        <i val="0"/>
        <color theme="3" tint="-0.24994659260841701"/>
      </font>
    </dxf>
    <dxf>
      <fill>
        <patternFill>
          <bgColor theme="8" tint="0.59996337778862885"/>
        </patternFill>
      </fill>
    </dxf>
    <dxf>
      <fill>
        <patternFill>
          <bgColor theme="8" tint="0.59996337778862885"/>
        </patternFill>
      </fill>
    </dxf>
    <dxf>
      <font>
        <b/>
        <i val="0"/>
        <color rgb="FFFF0000"/>
      </font>
      <fill>
        <patternFill>
          <bgColor theme="8" tint="0.59996337778862885"/>
        </patternFill>
      </fill>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rgb="FFFF0000"/>
      </font>
      <fill>
        <patternFill>
          <bgColor theme="9" tint="0.79998168889431442"/>
        </patternFill>
      </fill>
    </dxf>
    <dxf>
      <font>
        <b/>
        <i val="0"/>
        <color rgb="FFFF0000"/>
      </font>
      <fill>
        <patternFill>
          <bgColor theme="9" tint="0.79998168889431442"/>
        </patternFill>
      </fill>
    </dxf>
    <dxf>
      <font>
        <b/>
        <i val="0"/>
        <color rgb="FFFF0000"/>
      </font>
      <fill>
        <patternFill>
          <bgColor theme="9" tint="0.79998168889431442"/>
        </patternFill>
      </fill>
    </dxf>
    <dxf>
      <font>
        <b/>
        <i val="0"/>
        <color theme="3" tint="-0.24994659260841701"/>
      </font>
    </dxf>
    <dxf>
      <font>
        <b/>
        <i val="0"/>
        <color theme="3" tint="-0.24994659260841701"/>
      </font>
    </dxf>
    <dxf>
      <font>
        <b/>
        <i val="0"/>
        <color rgb="FFFF0000"/>
      </font>
    </dxf>
    <dxf>
      <font>
        <b/>
        <i val="0"/>
        <color theme="3" tint="-0.24994659260841701"/>
      </font>
    </dxf>
    <dxf>
      <border>
        <left style="thin">
          <color rgb="FFFF0000"/>
        </left>
        <right style="thin">
          <color rgb="FFFF0000"/>
        </right>
        <top style="thin">
          <color rgb="FFFF0000"/>
        </top>
        <bottom style="thin">
          <color rgb="FFFF0000"/>
        </bottom>
        <vertical/>
        <horizontal/>
      </border>
    </dxf>
    <dxf>
      <font>
        <b/>
        <i val="0"/>
        <color rgb="FFFF0000"/>
      </font>
      <fill>
        <patternFill>
          <bgColor theme="8" tint="0.59996337778862885"/>
        </patternFill>
      </fill>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dxf>
    <dxf>
      <font>
        <b/>
        <i val="0"/>
        <color theme="3" tint="-0.24994659260841701"/>
      </font>
      <fill>
        <patternFill>
          <bgColor theme="7"/>
        </patternFill>
      </fill>
    </dxf>
    <dxf>
      <font>
        <b/>
        <i val="0"/>
        <color theme="3"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590550</xdr:colOff>
      <xdr:row>61</xdr:row>
      <xdr:rowOff>85725</xdr:rowOff>
    </xdr:to>
    <xdr:sp macro="" textlink="">
      <xdr:nvSpPr>
        <xdr:cNvPr id="2" name="TextBox 1"/>
        <xdr:cNvSpPr txBox="1"/>
      </xdr:nvSpPr>
      <xdr:spPr>
        <a:xfrm>
          <a:off x="0" y="0"/>
          <a:ext cx="6686550" cy="9963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b="1"/>
            <a:t>Instructions</a:t>
          </a:r>
        </a:p>
        <a:p>
          <a:pPr algn="just"/>
          <a:endParaRPr lang="en-US" sz="1100" b="1"/>
        </a:p>
        <a:p>
          <a:pPr algn="just"/>
          <a:r>
            <a:rPr lang="en-US" sz="1100" b="1" u="sng" baseline="0"/>
            <a:t>Report Has Two Files</a:t>
          </a:r>
          <a:r>
            <a:rPr lang="en-US" sz="1100" baseline="0"/>
            <a:t>.  The LME-MCO Semi-Annual SAPTBG Compliance Report consists of </a:t>
          </a:r>
          <a:r>
            <a:rPr lang="en-US" sz="1100" b="0" baseline="0"/>
            <a:t>two</a:t>
          </a:r>
          <a:r>
            <a:rPr lang="en-US" sz="1100" b="1" baseline="0"/>
            <a:t> </a:t>
          </a:r>
          <a:r>
            <a:rPr lang="en-US" sz="1100" b="0" baseline="0"/>
            <a:t>companion files </a:t>
          </a:r>
          <a:r>
            <a:rPr lang="en-US" sz="1100" baseline="0"/>
            <a:t>-- this Microsoft Excel template file, and a separate Microsoft Word template file.</a:t>
          </a:r>
        </a:p>
        <a:p>
          <a:pPr marL="171450" indent="-171450" algn="just">
            <a:spcBef>
              <a:spcPts val="600"/>
            </a:spcBef>
            <a:buFont typeface="Arial" panose="020B0604020202020204" pitchFamily="34" charset="0"/>
            <a:buChar char="●"/>
          </a:pPr>
          <a:r>
            <a:rPr lang="en-US" sz="1100" baseline="0"/>
            <a:t>The Excel file is used to complete the parts of the report that contain data and lists.</a:t>
          </a:r>
        </a:p>
        <a:p>
          <a:pPr marL="171450" indent="-171450" algn="just">
            <a:spcBef>
              <a:spcPts val="600"/>
            </a:spcBef>
            <a:buFont typeface="Arial" panose="020B0604020202020204" pitchFamily="34" charset="0"/>
            <a:buChar char="●"/>
          </a:pPr>
          <a:r>
            <a:rPr lang="en-US" sz="1100" baseline="0"/>
            <a:t>The Word file is used to complete the parts of the report that require a narrative.  </a:t>
          </a:r>
        </a:p>
        <a:p>
          <a:pPr marL="171450" indent="-171450" algn="just">
            <a:spcBef>
              <a:spcPts val="600"/>
            </a:spcBef>
            <a:buFont typeface="Arial" panose="020B0604020202020204" pitchFamily="34" charset="0"/>
            <a:buChar char="●"/>
          </a:pPr>
          <a:r>
            <a:rPr lang="en-US" sz="1100" baseline="0"/>
            <a:t>Save and use both template files to create copies for submitting the semi-annual report files.</a:t>
          </a:r>
        </a:p>
        <a:p>
          <a:pPr marL="0" indent="0" algn="just">
            <a:spcBef>
              <a:spcPts val="600"/>
            </a:spcBef>
            <a:buFont typeface="Arial" panose="020B0604020202020204" pitchFamily="34" charset="0"/>
            <a:buNone/>
          </a:pPr>
          <a:r>
            <a:rPr lang="en-US" sz="1100" b="1" u="sng"/>
            <a:t>Excel File Instructions</a:t>
          </a:r>
          <a:r>
            <a:rPr lang="en-US" sz="1100"/>
            <a:t>.  </a:t>
          </a:r>
        </a:p>
        <a:p>
          <a:pPr marL="171450" indent="-171450" algn="just">
            <a:spcBef>
              <a:spcPts val="600"/>
            </a:spcBef>
            <a:buFont typeface="Arial" panose="020B0604020202020204" pitchFamily="34" charset="0"/>
            <a:buChar char="●"/>
          </a:pPr>
          <a:r>
            <a:rPr lang="en-US" sz="1100" u="sng">
              <a:solidFill>
                <a:schemeClr val="dk1"/>
              </a:solidFill>
              <a:effectLst/>
              <a:latin typeface="+mn-lt"/>
              <a:ea typeface="+mn-ea"/>
              <a:cs typeface="+mn-cs"/>
            </a:rPr>
            <a:t>Multiple</a:t>
          </a:r>
          <a:r>
            <a:rPr lang="en-US" sz="1100" u="sng" baseline="0">
              <a:solidFill>
                <a:schemeClr val="dk1"/>
              </a:solidFill>
              <a:effectLst/>
              <a:latin typeface="+mn-lt"/>
              <a:ea typeface="+mn-ea"/>
              <a:cs typeface="+mn-cs"/>
            </a:rPr>
            <a:t> </a:t>
          </a:r>
          <a:r>
            <a:rPr lang="en-US" sz="1100" u="sng">
              <a:solidFill>
                <a:schemeClr val="dk1"/>
              </a:solidFill>
              <a:effectLst/>
              <a:latin typeface="+mn-lt"/>
              <a:ea typeface="+mn-ea"/>
              <a:cs typeface="+mn-cs"/>
            </a:rPr>
            <a:t>Worksheets</a:t>
          </a:r>
          <a:r>
            <a:rPr lang="en-US" sz="1100">
              <a:solidFill>
                <a:schemeClr val="dk1"/>
              </a:solidFill>
              <a:effectLst/>
              <a:latin typeface="+mn-lt"/>
              <a:ea typeface="+mn-ea"/>
              <a:cs typeface="+mn-cs"/>
            </a:rPr>
            <a:t>.  The Excel file contains a worksheet for each section of the report,</a:t>
          </a:r>
          <a:r>
            <a:rPr lang="en-US" sz="1100" baseline="0">
              <a:solidFill>
                <a:schemeClr val="dk1"/>
              </a:solidFill>
              <a:effectLst/>
              <a:latin typeface="+mn-lt"/>
              <a:ea typeface="+mn-ea"/>
              <a:cs typeface="+mn-cs"/>
            </a:rPr>
            <a:t> including place-holder worksheets </a:t>
          </a:r>
          <a:r>
            <a:rPr lang="en-US" sz="1100">
              <a:solidFill>
                <a:schemeClr val="dk1"/>
              </a:solidFill>
              <a:effectLst/>
              <a:latin typeface="+mn-lt"/>
              <a:ea typeface="+mn-ea"/>
              <a:cs typeface="+mn-cs"/>
            </a:rPr>
            <a:t>for s</a:t>
          </a:r>
          <a:r>
            <a:rPr lang="en-US" sz="1100" baseline="0">
              <a:solidFill>
                <a:schemeClr val="dk1"/>
              </a:solidFill>
              <a:effectLst/>
              <a:latin typeface="+mn-lt"/>
              <a:ea typeface="+mn-ea"/>
              <a:cs typeface="+mn-cs"/>
            </a:rPr>
            <a:t>ections that are to be completed using the Word file.  Worksheets for sections to be completed using the Word file are color-coded with a </a:t>
          </a:r>
          <a:r>
            <a:rPr lang="en-US" sz="1100" b="1" baseline="0">
              <a:solidFill>
                <a:schemeClr val="tx2">
                  <a:lumMod val="75000"/>
                </a:schemeClr>
              </a:solidFill>
              <a:effectLst/>
              <a:latin typeface="+mn-lt"/>
              <a:ea typeface="+mn-ea"/>
              <a:cs typeface="+mn-cs"/>
            </a:rPr>
            <a:t>blue shaded tab</a:t>
          </a:r>
          <a:r>
            <a:rPr lang="en-US" sz="1100" baseline="0">
              <a:solidFill>
                <a:schemeClr val="dk1"/>
              </a:solidFill>
              <a:effectLst/>
              <a:latin typeface="+mn-lt"/>
              <a:ea typeface="+mn-ea"/>
              <a:cs typeface="+mn-cs"/>
            </a:rPr>
            <a:t>.</a:t>
          </a:r>
        </a:p>
        <a:p>
          <a:pPr marL="171450" indent="-171450" algn="just">
            <a:spcBef>
              <a:spcPts val="600"/>
            </a:spcBef>
            <a:buFont typeface="Arial" panose="020B0604020202020204" pitchFamily="34" charset="0"/>
            <a:buChar char="●"/>
          </a:pPr>
          <a:r>
            <a:rPr lang="en-US" sz="1100" u="sng"/>
            <a:t>Set-Up Worksheet</a:t>
          </a:r>
          <a:r>
            <a:rPr lang="en-US" sz="1100"/>
            <a:t>.  Complete the information requested on the "</a:t>
          </a:r>
          <a:r>
            <a:rPr lang="en-US" sz="1100" b="1"/>
            <a:t>Set-Up Worksheet</a:t>
          </a:r>
          <a:r>
            <a:rPr lang="en-US" sz="1100"/>
            <a:t>" (</a:t>
          </a:r>
          <a:r>
            <a:rPr lang="en-US" sz="1100" b="1">
              <a:solidFill>
                <a:schemeClr val="accent4">
                  <a:lumMod val="25000"/>
                </a:schemeClr>
              </a:solidFill>
              <a:effectLst/>
              <a:latin typeface="+mn-lt"/>
              <a:ea typeface="+mn-ea"/>
              <a:cs typeface="+mn-cs"/>
            </a:rPr>
            <a:t>green shaded tab</a:t>
          </a:r>
          <a:r>
            <a:rPr lang="en-US" sz="1100">
              <a:solidFill>
                <a:schemeClr val="dk1"/>
              </a:solidFill>
              <a:effectLst/>
              <a:latin typeface="+mn-lt"/>
              <a:ea typeface="+mn-ea"/>
              <a:cs typeface="+mn-cs"/>
            </a:rPr>
            <a:t>) near the beginning of the workbook</a:t>
          </a:r>
          <a:r>
            <a:rPr lang="en-US" sz="1100"/>
            <a:t>.  The information on the top half of this worksheet will automatically be entered throughout the workbook.</a:t>
          </a:r>
        </a:p>
        <a:p>
          <a:pPr marL="171450" marR="0" indent="-171450" algn="just"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Attestation Worksheet</a:t>
          </a:r>
          <a:r>
            <a:rPr lang="en-US" sz="1100" u="none" baseline="0">
              <a:solidFill>
                <a:schemeClr val="dk1"/>
              </a:solidFill>
              <a:effectLst/>
              <a:latin typeface="+mn-lt"/>
              <a:ea typeface="+mn-ea"/>
              <a:cs typeface="+mn-cs"/>
            </a:rPr>
            <a:t>.  Complete the "</a:t>
          </a:r>
          <a:r>
            <a:rPr lang="en-US" sz="1100" b="1" u="none" baseline="0">
              <a:solidFill>
                <a:schemeClr val="dk1"/>
              </a:solidFill>
              <a:effectLst/>
              <a:latin typeface="+mn-lt"/>
              <a:ea typeface="+mn-ea"/>
              <a:cs typeface="+mn-cs"/>
            </a:rPr>
            <a:t>Attestation</a:t>
          </a:r>
          <a:r>
            <a:rPr lang="en-US" sz="1100" u="none" baseline="0">
              <a:solidFill>
                <a:schemeClr val="dk1"/>
              </a:solidFill>
              <a:effectLst/>
              <a:latin typeface="+mn-lt"/>
              <a:ea typeface="+mn-ea"/>
              <a:cs typeface="+mn-cs"/>
            </a:rPr>
            <a:t>" worksheet (</a:t>
          </a:r>
          <a:r>
            <a:rPr lang="en-US" sz="1100" b="1" u="none" baseline="0">
              <a:solidFill>
                <a:schemeClr val="accent4">
                  <a:lumMod val="25000"/>
                </a:schemeClr>
              </a:solidFill>
              <a:effectLst/>
              <a:latin typeface="+mn-lt"/>
              <a:ea typeface="+mn-ea"/>
              <a:cs typeface="+mn-cs"/>
            </a:rPr>
            <a:t>green shaded tab</a:t>
          </a:r>
          <a:r>
            <a:rPr lang="en-US" sz="1100" u="none" baseline="0">
              <a:solidFill>
                <a:schemeClr val="dk1"/>
              </a:solidFill>
              <a:effectLst/>
              <a:latin typeface="+mn-lt"/>
              <a:ea typeface="+mn-ea"/>
              <a:cs typeface="+mn-cs"/>
            </a:rPr>
            <a:t>) near the beginning of the workbook.  This worksheet indicates that the key individuals listed have reviewed and approved the report, that the report is accurate and complete, and the organization is aware of and in compliance with the requirements and restrictions associated with the SAPTBG.</a:t>
          </a:r>
          <a:endParaRPr lang="en-US" sz="1100" u="sng" baseline="0">
            <a:solidFill>
              <a:schemeClr val="dk1"/>
            </a:solidFill>
            <a:effectLst/>
            <a:latin typeface="+mn-lt"/>
            <a:ea typeface="+mn-ea"/>
            <a:cs typeface="+mn-cs"/>
          </a:endParaRPr>
        </a:p>
        <a:p>
          <a:pPr marL="171450" marR="0" indent="-171450" algn="just"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LME-MCO Staff Worksheet</a:t>
          </a:r>
          <a:r>
            <a:rPr lang="en-US" sz="1100" baseline="0">
              <a:solidFill>
                <a:schemeClr val="dk1"/>
              </a:solidFill>
              <a:effectLst/>
              <a:latin typeface="+mn-lt"/>
              <a:ea typeface="+mn-ea"/>
              <a:cs typeface="+mn-cs"/>
            </a:rPr>
            <a:t>.  Prior SAPTBG Semi-Annual Compliance Reports included a number of places to list information about LME-MCO staff responsible for compliance, monitoring and quality management for various portions of the LME-MCO's prevention programs.  The current report contains a single "</a:t>
          </a:r>
          <a:r>
            <a:rPr lang="en-US" sz="1100" b="1" baseline="0">
              <a:solidFill>
                <a:schemeClr val="dk1"/>
              </a:solidFill>
              <a:effectLst/>
              <a:latin typeface="+mn-lt"/>
              <a:ea typeface="+mn-ea"/>
              <a:cs typeface="+mn-cs"/>
            </a:rPr>
            <a:t>LME-MCO Staff</a:t>
          </a:r>
          <a:r>
            <a:rPr lang="en-US" sz="1100" baseline="0">
              <a:solidFill>
                <a:schemeClr val="dk1"/>
              </a:solidFill>
              <a:effectLst/>
              <a:latin typeface="+mn-lt"/>
              <a:ea typeface="+mn-ea"/>
              <a:cs typeface="+mn-cs"/>
            </a:rPr>
            <a:t>" worksheet (</a:t>
          </a:r>
          <a:r>
            <a:rPr lang="en-US" sz="1100" b="1">
              <a:solidFill>
                <a:schemeClr val="accent4">
                  <a:lumMod val="25000"/>
                </a:schemeClr>
              </a:solidFill>
              <a:effectLst/>
              <a:latin typeface="+mn-lt"/>
              <a:ea typeface="+mn-ea"/>
              <a:cs typeface="+mn-cs"/>
            </a:rPr>
            <a:t>green shaded tab</a:t>
          </a:r>
          <a:r>
            <a:rPr lang="en-US" sz="1100">
              <a:solidFill>
                <a:schemeClr val="dk1"/>
              </a:solidFill>
              <a:effectLst/>
              <a:latin typeface="+mn-lt"/>
              <a:ea typeface="+mn-ea"/>
              <a:cs typeface="+mn-cs"/>
            </a:rPr>
            <a:t>) near the beginning of the workbook</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entering all LME-MCO staff information.  </a:t>
          </a:r>
        </a:p>
        <a:p>
          <a:pPr marL="171450" marR="0" indent="-171450" algn="just"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u="sng">
              <a:solidFill>
                <a:schemeClr val="dk1"/>
              </a:solidFill>
              <a:effectLst/>
              <a:latin typeface="+mn-lt"/>
              <a:ea typeface="+mn-ea"/>
              <a:cs typeface="+mn-cs"/>
            </a:rPr>
            <a:t>Two-Reports-In-One</a:t>
          </a:r>
          <a:r>
            <a:rPr lang="en-US" sz="1100">
              <a:solidFill>
                <a:schemeClr val="dk1"/>
              </a:solidFill>
              <a:effectLst/>
              <a:latin typeface="+mn-lt"/>
              <a:ea typeface="+mn-ea"/>
              <a:cs typeface="+mn-cs"/>
            </a:rPr>
            <a:t>.  The Excel</a:t>
          </a:r>
          <a:r>
            <a:rPr lang="en-US" sz="1100" baseline="0">
              <a:solidFill>
                <a:schemeClr val="dk1"/>
              </a:solidFill>
              <a:effectLst/>
              <a:latin typeface="+mn-lt"/>
              <a:ea typeface="+mn-ea"/>
              <a:cs typeface="+mn-cs"/>
            </a:rPr>
            <a:t> workbook is designed to include both the "Mid-Year" and "Year-End" semi-annual report in a single workbook.  Each worksheet contains a designated place to enter information for each report period.  Follow the instructions at the top of each worksheet.</a:t>
          </a:r>
          <a:endParaRPr lang="en-US" sz="1100">
            <a:effectLst/>
          </a:endParaRPr>
        </a:p>
        <a:p>
          <a:pPr marL="171450" indent="-171450" algn="just">
            <a:spcBef>
              <a:spcPts val="600"/>
            </a:spcBef>
            <a:buFont typeface="Arial" panose="020B0604020202020204" pitchFamily="34" charset="0"/>
            <a:buChar char="●"/>
          </a:pPr>
          <a:r>
            <a:rPr lang="en-US" sz="1100" u="sng"/>
            <a:t>Worksheet Protection</a:t>
          </a:r>
          <a:r>
            <a:rPr lang="en-US" sz="1100"/>
            <a:t>.  The Excel workbook contains formulas for automatically entering, calculating, or checking data and providing messages when values entered in the report are outside of parameters or don't match other values.  To ensure the formulas are not inadvertently deleted or written over, the cells are locked and worksheet protection has been turned on.  Worksheet protection is not password protected.  Please be careful if turning it off not to delete or write over formulas or text.  </a:t>
          </a:r>
        </a:p>
        <a:p>
          <a:pPr marL="171450" indent="-171450" algn="just">
            <a:spcBef>
              <a:spcPts val="600"/>
            </a:spcBef>
            <a:buFont typeface="Arial" panose="020B0604020202020204" pitchFamily="34" charset="0"/>
            <a:buChar char="●"/>
          </a:pPr>
          <a:r>
            <a:rPr lang="en-US" sz="1100" u="sng">
              <a:solidFill>
                <a:schemeClr val="dk1"/>
              </a:solidFill>
              <a:effectLst/>
              <a:latin typeface="+mn-lt"/>
              <a:ea typeface="+mn-ea"/>
              <a:cs typeface="+mn-cs"/>
            </a:rPr>
            <a:t>Where To Enter Data.</a:t>
          </a:r>
          <a:r>
            <a:rPr lang="en-US" sz="1100">
              <a:solidFill>
                <a:schemeClr val="dk1"/>
              </a:solidFill>
              <a:effectLst/>
              <a:latin typeface="+mn-lt"/>
              <a:ea typeface="+mn-ea"/>
              <a:cs typeface="+mn-cs"/>
            </a:rPr>
            <a:t>.  Cells for entering data are </a:t>
          </a:r>
          <a:r>
            <a:rPr lang="en-US" sz="1100" b="1">
              <a:solidFill>
                <a:schemeClr val="dk1"/>
              </a:solidFill>
              <a:effectLst/>
              <a:latin typeface="+mn-lt"/>
              <a:ea typeface="+mn-ea"/>
              <a:cs typeface="+mn-cs"/>
            </a:rPr>
            <a:t>shaded yellow</a:t>
          </a:r>
          <a:r>
            <a:rPr lang="en-US" sz="1100">
              <a:solidFill>
                <a:schemeClr val="dk1"/>
              </a:solidFill>
              <a:effectLst/>
              <a:latin typeface="+mn-lt"/>
              <a:ea typeface="+mn-ea"/>
              <a:cs typeface="+mn-cs"/>
            </a:rPr>
            <a:t> for easy recognition and are unlocked to permit data entry.</a:t>
          </a:r>
        </a:p>
        <a:p>
          <a:pPr marL="171450" indent="-171450" algn="just">
            <a:spcBef>
              <a:spcPts val="600"/>
            </a:spcBef>
            <a:buFont typeface="Arial" panose="020B0604020202020204" pitchFamily="34" charset="0"/>
            <a:buChar char="●"/>
          </a:pPr>
          <a:r>
            <a:rPr lang="en-US" sz="1100" u="sng">
              <a:solidFill>
                <a:schemeClr val="dk1"/>
              </a:solidFill>
              <a:effectLst/>
              <a:latin typeface="+mn-lt"/>
              <a:ea typeface="+mn-ea"/>
              <a:cs typeface="+mn-cs"/>
            </a:rPr>
            <a:t>Instructions and Hints</a:t>
          </a:r>
          <a:r>
            <a:rPr lang="en-US" sz="1100">
              <a:solidFill>
                <a:schemeClr val="dk1"/>
              </a:solidFill>
              <a:effectLst/>
              <a:latin typeface="+mn-lt"/>
              <a:ea typeface="+mn-ea"/>
              <a:cs typeface="+mn-cs"/>
            </a:rPr>
            <a:t>.  The worksheets contain instructions and hints for what to do.  Some cells in the headers contain</a:t>
          </a:r>
          <a:r>
            <a:rPr lang="en-US" sz="1100" baseline="0">
              <a:solidFill>
                <a:schemeClr val="dk1"/>
              </a:solidFill>
              <a:effectLst/>
              <a:latin typeface="+mn-lt"/>
              <a:ea typeface="+mn-ea"/>
              <a:cs typeface="+mn-cs"/>
            </a:rPr>
            <a:t> comments (identified by a red dot in the upper right corner).  To view the comment place your cursor anywhere over the cell with the red dot.  Some cells contain instructions that will display when you click on the cell to enter data.  Some cells contain drop-down lists to make data entry easier.</a:t>
          </a:r>
        </a:p>
        <a:p>
          <a:pPr marL="0" indent="0" algn="just">
            <a:spcBef>
              <a:spcPts val="600"/>
            </a:spcBef>
            <a:buFont typeface="Arial" panose="020B0604020202020204" pitchFamily="34" charset="0"/>
            <a:buNone/>
          </a:pPr>
          <a:r>
            <a:rPr lang="en-US" sz="1100" b="1" u="sng">
              <a:effectLst/>
            </a:rPr>
            <a:t>Submitting The Report</a:t>
          </a:r>
          <a:r>
            <a:rPr lang="en-US" sz="1100">
              <a:effectLst/>
            </a:rPr>
            <a:t>.  </a:t>
          </a:r>
        </a:p>
        <a:p>
          <a:pPr marL="171450" indent="-171450" algn="just">
            <a:spcBef>
              <a:spcPts val="600"/>
            </a:spcBef>
            <a:buFont typeface="Arial" panose="020B0604020202020204" pitchFamily="34" charset="0"/>
            <a:buChar char="●"/>
          </a:pPr>
          <a:r>
            <a:rPr lang="en-US" sz="1100">
              <a:effectLst/>
            </a:rPr>
            <a:t>Please submit the report via email to the NC DHHS DMH/DD/SAS Addictions Management Operations Section at </a:t>
          </a:r>
          <a:r>
            <a:rPr lang="en-US" sz="1100" b="1">
              <a:solidFill>
                <a:schemeClr val="dk1"/>
              </a:solidFill>
              <a:effectLst/>
              <a:latin typeface="+mn-lt"/>
              <a:ea typeface="+mn-ea"/>
              <a:cs typeface="+mn-cs"/>
            </a:rPr>
            <a:t>ContactDMHAddictions@</a:t>
          </a:r>
          <a:r>
            <a:rPr lang="en-US" sz="1100" b="1" baseline="0">
              <a:solidFill>
                <a:schemeClr val="dk1"/>
              </a:solidFill>
              <a:effectLst/>
              <a:latin typeface="+mn-lt"/>
              <a:ea typeface="+mn-ea"/>
              <a:cs typeface="+mn-cs"/>
            </a:rPr>
            <a:t>dhhs.nc.gov</a:t>
          </a:r>
          <a:r>
            <a:rPr lang="en-US" sz="1100" baseline="0">
              <a:solidFill>
                <a:schemeClr val="dk1"/>
              </a:solidFill>
              <a:effectLst/>
              <a:latin typeface="+mn-lt"/>
              <a:ea typeface="+mn-ea"/>
              <a:cs typeface="+mn-cs"/>
            </a:rPr>
            <a:t> </a:t>
          </a:r>
          <a:r>
            <a:rPr lang="en-US" sz="1100">
              <a:effectLst/>
            </a:rPr>
            <a:t>by the due date that automatically appears on the "Set-Up Worksheet" when the SFY and Report Period are entered</a:t>
          </a:r>
          <a:r>
            <a:rPr lang="en-US" sz="1100" baseline="0">
              <a:effectLst/>
            </a:rPr>
            <a:t>.</a:t>
          </a:r>
        </a:p>
        <a:p>
          <a:pPr marL="171450" indent="-171450" algn="just">
            <a:spcBef>
              <a:spcPts val="600"/>
            </a:spcBef>
            <a:buFont typeface="Arial" panose="020B0604020202020204" pitchFamily="34" charset="0"/>
            <a:buChar char="●"/>
          </a:pPr>
          <a:r>
            <a:rPr lang="en-US" sz="1100" baseline="0">
              <a:effectLst/>
            </a:rPr>
            <a:t>In the subject line of the email, include "</a:t>
          </a:r>
          <a:r>
            <a:rPr lang="en-US" sz="1100" b="1" baseline="0">
              <a:effectLst/>
            </a:rPr>
            <a:t>SAPTBG Semi-Annual Compliance Report</a:t>
          </a:r>
          <a:r>
            <a:rPr lang="en-US" sz="1100" baseline="0">
              <a:effectLst/>
            </a:rPr>
            <a:t>".</a:t>
          </a:r>
        </a:p>
        <a:p>
          <a:pPr marL="171450" marR="0" indent="-171450" algn="just"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Make sure to attach both the Excel and Word report files to the email.  Do not convert the Excel file to a pdf document.  </a:t>
          </a:r>
        </a:p>
        <a:p>
          <a:pPr marL="171450" marR="0" indent="-171450" algn="just"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Both files should contain the LME-MCO name and report date in the file name (e.g. "</a:t>
          </a:r>
          <a:r>
            <a:rPr lang="en-US" sz="1100" b="1" baseline="0">
              <a:solidFill>
                <a:schemeClr val="dk1"/>
              </a:solidFill>
              <a:effectLst/>
              <a:latin typeface="+mn-lt"/>
              <a:ea typeface="+mn-ea"/>
              <a:cs typeface="+mn-cs"/>
            </a:rPr>
            <a:t>LME-MCO Name SAPTBG Compliance Report mm-dd-yy.</a:t>
          </a:r>
          <a:r>
            <a:rPr lang="en-US" sz="1100" b="1" baseline="0">
              <a:solidFill>
                <a:schemeClr val="tx2">
                  <a:lumMod val="75000"/>
                </a:schemeClr>
              </a:solidFill>
              <a:effectLst/>
              <a:latin typeface="+mn-lt"/>
              <a:ea typeface="+mn-ea"/>
              <a:cs typeface="+mn-cs"/>
            </a:rPr>
            <a:t>xlsx</a:t>
          </a:r>
          <a:r>
            <a:rPr lang="en-US" sz="1100" baseline="0">
              <a:solidFill>
                <a:schemeClr val="dk1"/>
              </a:solidFill>
              <a:effectLst/>
              <a:latin typeface="+mn-lt"/>
              <a:ea typeface="+mn-ea"/>
              <a:cs typeface="+mn-cs"/>
            </a:rPr>
            <a:t>" and "</a:t>
          </a:r>
          <a:r>
            <a:rPr lang="en-US" sz="1100" b="1" baseline="0">
              <a:solidFill>
                <a:schemeClr val="dk1"/>
              </a:solidFill>
              <a:effectLst/>
              <a:latin typeface="+mn-lt"/>
              <a:ea typeface="+mn-ea"/>
              <a:cs typeface="+mn-cs"/>
            </a:rPr>
            <a:t>LME-MCO Name SAPTBG Compliance Report mm-dd-yy.</a:t>
          </a:r>
          <a:r>
            <a:rPr lang="en-US" sz="1100" b="1" baseline="0">
              <a:solidFill>
                <a:schemeClr val="tx2">
                  <a:lumMod val="75000"/>
                </a:schemeClr>
              </a:solidFill>
              <a:effectLst/>
              <a:latin typeface="+mn-lt"/>
              <a:ea typeface="+mn-ea"/>
              <a:cs typeface="+mn-cs"/>
            </a:rPr>
            <a:t>docx</a:t>
          </a:r>
          <a:r>
            <a:rPr lang="en-US" sz="1100" baseline="0">
              <a:solidFill>
                <a:schemeClr val="dk1"/>
              </a:solidFill>
              <a:effectLst/>
              <a:latin typeface="+mn-lt"/>
              <a:ea typeface="+mn-ea"/>
              <a:cs typeface="+mn-cs"/>
            </a:rPr>
            <a:t>").  Only the file extension will be different for the two files.</a:t>
          </a:r>
          <a:endParaRPr lang="en-US" sz="1100">
            <a:effectLst/>
          </a:endParaRPr>
        </a:p>
        <a:p>
          <a:pPr marL="0" indent="0" algn="just">
            <a:spcBef>
              <a:spcPts val="600"/>
            </a:spcBef>
            <a:buFont typeface="Arial" panose="020B0604020202020204" pitchFamily="34" charset="0"/>
            <a:buNone/>
          </a:pPr>
          <a:r>
            <a:rPr lang="en-US" sz="1100" b="1" u="sng" baseline="0"/>
            <a:t>Questions</a:t>
          </a:r>
          <a:r>
            <a:rPr lang="en-US" sz="1100" baseline="0"/>
            <a:t>.  </a:t>
          </a:r>
        </a:p>
        <a:p>
          <a:pPr marL="171450" indent="-171450" algn="just">
            <a:spcBef>
              <a:spcPts val="600"/>
            </a:spcBef>
            <a:buFont typeface="Arial" panose="020B0604020202020204" pitchFamily="34" charset="0"/>
            <a:buChar char="●"/>
          </a:pPr>
          <a:r>
            <a:rPr lang="en-US" sz="1100"/>
            <a:t>Please submit questions via email to </a:t>
          </a:r>
          <a:r>
            <a:rPr lang="en-US" sz="1100" b="1">
              <a:solidFill>
                <a:schemeClr val="dk1"/>
              </a:solidFill>
              <a:effectLst/>
              <a:latin typeface="+mn-lt"/>
              <a:ea typeface="+mn-ea"/>
              <a:cs typeface="+mn-cs"/>
            </a:rPr>
            <a:t>ContactDMHAddictions@</a:t>
          </a:r>
          <a:r>
            <a:rPr lang="en-US" sz="1100" b="1" baseline="0">
              <a:solidFill>
                <a:schemeClr val="dk1"/>
              </a:solidFill>
              <a:effectLst/>
              <a:latin typeface="+mn-lt"/>
              <a:ea typeface="+mn-ea"/>
              <a:cs typeface="+mn-cs"/>
            </a:rPr>
            <a:t>dhhs.nc.gov</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or call (919) 715-2281.</a:t>
          </a:r>
          <a:endParaRPr lang="en-US" sz="1100"/>
        </a:p>
      </xdr:txBody>
    </xdr:sp>
    <xdr:clientData/>
  </xdr:twoCellAnchor>
  <xdr:twoCellAnchor>
    <xdr:from>
      <xdr:col>12</xdr:col>
      <xdr:colOff>0</xdr:colOff>
      <xdr:row>5</xdr:row>
      <xdr:rowOff>161924</xdr:rowOff>
    </xdr:from>
    <xdr:to>
      <xdr:col>19</xdr:col>
      <xdr:colOff>361950</xdr:colOff>
      <xdr:row>32</xdr:row>
      <xdr:rowOff>152400</xdr:rowOff>
    </xdr:to>
    <xdr:sp macro="" textlink="">
      <xdr:nvSpPr>
        <xdr:cNvPr id="3" name="TextBox 2"/>
        <xdr:cNvSpPr txBox="1"/>
      </xdr:nvSpPr>
      <xdr:spPr>
        <a:xfrm>
          <a:off x="7315200" y="971549"/>
          <a:ext cx="4629150" cy="4362451"/>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60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Revisions</a:t>
          </a:r>
          <a:r>
            <a:rPr kumimoji="0" lang="en-US" sz="1100" b="0" i="0" u="none" strike="noStrike" kern="0" cap="none" spc="0" normalizeH="0" baseline="0" noProof="0">
              <a:ln>
                <a:noFill/>
              </a:ln>
              <a:solidFill>
                <a:prstClr val="black"/>
              </a:solidFill>
              <a:effectLst/>
              <a:uLnTx/>
              <a:uFillTx/>
              <a:latin typeface="+mn-lt"/>
              <a:ea typeface="+mn-ea"/>
              <a:cs typeface="+mn-cs"/>
            </a:rPr>
            <a:t>.  This report workbook was revised from the prior version as follows:</a:t>
          </a:r>
        </a:p>
        <a:p>
          <a:pPr marL="171450" marR="0" lvl="0" indent="-17145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LME-MCO names and their counties were updated to reflect the merger of CenterPoint with Cardinal Innovations on 7/1/16 and name change from Smoky Mountain Center to Vaya Health on 9/16/16.</a:t>
          </a:r>
        </a:p>
        <a:p>
          <a:pPr marL="171450" marR="0" lvl="0" indent="-17145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list of state holidays was updated through 2020.  This affects the automatic calculation of the report due date on the Set-Up Worksheet.</a:t>
          </a:r>
        </a:p>
        <a:p>
          <a:pPr marL="171450" marR="0" lvl="0" indent="-17145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The DMHDDSAS contact for questions and submitting reports changed to ContactDMHAddictions@</a:t>
          </a:r>
          <a:r>
            <a:rPr lang="en-US" sz="1100" baseline="0">
              <a:solidFill>
                <a:schemeClr val="dk1"/>
              </a:solidFill>
              <a:effectLst/>
              <a:latin typeface="+mn-lt"/>
              <a:ea typeface="+mn-ea"/>
              <a:cs typeface="+mn-cs"/>
            </a:rPr>
            <a:t>dhhs.nc.gov at (919) 715-2281.</a:t>
          </a:r>
        </a:p>
        <a:p>
          <a:pPr marL="171450" marR="0" lvl="0" indent="-17145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a:t>Section I was revised to collect additional information that DHHS is required to report to SAMHSA -- One worksheet was revised, two worksheets were added, and the worksheets were resequenced</a:t>
          </a:r>
          <a:r>
            <a:rPr lang="en-US" sz="1100" baseline="0"/>
            <a:t> and renamed.  I-B was added to report set-aside funds expended by IOM Target.  I-E was revised to report persons served by individual-based programs and strategies and population-based programs and strategies.  Age group, ethnicity, and gender categories were expanded to include a row for reporting "unknown".  I-G was added to report persons served by IOM target (universal direct, universal indirect, selective, and indicated) as well as individual-based and population-based programs and strategies.</a:t>
          </a:r>
        </a:p>
        <a:p>
          <a:pPr marL="171450" marR="0" lvl="0" indent="-17145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baseline="0"/>
            <a:t>Section II recommended percentages of staff hours to spend on the various prevention strategies were revised.</a:t>
          </a:r>
        </a:p>
        <a:p>
          <a:pPr marL="171450" marR="0" lvl="0" indent="-17145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lang="en-US" sz="1100"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523876</xdr:colOff>
      <xdr:row>315</xdr:row>
      <xdr:rowOff>28575</xdr:rowOff>
    </xdr:from>
    <xdr:to>
      <xdr:col>10</xdr:col>
      <xdr:colOff>838200</xdr:colOff>
      <xdr:row>318</xdr:row>
      <xdr:rowOff>38100</xdr:rowOff>
    </xdr:to>
    <xdr:sp macro="" textlink="">
      <xdr:nvSpPr>
        <xdr:cNvPr id="2" name="TextBox 1"/>
        <xdr:cNvSpPr txBox="1"/>
      </xdr:nvSpPr>
      <xdr:spPr>
        <a:xfrm>
          <a:off x="1133476" y="77819250"/>
          <a:ext cx="10201274"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tx2">
                  <a:lumMod val="75000"/>
                </a:schemeClr>
              </a:solidFill>
            </a:rPr>
            <a:t>The row above the gray shaded row is the last formatted row.  To add additional rows, copy one or more of the above formatted rows and insert the copied row(s) into the spreadsheet two or more rows above the gray shaded row.  This will ensure they are included in the subtotal formulas above the header.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352425</xdr:colOff>
      <xdr:row>2</xdr:row>
      <xdr:rowOff>152399</xdr:rowOff>
    </xdr:from>
    <xdr:to>
      <xdr:col>7</xdr:col>
      <xdr:colOff>28574</xdr:colOff>
      <xdr:row>22</xdr:row>
      <xdr:rowOff>38100</xdr:rowOff>
    </xdr:to>
    <xdr:sp macro="" textlink="">
      <xdr:nvSpPr>
        <xdr:cNvPr id="2" name="TextBox 1"/>
        <xdr:cNvSpPr txBox="1"/>
      </xdr:nvSpPr>
      <xdr:spPr>
        <a:xfrm>
          <a:off x="3676650" y="380999"/>
          <a:ext cx="3295649" cy="3124201"/>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spcBef>
              <a:spcPts val="600"/>
            </a:spcBef>
            <a:buFont typeface="Arial" panose="020B0604020202020204" pitchFamily="34" charset="0"/>
            <a:buChar char="●"/>
          </a:pPr>
          <a:r>
            <a:rPr lang="en-US" sz="1100"/>
            <a:t>The list of State Holidays is used by the Set-Up Worksheet to adjust the report due date.</a:t>
          </a:r>
        </a:p>
        <a:p>
          <a:pPr marL="171450" indent="-171450">
            <a:spcBef>
              <a:spcPts val="600"/>
            </a:spcBef>
            <a:buFont typeface="Arial" panose="020B0604020202020204" pitchFamily="34" charset="0"/>
            <a:buChar char="●"/>
          </a:pPr>
          <a:r>
            <a:rPr lang="en-US" sz="1100"/>
            <a:t>Need to periodically update the list of State Holidays</a:t>
          </a:r>
          <a:r>
            <a:rPr lang="en-US" sz="1100" baseline="0"/>
            <a:t> to ensure it includes the current year's holidays and adjust the named range "</a:t>
          </a:r>
          <a:r>
            <a:rPr lang="en-US" sz="1100" baseline="0">
              <a:solidFill>
                <a:schemeClr val="tx2">
                  <a:lumMod val="75000"/>
                </a:schemeClr>
              </a:solidFill>
            </a:rPr>
            <a:t>Holidays</a:t>
          </a:r>
          <a:r>
            <a:rPr lang="en-US" sz="1100" baseline="0"/>
            <a:t>" if the structure of the list is changed.  </a:t>
          </a:r>
        </a:p>
        <a:p>
          <a:pPr marL="171450" indent="-171450">
            <a:spcBef>
              <a:spcPts val="600"/>
            </a:spcBef>
            <a:buFont typeface="Arial" panose="020B0604020202020204" pitchFamily="34" charset="0"/>
            <a:buChar char="●"/>
          </a:pPr>
          <a:r>
            <a:rPr lang="en-US" sz="1100" baseline="0"/>
            <a:t>The named range "</a:t>
          </a:r>
          <a:r>
            <a:rPr lang="en-US" sz="1100" baseline="0">
              <a:solidFill>
                <a:schemeClr val="tx2">
                  <a:lumMod val="75000"/>
                </a:schemeClr>
              </a:solidFill>
            </a:rPr>
            <a:t>Holidays</a:t>
          </a:r>
          <a:r>
            <a:rPr lang="en-US" sz="1100" baseline="0"/>
            <a:t>" includes the yellow shaded dates in column C.</a:t>
          </a:r>
        </a:p>
        <a:p>
          <a:pPr marL="171450" indent="-171450">
            <a:spcBef>
              <a:spcPts val="600"/>
            </a:spcBef>
            <a:buFont typeface="Arial" panose="020B0604020202020204" pitchFamily="34" charset="0"/>
            <a:buChar char="●"/>
          </a:pPr>
          <a:r>
            <a:rPr lang="en-US" sz="1100" baseline="0"/>
            <a:t>To simplify updating the list and eliminate the need to adjust the named range, when a year is no longer relevant and the next year's dates become available, type over and replace the expired dates in column C with dates for the next year.  Formulas in columns A and D will automatically adjust the year and day of the week.  For example, when </a:t>
          </a:r>
          <a:r>
            <a:rPr lang="en-US" sz="1100" baseline="0">
              <a:solidFill>
                <a:schemeClr val="tx2"/>
              </a:solidFill>
            </a:rPr>
            <a:t>2021</a:t>
          </a:r>
          <a:r>
            <a:rPr lang="en-US" sz="1100" baseline="0"/>
            <a:t> dates become available, replace the </a:t>
          </a:r>
          <a:r>
            <a:rPr lang="en-US" sz="1100" baseline="0">
              <a:solidFill>
                <a:schemeClr val="tx2"/>
              </a:solidFill>
            </a:rPr>
            <a:t>2016</a:t>
          </a:r>
          <a:r>
            <a:rPr lang="en-US" sz="1100" baseline="0"/>
            <a:t> dates.</a:t>
          </a:r>
          <a:endParaRPr lang="en-US" sz="1100"/>
        </a:p>
      </xdr:txBody>
    </xdr:sp>
    <xdr:clientData/>
  </xdr:twoCellAnchor>
  <xdr:twoCellAnchor>
    <xdr:from>
      <xdr:col>6</xdr:col>
      <xdr:colOff>514346</xdr:colOff>
      <xdr:row>74</xdr:row>
      <xdr:rowOff>47625</xdr:rowOff>
    </xdr:from>
    <xdr:to>
      <xdr:col>12</xdr:col>
      <xdr:colOff>495300</xdr:colOff>
      <xdr:row>84</xdr:row>
      <xdr:rowOff>47625</xdr:rowOff>
    </xdr:to>
    <xdr:sp macro="" textlink="">
      <xdr:nvSpPr>
        <xdr:cNvPr id="3" name="Left Arrow Callout 2"/>
        <xdr:cNvSpPr/>
      </xdr:nvSpPr>
      <xdr:spPr>
        <a:xfrm>
          <a:off x="6848471" y="12430125"/>
          <a:ext cx="4495804" cy="1619250"/>
        </a:xfrm>
        <a:prstGeom prst="leftArrowCallout">
          <a:avLst>
            <a:gd name="adj1" fmla="val 15123"/>
            <a:gd name="adj2" fmla="val 15123"/>
            <a:gd name="adj3" fmla="val 15000"/>
            <a:gd name="adj4" fmla="val 8848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If the NREPP program you are providing is not listed, you may add up to two programs to the list by typing the program name in the yellow shaded cells to the left (in place of the dash).</a:t>
          </a:r>
        </a:p>
        <a:p>
          <a:pPr algn="l"/>
          <a:endParaRPr lang="en-US" sz="1100" baseline="0"/>
        </a:p>
        <a:p>
          <a:pPr algn="l"/>
          <a:r>
            <a:rPr lang="en-US" sz="1100" baseline="0"/>
            <a:t>If adding programs, or if more than two are needed, please contact Kim Lesane-Ratliff at kim.lesaneratliff@dhhs.nc.gov for instructions.  Kim is a member of the DMH/DD/SAS Prevention and Early Intervention Team.</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152401</xdr:colOff>
      <xdr:row>2</xdr:row>
      <xdr:rowOff>38100</xdr:rowOff>
    </xdr:from>
    <xdr:to>
      <xdr:col>7</xdr:col>
      <xdr:colOff>561976</xdr:colOff>
      <xdr:row>5</xdr:row>
      <xdr:rowOff>95249</xdr:rowOff>
    </xdr:to>
    <xdr:sp macro="" textlink="">
      <xdr:nvSpPr>
        <xdr:cNvPr id="5" name="Left Arrow Callout 4"/>
        <xdr:cNvSpPr/>
      </xdr:nvSpPr>
      <xdr:spPr>
        <a:xfrm>
          <a:off x="6257926" y="1114425"/>
          <a:ext cx="4019550" cy="647699"/>
        </a:xfrm>
        <a:prstGeom prst="leftArrowCallout">
          <a:avLst>
            <a:gd name="adj1" fmla="val 25000"/>
            <a:gd name="adj2" fmla="val 25000"/>
            <a:gd name="adj3" fmla="val 25000"/>
            <a:gd name="adj4" fmla="val 93679"/>
          </a:avLst>
        </a:prstGeom>
        <a:solidFill>
          <a:schemeClr val="accent5">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solidFill>
                <a:schemeClr val="tx2">
                  <a:lumMod val="75000"/>
                </a:schemeClr>
              </a:solidFill>
            </a:rPr>
            <a:t>Enter all information requested in the yellow shaded cells.  The first half of this information will be used throughout the workbook.</a:t>
          </a:r>
        </a:p>
      </xdr:txBody>
    </xdr:sp>
    <xdr:clientData/>
  </xdr:twoCellAnchor>
  <xdr:twoCellAnchor>
    <xdr:from>
      <xdr:col>2</xdr:col>
      <xdr:colOff>38100</xdr:colOff>
      <xdr:row>10</xdr:row>
      <xdr:rowOff>114300</xdr:rowOff>
    </xdr:from>
    <xdr:to>
      <xdr:col>5</xdr:col>
      <xdr:colOff>0</xdr:colOff>
      <xdr:row>10</xdr:row>
      <xdr:rowOff>123825</xdr:rowOff>
    </xdr:to>
    <xdr:cxnSp macro="">
      <xdr:nvCxnSpPr>
        <xdr:cNvPr id="3" name="Straight Arrow Connector 2"/>
        <xdr:cNvCxnSpPr/>
      </xdr:nvCxnSpPr>
      <xdr:spPr>
        <a:xfrm flipH="1" flipV="1">
          <a:off x="4429125" y="2809875"/>
          <a:ext cx="2895600" cy="9525"/>
        </a:xfrm>
        <a:prstGeom prst="straightConnector1">
          <a:avLst/>
        </a:prstGeom>
        <a:ln>
          <a:solidFill>
            <a:schemeClr val="tx2">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1600200</xdr:colOff>
      <xdr:row>12</xdr:row>
      <xdr:rowOff>142875</xdr:rowOff>
    </xdr:from>
    <xdr:to>
      <xdr:col>8</xdr:col>
      <xdr:colOff>876300</xdr:colOff>
      <xdr:row>12</xdr:row>
      <xdr:rowOff>161925</xdr:rowOff>
    </xdr:to>
    <xdr:cxnSp macro="">
      <xdr:nvCxnSpPr>
        <xdr:cNvPr id="4" name="Straight Arrow Connector 3"/>
        <xdr:cNvCxnSpPr/>
      </xdr:nvCxnSpPr>
      <xdr:spPr>
        <a:xfrm>
          <a:off x="1600200" y="2914650"/>
          <a:ext cx="8601075" cy="19050"/>
        </a:xfrm>
        <a:prstGeom prst="straightConnector1">
          <a:avLst/>
        </a:prstGeom>
        <a:ln>
          <a:solidFill>
            <a:schemeClr val="tx2">
              <a:lumMod val="75000"/>
            </a:schemeClr>
          </a:solidFill>
          <a:headEnd type="none" w="med" len="med"/>
          <a:tailEnd type="triangl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28575</xdr:colOff>
      <xdr:row>29</xdr:row>
      <xdr:rowOff>28575</xdr:rowOff>
    </xdr:from>
    <xdr:to>
      <xdr:col>9</xdr:col>
      <xdr:colOff>1038225</xdr:colOff>
      <xdr:row>34</xdr:row>
      <xdr:rowOff>228600</xdr:rowOff>
    </xdr:to>
    <xdr:sp macro="" textlink="">
      <xdr:nvSpPr>
        <xdr:cNvPr id="2" name="TextBox 1"/>
        <xdr:cNvSpPr txBox="1"/>
      </xdr:nvSpPr>
      <xdr:spPr>
        <a:xfrm>
          <a:off x="28575" y="8001000"/>
          <a:ext cx="11639550" cy="14382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22</xdr:row>
      <xdr:rowOff>28575</xdr:rowOff>
    </xdr:from>
    <xdr:to>
      <xdr:col>18</xdr:col>
      <xdr:colOff>1038225</xdr:colOff>
      <xdr:row>27</xdr:row>
      <xdr:rowOff>228600</xdr:rowOff>
    </xdr:to>
    <xdr:sp macro="" textlink="">
      <xdr:nvSpPr>
        <xdr:cNvPr id="3" name="TextBox 2"/>
        <xdr:cNvSpPr txBox="1"/>
      </xdr:nvSpPr>
      <xdr:spPr>
        <a:xfrm>
          <a:off x="28575" y="7753350"/>
          <a:ext cx="11639550" cy="14382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266700</xdr:colOff>
      <xdr:row>1</xdr:row>
      <xdr:rowOff>57149</xdr:rowOff>
    </xdr:from>
    <xdr:to>
      <xdr:col>13</xdr:col>
      <xdr:colOff>542925</xdr:colOff>
      <xdr:row>10</xdr:row>
      <xdr:rowOff>47625</xdr:rowOff>
    </xdr:to>
    <xdr:sp macro="" textlink="">
      <xdr:nvSpPr>
        <xdr:cNvPr id="3" name="Left Arrow Callout 2"/>
        <xdr:cNvSpPr/>
      </xdr:nvSpPr>
      <xdr:spPr>
        <a:xfrm>
          <a:off x="9896475" y="304799"/>
          <a:ext cx="3324225" cy="2295526"/>
        </a:xfrm>
        <a:prstGeom prst="leftArrowCallout">
          <a:avLst>
            <a:gd name="adj1" fmla="val 13014"/>
            <a:gd name="adj2" fmla="val 14994"/>
            <a:gd name="adj3" fmla="val 11810"/>
            <a:gd name="adj4" fmla="val 88811"/>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en-US" sz="1100" b="1" u="sng"/>
            <a:t>Reminders</a:t>
          </a:r>
          <a:r>
            <a:rPr lang="en-US" sz="1100"/>
            <a:t>:  </a:t>
          </a:r>
        </a:p>
        <a:p>
          <a:pPr marL="171450" indent="-171450" algn="l">
            <a:spcBef>
              <a:spcPts val="600"/>
            </a:spcBef>
            <a:buFont typeface="Arial" panose="020B0604020202020204" pitchFamily="34" charset="0"/>
            <a:buChar char="●"/>
          </a:pPr>
          <a:r>
            <a:rPr lang="en-US" sz="1100"/>
            <a:t>Make sure to collect and report race info for Hispanics/Latinos.</a:t>
          </a:r>
        </a:p>
        <a:p>
          <a:pPr marL="171450" indent="-171450" algn="l">
            <a:spcBef>
              <a:spcPts val="600"/>
            </a:spcBef>
            <a:buFont typeface="Arial" panose="020B0604020202020204" pitchFamily="34" charset="0"/>
            <a:buChar char="●"/>
          </a:pPr>
          <a:r>
            <a:rPr lang="en-US" sz="1100"/>
            <a:t>Total</a:t>
          </a:r>
          <a:r>
            <a:rPr lang="en-US" sz="1100" baseline="0"/>
            <a:t> Persons Served numbers for Age Group, Race, Ethnicity, and Gender should all equal.</a:t>
          </a:r>
        </a:p>
        <a:p>
          <a:pPr marL="171450" indent="-171450" algn="l">
            <a:spcBef>
              <a:spcPts val="600"/>
            </a:spcBef>
            <a:buFont typeface="Arial" panose="020B0604020202020204" pitchFamily="34" charset="0"/>
            <a:buChar char="●"/>
          </a:pPr>
          <a:r>
            <a:rPr lang="en-US" sz="1100" baseline="0"/>
            <a:t>Total Persons Served numbers on this worksheet should equal the numbers reported on the Section I-F and I-G worksheets.  The Section I-G worksheet contains a consistency check.</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371475</xdr:colOff>
      <xdr:row>16</xdr:row>
      <xdr:rowOff>95249</xdr:rowOff>
    </xdr:from>
    <xdr:to>
      <xdr:col>19</xdr:col>
      <xdr:colOff>38100</xdr:colOff>
      <xdr:row>20</xdr:row>
      <xdr:rowOff>161924</xdr:rowOff>
    </xdr:to>
    <xdr:sp macro="" textlink="">
      <xdr:nvSpPr>
        <xdr:cNvPr id="2" name="Left Arrow Callout 1"/>
        <xdr:cNvSpPr/>
      </xdr:nvSpPr>
      <xdr:spPr>
        <a:xfrm>
          <a:off x="13335000" y="4048124"/>
          <a:ext cx="3324225" cy="1323975"/>
        </a:xfrm>
        <a:prstGeom prst="leftArrowCallout">
          <a:avLst>
            <a:gd name="adj1" fmla="val 13014"/>
            <a:gd name="adj2" fmla="val 14994"/>
            <a:gd name="adj3" fmla="val 11810"/>
            <a:gd name="adj4" fmla="val 91390"/>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en-US" sz="1100" b="1" u="sng"/>
            <a:t>Reminders</a:t>
          </a:r>
          <a:r>
            <a:rPr lang="en-US" sz="1100"/>
            <a:t>:  </a:t>
          </a:r>
        </a:p>
        <a:p>
          <a:pPr marL="171450" marR="0" lvl="0"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baseline="0"/>
            <a:t>Total Persons Served numbers in row 19  should equal the numbers reported on the Section I-E and I-G worksheets.  </a:t>
          </a:r>
        </a:p>
        <a:p>
          <a:pPr marL="171450" marR="0" lvl="0"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The Section I-G worksheet contains a consistency check.</a:t>
          </a:r>
          <a:endParaRPr lang="en-US" sz="1100">
            <a:effectLst/>
          </a:endParaRPr>
        </a:p>
        <a:p>
          <a:pPr marL="171450" indent="-171450" algn="l">
            <a:spcBef>
              <a:spcPts val="600"/>
            </a:spcBef>
            <a:buFont typeface="Arial" panose="020B0604020202020204" pitchFamily="34" charset="0"/>
            <a:buChar char="●"/>
          </a:pPr>
          <a:endParaRPr lang="en-US" sz="1100" baseline="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352426</xdr:colOff>
      <xdr:row>15</xdr:row>
      <xdr:rowOff>161926</xdr:rowOff>
    </xdr:from>
    <xdr:to>
      <xdr:col>15</xdr:col>
      <xdr:colOff>371476</xdr:colOff>
      <xdr:row>18</xdr:row>
      <xdr:rowOff>228600</xdr:rowOff>
    </xdr:to>
    <xdr:sp macro="" textlink="">
      <xdr:nvSpPr>
        <xdr:cNvPr id="3" name="Left Arrow Callout 2"/>
        <xdr:cNvSpPr/>
      </xdr:nvSpPr>
      <xdr:spPr>
        <a:xfrm>
          <a:off x="9982201" y="4486276"/>
          <a:ext cx="4286250" cy="990599"/>
        </a:xfrm>
        <a:prstGeom prst="leftArrowCallout">
          <a:avLst>
            <a:gd name="adj1" fmla="val 13014"/>
            <a:gd name="adj2" fmla="val 14994"/>
            <a:gd name="adj3" fmla="val 11810"/>
            <a:gd name="adj4" fmla="val 9398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en-US" sz="1100" b="1" u="sng"/>
            <a:t>Reminder</a:t>
          </a:r>
          <a:r>
            <a:rPr lang="en-US" sz="1100"/>
            <a:t>:  </a:t>
          </a:r>
        </a:p>
        <a:p>
          <a:pPr marL="171450" marR="0" lvl="0"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baseline="0"/>
            <a:t>Total Persons Served numbers in row 17 should equal the numbers reported on the Section I-E and I-F worksheets.  </a:t>
          </a:r>
        </a:p>
        <a:p>
          <a:pPr marL="171450" marR="0" lvl="0"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Rows 19 - 27 provide a consistency check.</a:t>
          </a:r>
          <a:endParaRPr lang="en-US" sz="1100">
            <a:effectLst/>
          </a:endParaRPr>
        </a:p>
        <a:p>
          <a:pPr marL="171450" indent="-171450" algn="l">
            <a:spcBef>
              <a:spcPts val="600"/>
            </a:spcBef>
            <a:buFont typeface="Arial" panose="020B0604020202020204" pitchFamily="34" charset="0"/>
            <a:buChar char="●"/>
          </a:pPr>
          <a:endParaRPr lang="en-US" sz="1100" baseline="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1343025</xdr:colOff>
      <xdr:row>316</xdr:row>
      <xdr:rowOff>9525</xdr:rowOff>
    </xdr:from>
    <xdr:to>
      <xdr:col>12</xdr:col>
      <xdr:colOff>876300</xdr:colOff>
      <xdr:row>319</xdr:row>
      <xdr:rowOff>133350</xdr:rowOff>
    </xdr:to>
    <xdr:sp macro="" textlink="">
      <xdr:nvSpPr>
        <xdr:cNvPr id="2" name="TextBox 1"/>
        <xdr:cNvSpPr txBox="1"/>
      </xdr:nvSpPr>
      <xdr:spPr>
        <a:xfrm>
          <a:off x="1343025" y="25927050"/>
          <a:ext cx="980122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tx2">
                  <a:lumMod val="75000"/>
                </a:schemeClr>
              </a:solidFill>
            </a:rPr>
            <a:t>The row above the gray shaded row is the last formatted row.  To add additional rows, copy one or more of the above formatted rows and insert the copied row(s) into the spreadsheet two or more rows above the gray shaded row.  This will ensure they are included in the subtotal formulas above the header as well as in the pivot table results on the </a:t>
          </a:r>
          <a:r>
            <a:rPr lang="en-US" sz="1100" b="1">
              <a:solidFill>
                <a:schemeClr val="tx2">
                  <a:lumMod val="75000"/>
                </a:schemeClr>
              </a:solidFill>
            </a:rPr>
            <a:t>Section 3C-Analysis</a:t>
          </a:r>
          <a:r>
            <a:rPr lang="en-US" sz="1100">
              <a:solidFill>
                <a:schemeClr val="tx2">
                  <a:lumMod val="75000"/>
                </a:schemeClr>
              </a:solidFill>
            </a:rPr>
            <a:t> worksheet.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114299</xdr:colOff>
      <xdr:row>0</xdr:row>
      <xdr:rowOff>228598</xdr:rowOff>
    </xdr:from>
    <xdr:to>
      <xdr:col>25</xdr:col>
      <xdr:colOff>295275</xdr:colOff>
      <xdr:row>7</xdr:row>
      <xdr:rowOff>104775</xdr:rowOff>
    </xdr:to>
    <xdr:sp macro="" textlink="">
      <xdr:nvSpPr>
        <xdr:cNvPr id="5" name="Left Arrow Callout 4"/>
        <xdr:cNvSpPr/>
      </xdr:nvSpPr>
      <xdr:spPr>
        <a:xfrm>
          <a:off x="14906624" y="228598"/>
          <a:ext cx="3838576" cy="2228852"/>
        </a:xfrm>
        <a:prstGeom prst="leftArrowCallout">
          <a:avLst>
            <a:gd name="adj1" fmla="val 14111"/>
            <a:gd name="adj2" fmla="val 17179"/>
            <a:gd name="adj3" fmla="val 12935"/>
            <a:gd name="adj4" fmla="val 91107"/>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Formulas evaluate the 6-month </a:t>
          </a:r>
          <a:r>
            <a:rPr lang="en-US" sz="1100" b="1"/>
            <a:t>subtotal hours </a:t>
          </a:r>
          <a:r>
            <a:rPr lang="en-US" sz="1100"/>
            <a:t>at the bottom of the worksheet against the</a:t>
          </a:r>
          <a:r>
            <a:rPr lang="en-US" sz="1100" baseline="0"/>
            <a:t> minimum number entered here and cause the subtotal hours </a:t>
          </a:r>
          <a:r>
            <a:rPr lang="en-US" sz="1100" b="1" baseline="0"/>
            <a:t>font color </a:t>
          </a:r>
          <a:r>
            <a:rPr lang="en-US" sz="1100" baseline="0"/>
            <a:t>to change and a </a:t>
          </a:r>
          <a:r>
            <a:rPr lang="en-US" sz="1100" b="1" baseline="0"/>
            <a:t>footnote</a:t>
          </a:r>
          <a:r>
            <a:rPr lang="en-US" sz="1100" baseline="0"/>
            <a:t> to appear below the table based on whether the subtotal hours meet or falls short of this number.  </a:t>
          </a:r>
        </a:p>
        <a:p>
          <a:pPr algn="l"/>
          <a:endParaRPr lang="en-US" sz="1100" baseline="0"/>
        </a:p>
        <a:p>
          <a:pPr algn="l"/>
          <a:r>
            <a:rPr lang="en-US" sz="1100" baseline="0"/>
            <a:t>If the minimum number of required hours changes, change the number </a:t>
          </a:r>
          <a:r>
            <a:rPr lang="en-US" sz="1100" b="1" baseline="0"/>
            <a:t>here</a:t>
          </a:r>
          <a:r>
            <a:rPr lang="en-US" sz="1100" baseline="0"/>
            <a:t> and the </a:t>
          </a:r>
          <a:r>
            <a:rPr lang="en-US" sz="1100" b="1" baseline="0"/>
            <a:t>text</a:t>
          </a:r>
          <a:r>
            <a:rPr lang="en-US" sz="1100" baseline="0"/>
            <a:t> in cell </a:t>
          </a:r>
          <a:r>
            <a:rPr lang="en-US" sz="1100" b="1" baseline="0"/>
            <a:t>A7</a:t>
          </a:r>
          <a:r>
            <a:rPr lang="en-US" sz="1100" baseline="0"/>
            <a:t>.</a:t>
          </a:r>
        </a:p>
        <a:p>
          <a:pPr algn="l"/>
          <a:endParaRPr lang="en-US" sz="1100" baseline="0"/>
        </a:p>
        <a:p>
          <a:pPr algn="l"/>
          <a:r>
            <a:rPr lang="en-US" sz="1100" baseline="0"/>
            <a:t>If the cell is blank, an </a:t>
          </a:r>
          <a:r>
            <a:rPr lang="en-US" sz="1100" b="1" baseline="0">
              <a:solidFill>
                <a:srgbClr val="FF0000"/>
              </a:solidFill>
            </a:rPr>
            <a:t>error message </a:t>
          </a:r>
          <a:r>
            <a:rPr lang="en-US" sz="1100" baseline="0"/>
            <a:t>will occur at the top of this worksheet and in the footnote of the report. </a:t>
          </a:r>
        </a:p>
      </xdr:txBody>
    </xdr:sp>
    <xdr:clientData/>
  </xdr:twoCellAnchor>
  <xdr:twoCellAnchor>
    <xdr:from>
      <xdr:col>0</xdr:col>
      <xdr:colOff>28575</xdr:colOff>
      <xdr:row>35</xdr:row>
      <xdr:rowOff>19050</xdr:rowOff>
    </xdr:from>
    <xdr:to>
      <xdr:col>15</xdr:col>
      <xdr:colOff>571500</xdr:colOff>
      <xdr:row>35</xdr:row>
      <xdr:rowOff>1476375</xdr:rowOff>
    </xdr:to>
    <xdr:sp macro="" textlink="">
      <xdr:nvSpPr>
        <xdr:cNvPr id="2" name="TextBox 1"/>
        <xdr:cNvSpPr txBox="1"/>
      </xdr:nvSpPr>
      <xdr:spPr>
        <a:xfrm>
          <a:off x="28575" y="15659100"/>
          <a:ext cx="12392025" cy="14573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hael Schwartz" refreshedDate="41908.545167939817" createdVersion="4" refreshedVersion="4" minRefreshableVersion="3" recordCount="301">
  <cacheSource type="worksheet">
    <worksheetSource name="NREPP_Database"/>
  </cacheSource>
  <cacheFields count="16">
    <cacheField name="Report Period" numFmtId="0">
      <sharedItems containsNonDate="0" containsString="0" containsBlank="1" containsNumber="1" containsInteger="1" minValue="1" maxValue="2" count="3">
        <m/>
        <n v="2" u="1"/>
        <n v="1" u="1"/>
      </sharedItems>
    </cacheField>
    <cacheField name="Date Program Started" numFmtId="164">
      <sharedItems containsNonDate="0" containsString="0" containsBlank="1"/>
    </cacheField>
    <cacheField name="Date Program Completed" numFmtId="164">
      <sharedItems containsNonDate="0" containsString="0" containsBlank="1"/>
    </cacheField>
    <cacheField name="Name of NREPP Evidence-Based Universal, Selective or Indicated SA Prevention Program Implemented" numFmtId="0">
      <sharedItems containsBlank="1" count="41">
        <s v="Active Parenting"/>
        <s v="Active Parenting of Teens"/>
        <s v="All Stars"/>
        <s v="All Stars Junior"/>
        <s v="Children in the Middle"/>
        <s v="Class Action"/>
        <s v="Communities Mobilizing for Change on Alcohol"/>
        <s v="Dare To Be You"/>
        <s v="Early Risers, Skills for Success"/>
        <s v="Good Touch, Bad Touch"/>
        <s v="Great Body Shop"/>
        <s v="Guiding Good Choices(GCC)"/>
        <s v="HALO"/>
        <s v="Hip Hop to Prevent SA/HIV"/>
        <s v="I’m Special"/>
        <s v="Keepin It Real"/>
        <s v="Life Skills Training (LST)"/>
        <s v="Media Detective"/>
        <s v="Media Ready"/>
        <s v="Nurturing Parent Programs"/>
        <s v="Parenting Wisely"/>
        <s v="Positive Action"/>
        <s v="Prime For Life"/>
        <s v="Project Alert"/>
        <s v="Project SUCCESS"/>
        <s v="Project Toward No Tobacco Use"/>
        <s v="Project Towards No Drug Abuse"/>
        <s v="Project Venture"/>
        <s v="Reconnecting Youth"/>
        <s v="Safe Dates"/>
        <s v="Stay on Track"/>
        <s v="Staying Connected With Your Teen"/>
        <s v="Storytelling for Empowerment"/>
        <s v="Strengthening Families, 10-14"/>
        <s v="Strengthening Families, 6-11"/>
        <s v="Systematic Training for Effective Parenting (STEP)"/>
        <s v="Teen Intervene"/>
        <s v="Too Good For Drugs"/>
        <m/>
        <s v="Active Parenting Now" u="1"/>
        <s v="I'm Special" u="1"/>
      </sharedItems>
    </cacheField>
    <cacheField name="Name of Facilitating Staff" numFmtId="0">
      <sharedItems containsNonDate="0" containsString="0" containsBlank="1"/>
    </cacheField>
    <cacheField name="Provider Agency Name" numFmtId="0">
      <sharedItems containsNonDate="0" containsString="0" containsBlank="1"/>
    </cacheField>
    <cacheField name="Host Agency Where Program Was Provided" numFmtId="0">
      <sharedItems containsNonDate="0" containsString="0" containsBlank="1"/>
    </cacheField>
    <cacheField name="County" numFmtId="0">
      <sharedItems containsNonDate="0" containsString="0" containsBlank="1"/>
    </cacheField>
    <cacheField name="# Consumers Enrolled" numFmtId="38">
      <sharedItems containsNonDate="0" containsString="0" containsBlank="1"/>
    </cacheField>
    <cacheField name="# Consumers Completed" numFmtId="38">
      <sharedItems containsNonDate="0" containsString="0" containsBlank="1"/>
    </cacheField>
    <cacheField name="# Consumers Enrolled2" numFmtId="38">
      <sharedItems containsNonDate="0" containsString="0" containsBlank="1"/>
    </cacheField>
    <cacheField name="# Consumers Completed2" numFmtId="38">
      <sharedItems containsNonDate="0" containsString="0" containsBlank="1"/>
    </cacheField>
    <cacheField name="# Consumers Enrolled3" numFmtId="38">
      <sharedItems containsNonDate="0" containsString="0" containsBlank="1"/>
    </cacheField>
    <cacheField name="# Consumers Completed3" numFmtId="38">
      <sharedItems containsNonDate="0" containsString="0" containsBlank="1"/>
    </cacheField>
    <cacheField name="# Consumers Enrolled4" numFmtId="38">
      <sharedItems containsSemiMixedTypes="0" containsString="0" containsNumber="1" containsInteger="1" minValue="0" maxValue="0"/>
    </cacheField>
    <cacheField name="# Consumers Completed4" numFmtId="38">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1">
  <r>
    <x v="0"/>
    <m/>
    <m/>
    <x v="0"/>
    <m/>
    <m/>
    <m/>
    <m/>
    <m/>
    <m/>
    <m/>
    <m/>
    <m/>
    <m/>
    <n v="0"/>
    <n v="0"/>
  </r>
  <r>
    <x v="0"/>
    <m/>
    <m/>
    <x v="1"/>
    <m/>
    <m/>
    <m/>
    <m/>
    <m/>
    <m/>
    <m/>
    <m/>
    <m/>
    <m/>
    <n v="0"/>
    <n v="0"/>
  </r>
  <r>
    <x v="0"/>
    <m/>
    <m/>
    <x v="2"/>
    <m/>
    <m/>
    <m/>
    <m/>
    <m/>
    <m/>
    <m/>
    <m/>
    <m/>
    <m/>
    <n v="0"/>
    <n v="0"/>
  </r>
  <r>
    <x v="0"/>
    <m/>
    <m/>
    <x v="3"/>
    <m/>
    <m/>
    <m/>
    <m/>
    <m/>
    <m/>
    <m/>
    <m/>
    <m/>
    <m/>
    <n v="0"/>
    <n v="0"/>
  </r>
  <r>
    <x v="0"/>
    <m/>
    <m/>
    <x v="4"/>
    <m/>
    <m/>
    <m/>
    <m/>
    <m/>
    <m/>
    <m/>
    <m/>
    <m/>
    <m/>
    <n v="0"/>
    <n v="0"/>
  </r>
  <r>
    <x v="0"/>
    <m/>
    <m/>
    <x v="5"/>
    <m/>
    <m/>
    <m/>
    <m/>
    <m/>
    <m/>
    <m/>
    <m/>
    <m/>
    <m/>
    <n v="0"/>
    <n v="0"/>
  </r>
  <r>
    <x v="0"/>
    <m/>
    <m/>
    <x v="6"/>
    <m/>
    <m/>
    <m/>
    <m/>
    <m/>
    <m/>
    <m/>
    <m/>
    <m/>
    <m/>
    <n v="0"/>
    <n v="0"/>
  </r>
  <r>
    <x v="0"/>
    <m/>
    <m/>
    <x v="7"/>
    <m/>
    <m/>
    <m/>
    <m/>
    <m/>
    <m/>
    <m/>
    <m/>
    <m/>
    <m/>
    <n v="0"/>
    <n v="0"/>
  </r>
  <r>
    <x v="0"/>
    <m/>
    <m/>
    <x v="8"/>
    <m/>
    <m/>
    <m/>
    <m/>
    <m/>
    <m/>
    <m/>
    <m/>
    <m/>
    <m/>
    <n v="0"/>
    <n v="0"/>
  </r>
  <r>
    <x v="0"/>
    <m/>
    <m/>
    <x v="9"/>
    <m/>
    <m/>
    <m/>
    <m/>
    <m/>
    <m/>
    <m/>
    <m/>
    <m/>
    <m/>
    <n v="0"/>
    <n v="0"/>
  </r>
  <r>
    <x v="0"/>
    <m/>
    <m/>
    <x v="10"/>
    <m/>
    <m/>
    <m/>
    <m/>
    <m/>
    <m/>
    <m/>
    <m/>
    <m/>
    <m/>
    <n v="0"/>
    <n v="0"/>
  </r>
  <r>
    <x v="0"/>
    <m/>
    <m/>
    <x v="11"/>
    <m/>
    <m/>
    <m/>
    <m/>
    <m/>
    <m/>
    <m/>
    <m/>
    <m/>
    <m/>
    <n v="0"/>
    <n v="0"/>
  </r>
  <r>
    <x v="0"/>
    <m/>
    <m/>
    <x v="12"/>
    <m/>
    <m/>
    <m/>
    <m/>
    <m/>
    <m/>
    <m/>
    <m/>
    <m/>
    <m/>
    <n v="0"/>
    <n v="0"/>
  </r>
  <r>
    <x v="0"/>
    <m/>
    <m/>
    <x v="13"/>
    <m/>
    <m/>
    <m/>
    <m/>
    <m/>
    <m/>
    <m/>
    <m/>
    <m/>
    <m/>
    <n v="0"/>
    <n v="0"/>
  </r>
  <r>
    <x v="0"/>
    <m/>
    <m/>
    <x v="14"/>
    <m/>
    <m/>
    <m/>
    <m/>
    <m/>
    <m/>
    <m/>
    <m/>
    <m/>
    <m/>
    <n v="0"/>
    <n v="0"/>
  </r>
  <r>
    <x v="0"/>
    <m/>
    <m/>
    <x v="15"/>
    <m/>
    <m/>
    <m/>
    <m/>
    <m/>
    <m/>
    <m/>
    <m/>
    <m/>
    <m/>
    <n v="0"/>
    <n v="0"/>
  </r>
  <r>
    <x v="0"/>
    <m/>
    <m/>
    <x v="16"/>
    <m/>
    <m/>
    <m/>
    <m/>
    <m/>
    <m/>
    <m/>
    <m/>
    <m/>
    <m/>
    <n v="0"/>
    <n v="0"/>
  </r>
  <r>
    <x v="0"/>
    <m/>
    <m/>
    <x v="17"/>
    <m/>
    <m/>
    <m/>
    <m/>
    <m/>
    <m/>
    <m/>
    <m/>
    <m/>
    <m/>
    <n v="0"/>
    <n v="0"/>
  </r>
  <r>
    <x v="0"/>
    <m/>
    <m/>
    <x v="18"/>
    <m/>
    <m/>
    <m/>
    <m/>
    <m/>
    <m/>
    <m/>
    <m/>
    <m/>
    <m/>
    <n v="0"/>
    <n v="0"/>
  </r>
  <r>
    <x v="0"/>
    <m/>
    <m/>
    <x v="19"/>
    <m/>
    <m/>
    <m/>
    <m/>
    <m/>
    <m/>
    <m/>
    <m/>
    <m/>
    <m/>
    <n v="0"/>
    <n v="0"/>
  </r>
  <r>
    <x v="0"/>
    <m/>
    <m/>
    <x v="20"/>
    <m/>
    <m/>
    <m/>
    <m/>
    <m/>
    <m/>
    <m/>
    <m/>
    <m/>
    <m/>
    <n v="0"/>
    <n v="0"/>
  </r>
  <r>
    <x v="0"/>
    <m/>
    <m/>
    <x v="21"/>
    <m/>
    <m/>
    <m/>
    <m/>
    <m/>
    <m/>
    <m/>
    <m/>
    <m/>
    <m/>
    <n v="0"/>
    <n v="0"/>
  </r>
  <r>
    <x v="0"/>
    <m/>
    <m/>
    <x v="22"/>
    <m/>
    <m/>
    <m/>
    <m/>
    <m/>
    <m/>
    <m/>
    <m/>
    <m/>
    <m/>
    <n v="0"/>
    <n v="0"/>
  </r>
  <r>
    <x v="0"/>
    <m/>
    <m/>
    <x v="23"/>
    <m/>
    <m/>
    <m/>
    <m/>
    <m/>
    <m/>
    <m/>
    <m/>
    <m/>
    <m/>
    <n v="0"/>
    <n v="0"/>
  </r>
  <r>
    <x v="0"/>
    <m/>
    <m/>
    <x v="24"/>
    <m/>
    <m/>
    <m/>
    <m/>
    <m/>
    <m/>
    <m/>
    <m/>
    <m/>
    <m/>
    <n v="0"/>
    <n v="0"/>
  </r>
  <r>
    <x v="0"/>
    <m/>
    <m/>
    <x v="25"/>
    <m/>
    <m/>
    <m/>
    <m/>
    <m/>
    <m/>
    <m/>
    <m/>
    <m/>
    <m/>
    <n v="0"/>
    <n v="0"/>
  </r>
  <r>
    <x v="0"/>
    <m/>
    <m/>
    <x v="26"/>
    <m/>
    <m/>
    <m/>
    <m/>
    <m/>
    <m/>
    <m/>
    <m/>
    <m/>
    <m/>
    <n v="0"/>
    <n v="0"/>
  </r>
  <r>
    <x v="0"/>
    <m/>
    <m/>
    <x v="27"/>
    <m/>
    <m/>
    <m/>
    <m/>
    <m/>
    <m/>
    <m/>
    <m/>
    <m/>
    <m/>
    <n v="0"/>
    <n v="0"/>
  </r>
  <r>
    <x v="0"/>
    <m/>
    <m/>
    <x v="28"/>
    <m/>
    <m/>
    <m/>
    <m/>
    <m/>
    <m/>
    <m/>
    <m/>
    <m/>
    <m/>
    <n v="0"/>
    <n v="0"/>
  </r>
  <r>
    <x v="0"/>
    <m/>
    <m/>
    <x v="29"/>
    <m/>
    <m/>
    <m/>
    <m/>
    <m/>
    <m/>
    <m/>
    <m/>
    <m/>
    <m/>
    <n v="0"/>
    <n v="0"/>
  </r>
  <r>
    <x v="0"/>
    <m/>
    <m/>
    <x v="30"/>
    <m/>
    <m/>
    <m/>
    <m/>
    <m/>
    <m/>
    <m/>
    <m/>
    <m/>
    <m/>
    <n v="0"/>
    <n v="0"/>
  </r>
  <r>
    <x v="0"/>
    <m/>
    <m/>
    <x v="31"/>
    <m/>
    <m/>
    <m/>
    <m/>
    <m/>
    <m/>
    <m/>
    <m/>
    <m/>
    <m/>
    <n v="0"/>
    <n v="0"/>
  </r>
  <r>
    <x v="0"/>
    <m/>
    <m/>
    <x v="32"/>
    <m/>
    <m/>
    <m/>
    <m/>
    <m/>
    <m/>
    <m/>
    <m/>
    <m/>
    <m/>
    <n v="0"/>
    <n v="0"/>
  </r>
  <r>
    <x v="0"/>
    <m/>
    <m/>
    <x v="33"/>
    <m/>
    <m/>
    <m/>
    <m/>
    <m/>
    <m/>
    <m/>
    <m/>
    <m/>
    <m/>
    <n v="0"/>
    <n v="0"/>
  </r>
  <r>
    <x v="0"/>
    <m/>
    <m/>
    <x v="34"/>
    <m/>
    <m/>
    <m/>
    <m/>
    <m/>
    <m/>
    <m/>
    <m/>
    <m/>
    <m/>
    <n v="0"/>
    <n v="0"/>
  </r>
  <r>
    <x v="0"/>
    <m/>
    <m/>
    <x v="35"/>
    <m/>
    <m/>
    <m/>
    <m/>
    <m/>
    <m/>
    <m/>
    <m/>
    <m/>
    <m/>
    <n v="0"/>
    <n v="0"/>
  </r>
  <r>
    <x v="0"/>
    <m/>
    <m/>
    <x v="36"/>
    <m/>
    <m/>
    <m/>
    <m/>
    <m/>
    <m/>
    <m/>
    <m/>
    <m/>
    <m/>
    <n v="0"/>
    <n v="0"/>
  </r>
  <r>
    <x v="0"/>
    <m/>
    <m/>
    <x v="37"/>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r>
    <x v="0"/>
    <m/>
    <m/>
    <x v="38"/>
    <m/>
    <m/>
    <m/>
    <m/>
    <m/>
    <m/>
    <m/>
    <m/>
    <m/>
    <m/>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itemPrintTitles="1" createdVersion="4" indent="0" outline="1" outlineData="1" multipleFieldFilters="0" rowHeaderCaption="NREPP Program" colHeaderCaption="Report Period">
  <location ref="A12:Y56" firstHeaderRow="1" firstDataRow="3" firstDataCol="1"/>
  <pivotFields count="16">
    <pivotField axis="axisCol" defaultSubtotal="0">
      <items count="3">
        <item m="1" x="2"/>
        <item m="1" x="1"/>
        <item h="1" x="0"/>
      </items>
    </pivotField>
    <pivotField showAll="0" defaultSubtotal="0"/>
    <pivotField showAll="0" defaultSubtotal="0"/>
    <pivotField name="NREPP Program" axis="axisRow" defaultSubtotal="0">
      <items count="41">
        <item m="1" x="39"/>
        <item x="1"/>
        <item x="2"/>
        <item x="3"/>
        <item x="4"/>
        <item x="7"/>
        <item x="8"/>
        <item x="9"/>
        <item x="13"/>
        <item m="1" x="40"/>
        <item x="15"/>
        <item x="19"/>
        <item x="20"/>
        <item x="21"/>
        <item x="22"/>
        <item x="23"/>
        <item x="24"/>
        <item x="26"/>
        <item x="27"/>
        <item x="28"/>
        <item x="31"/>
        <item x="32"/>
        <item x="33"/>
        <item x="34"/>
        <item x="35"/>
        <item x="36"/>
        <item x="38"/>
        <item x="0"/>
        <item x="5"/>
        <item x="6"/>
        <item x="10"/>
        <item x="11"/>
        <item x="12"/>
        <item x="14"/>
        <item x="16"/>
        <item x="17"/>
        <item x="18"/>
        <item x="25"/>
        <item x="29"/>
        <item x="30"/>
        <item x="37"/>
      </items>
    </pivotField>
    <pivotField showAll="0"/>
    <pivotField showAll="0" defaultSubtotal="0"/>
    <pivotField showAll="0" defaultSubtotal="0"/>
    <pivotField showAll="0"/>
    <pivotField dataField="1" showAll="0" defaultSubtotal="0"/>
    <pivotField dataField="1" showAll="0" defaultSubtotal="0"/>
    <pivotField dataField="1" showAll="0" defaultSubtotal="0"/>
    <pivotField dataField="1" showAll="0" defaultSubtotal="0"/>
    <pivotField dataField="1" showAll="0" defaultSubtotal="0"/>
    <pivotField dataField="1" numFmtId="38" showAll="0" defaultSubtotal="0"/>
    <pivotField dataField="1" numFmtId="38" showAll="0" defaultSubtotal="0"/>
    <pivotField dataField="1" numFmtId="38" showAll="0" defaultSubtotal="0"/>
  </pivotFields>
  <rowFields count="1">
    <field x="3"/>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t="grand">
      <x/>
    </i>
  </rowItems>
  <colFields count="2">
    <field x="0"/>
    <field x="-2"/>
  </colFields>
  <colItems count="24">
    <i>
      <x/>
      <x/>
    </i>
    <i r="1" i="1">
      <x v="1"/>
    </i>
    <i r="1" i="2">
      <x v="2"/>
    </i>
    <i r="1" i="3">
      <x v="3"/>
    </i>
    <i r="1" i="4">
      <x v="4"/>
    </i>
    <i r="1" i="5">
      <x v="5"/>
    </i>
    <i r="1" i="6">
      <x v="6"/>
    </i>
    <i r="1" i="7">
      <x v="7"/>
    </i>
    <i>
      <x v="1"/>
      <x/>
    </i>
    <i r="1" i="1">
      <x v="1"/>
    </i>
    <i r="1" i="2">
      <x v="2"/>
    </i>
    <i r="1" i="3">
      <x v="3"/>
    </i>
    <i r="1" i="4">
      <x v="4"/>
    </i>
    <i r="1" i="5">
      <x v="5"/>
    </i>
    <i r="1" i="6">
      <x v="6"/>
    </i>
    <i r="1" i="7">
      <x v="7"/>
    </i>
    <i t="grand">
      <x/>
    </i>
    <i t="grand" i="1">
      <x v="1"/>
    </i>
    <i t="grand" i="2">
      <x v="2"/>
    </i>
    <i t="grand" i="3">
      <x v="1048832"/>
    </i>
    <i t="grand" i="4">
      <x v="1048832"/>
    </i>
    <i t="grand" i="5">
      <x v="1048832"/>
    </i>
    <i t="grand" i="6">
      <x v="1048832"/>
    </i>
    <i t="grand" i="7">
      <x v="1048832"/>
    </i>
  </colItems>
  <dataFields count="8">
    <dataField name="# Universal Consumers Enrolled" fld="8" baseField="3" baseItem="0" numFmtId="3"/>
    <dataField name="# Universal Consumers Completed" fld="9" baseField="3" baseItem="0" numFmtId="3"/>
    <dataField name="# Selective Consumers Enrolled" fld="10" baseField="3" baseItem="0" numFmtId="3"/>
    <dataField name="# Selective Consumers Completed" fld="11" baseField="3" baseItem="0" numFmtId="3"/>
    <dataField name="# Indicated Consumers Enrolled" fld="12" baseField="3" baseItem="0" numFmtId="3"/>
    <dataField name="# Indicated Consumers Completed" fld="13" baseField="3" baseItem="0" numFmtId="3"/>
    <dataField name="# Consumers Enrolled (All 3 Programs)" fld="14" baseField="3" baseItem="0" numFmtId="3"/>
    <dataField name="# Consumers Completed (All 3 Programs)" fld="15" baseField="3" baseItem="0" numFmtId="3"/>
  </dataFields>
  <formats count="210">
    <format dxfId="240">
      <pivotArea dataOnly="0" labelOnly="1" fieldPosition="0">
        <references count="1">
          <reference field="0" count="0"/>
        </references>
      </pivotArea>
    </format>
    <format dxfId="239">
      <pivotArea dataOnly="0" labelOnly="1" fieldPosition="0">
        <references count="1">
          <reference field="0" count="0"/>
        </references>
      </pivotArea>
    </format>
    <format dxfId="238">
      <pivotArea outline="0" collapsedLevelsAreSubtotals="1" fieldPosition="0"/>
    </format>
    <format dxfId="237">
      <pivotArea type="all" dataOnly="0" outline="0" fieldPosition="0"/>
    </format>
    <format dxfId="236">
      <pivotArea field="0" type="button" dataOnly="0" labelOnly="1" outline="0" axis="axisCol" fieldPosition="0"/>
    </format>
    <format dxfId="235">
      <pivotArea field="-2" type="button" dataOnly="0" labelOnly="1" outline="0" axis="axisCol" fieldPosition="1"/>
    </format>
    <format dxfId="234">
      <pivotArea type="topRight" dataOnly="0" labelOnly="1" outline="0" fieldPosition="0"/>
    </format>
    <format dxfId="233">
      <pivotArea dataOnly="0" labelOnly="1" fieldPosition="0">
        <references count="1">
          <reference field="0" count="1">
            <x v="0"/>
          </reference>
        </references>
      </pivotArea>
    </format>
    <format dxfId="232">
      <pivotArea type="topRight" dataOnly="0" labelOnly="1" outline="0" offset="E1:J1" fieldPosition="0"/>
    </format>
    <format dxfId="231">
      <pivotArea dataOnly="0" labelOnly="1" fieldPosition="0">
        <references count="1">
          <reference field="0" count="1">
            <x v="1"/>
          </reference>
        </references>
      </pivotArea>
    </format>
    <format dxfId="230">
      <pivotArea type="topRight" dataOnly="0" labelOnly="1" outline="0" offset="K1:P1" fieldPosition="0"/>
    </format>
    <format dxfId="229">
      <pivotArea field="-2" type="button" dataOnly="0" labelOnly="1" outline="0" axis="axisCol" fieldPosition="1"/>
    </format>
    <format dxfId="228">
      <pivotArea dataOnly="0" labelOnly="1" fieldPosition="0">
        <references count="1">
          <reference field="0" count="0"/>
        </references>
      </pivotArea>
    </format>
    <format dxfId="227">
      <pivotArea type="origin" dataOnly="0" labelOnly="1" outline="0" fieldPosition="0"/>
    </format>
    <format dxfId="226">
      <pivotArea outline="0" collapsedLevelsAreSubtotals="1" fieldPosition="0"/>
    </format>
    <format dxfId="225">
      <pivotArea outline="0" fieldPosition="0">
        <references count="1">
          <reference field="4294967294" count="1">
            <x v="1"/>
          </reference>
        </references>
      </pivotArea>
    </format>
    <format dxfId="224">
      <pivotArea outline="0" fieldPosition="0">
        <references count="1">
          <reference field="4294967294" count="1">
            <x v="3"/>
          </reference>
        </references>
      </pivotArea>
    </format>
    <format dxfId="223">
      <pivotArea outline="0" fieldPosition="0">
        <references count="1">
          <reference field="4294967294" count="1">
            <x v="5"/>
          </reference>
        </references>
      </pivotArea>
    </format>
    <format dxfId="222">
      <pivotArea dataOnly="0" labelOnly="1" outline="0" fieldPosition="0">
        <references count="2">
          <reference field="4294967294" count="1">
            <x v="1"/>
          </reference>
          <reference field="0" count="1" selected="0">
            <x v="0"/>
          </reference>
        </references>
      </pivotArea>
    </format>
    <format dxfId="221">
      <pivotArea dataOnly="0" labelOnly="1" outline="0" fieldPosition="0">
        <references count="2">
          <reference field="4294967294" count="1">
            <x v="3"/>
          </reference>
          <reference field="0" count="1" selected="0">
            <x v="0"/>
          </reference>
        </references>
      </pivotArea>
    </format>
    <format dxfId="220">
      <pivotArea dataOnly="0" labelOnly="1" outline="0" fieldPosition="0">
        <references count="2">
          <reference field="4294967294" count="1">
            <x v="5"/>
          </reference>
          <reference field="0" count="1" selected="0">
            <x v="0"/>
          </reference>
        </references>
      </pivotArea>
    </format>
    <format dxfId="219">
      <pivotArea dataOnly="0" labelOnly="1" outline="0" fieldPosition="0">
        <references count="2">
          <reference field="4294967294" count="1">
            <x v="1"/>
          </reference>
          <reference field="0" count="1" selected="0">
            <x v="1"/>
          </reference>
        </references>
      </pivotArea>
    </format>
    <format dxfId="218">
      <pivotArea dataOnly="0" labelOnly="1" outline="0" fieldPosition="0">
        <references count="2">
          <reference field="4294967294" count="1">
            <x v="3"/>
          </reference>
          <reference field="0" count="1" selected="0">
            <x v="1"/>
          </reference>
        </references>
      </pivotArea>
    </format>
    <format dxfId="217">
      <pivotArea dataOnly="0" labelOnly="1" outline="0" fieldPosition="0">
        <references count="2">
          <reference field="4294967294" count="1">
            <x v="5"/>
          </reference>
          <reference field="0" count="1" selected="0">
            <x v="1"/>
          </reference>
        </references>
      </pivotArea>
    </format>
    <format dxfId="216">
      <pivotArea field="0" dataOnly="0" labelOnly="1" grandCol="1" outline="0" axis="axisCol" fieldPosition="0">
        <references count="1">
          <reference field="4294967294" count="1" selected="0">
            <x v="1"/>
          </reference>
        </references>
      </pivotArea>
    </format>
    <format dxfId="215">
      <pivotArea field="0" dataOnly="0" labelOnly="1" grandCol="1" outline="0" axis="axisCol" fieldPosition="0">
        <references count="1">
          <reference field="4294967294" count="1" selected="0">
            <x v="3"/>
          </reference>
        </references>
      </pivotArea>
    </format>
    <format dxfId="214">
      <pivotArea field="0" dataOnly="0" labelOnly="1" grandCol="1" outline="0" axis="axisCol" fieldPosition="0">
        <references count="1">
          <reference field="4294967294" count="1" selected="0">
            <x v="5"/>
          </reference>
        </references>
      </pivotArea>
    </format>
    <format dxfId="213">
      <pivotArea dataOnly="0" labelOnly="1" outline="0" fieldPosition="0">
        <references count="2">
          <reference field="4294967294" count="1">
            <x v="1"/>
          </reference>
          <reference field="0" count="1" selected="0">
            <x v="0"/>
          </reference>
        </references>
      </pivotArea>
    </format>
    <format dxfId="212">
      <pivotArea dataOnly="0" labelOnly="1" outline="0" fieldPosition="0">
        <references count="2">
          <reference field="4294967294" count="1">
            <x v="1"/>
          </reference>
          <reference field="0" count="1" selected="0">
            <x v="0"/>
          </reference>
        </references>
      </pivotArea>
    </format>
    <format dxfId="211">
      <pivotArea dataOnly="0" labelOnly="1" outline="0" fieldPosition="0">
        <references count="2">
          <reference field="4294967294" count="1">
            <x v="3"/>
          </reference>
          <reference field="0" count="1" selected="0">
            <x v="0"/>
          </reference>
        </references>
      </pivotArea>
    </format>
    <format dxfId="210">
      <pivotArea dataOnly="0" labelOnly="1" outline="0" fieldPosition="0">
        <references count="2">
          <reference field="4294967294" count="1">
            <x v="5"/>
          </reference>
          <reference field="0" count="1" selected="0">
            <x v="0"/>
          </reference>
        </references>
      </pivotArea>
    </format>
    <format dxfId="209">
      <pivotArea dataOnly="0" labelOnly="1" outline="0" fieldPosition="0">
        <references count="2">
          <reference field="4294967294" count="1">
            <x v="1"/>
          </reference>
          <reference field="0" count="1" selected="0">
            <x v="1"/>
          </reference>
        </references>
      </pivotArea>
    </format>
    <format dxfId="208">
      <pivotArea dataOnly="0" labelOnly="1" outline="0" fieldPosition="0">
        <references count="2">
          <reference field="4294967294" count="1">
            <x v="3"/>
          </reference>
          <reference field="0" count="1" selected="0">
            <x v="1"/>
          </reference>
        </references>
      </pivotArea>
    </format>
    <format dxfId="207">
      <pivotArea dataOnly="0" labelOnly="1" outline="0" fieldPosition="0">
        <references count="2">
          <reference field="4294967294" count="1">
            <x v="5"/>
          </reference>
          <reference field="0" count="1" selected="0">
            <x v="1"/>
          </reference>
        </references>
      </pivotArea>
    </format>
    <format dxfId="206">
      <pivotArea field="0" dataOnly="0" labelOnly="1" grandCol="1" outline="0" axis="axisCol" fieldPosition="0">
        <references count="1">
          <reference field="4294967294" count="1" selected="0">
            <x v="1"/>
          </reference>
        </references>
      </pivotArea>
    </format>
    <format dxfId="205">
      <pivotArea field="0" dataOnly="0" labelOnly="1" grandCol="1" outline="0" axis="axisCol" fieldPosition="0">
        <references count="1">
          <reference field="4294967294" count="1" selected="0">
            <x v="3"/>
          </reference>
        </references>
      </pivotArea>
    </format>
    <format dxfId="204">
      <pivotArea field="0" dataOnly="0" labelOnly="1" grandCol="1" outline="0" axis="axisCol" fieldPosition="0">
        <references count="1">
          <reference field="4294967294" count="1" selected="0">
            <x v="5"/>
          </reference>
        </references>
      </pivotArea>
    </format>
    <format dxfId="203">
      <pivotArea dataOnly="0" labelOnly="1" outline="0" fieldPosition="0">
        <references count="2">
          <reference field="4294967294" count="1">
            <x v="1"/>
          </reference>
          <reference field="0" count="1" selected="0">
            <x v="1"/>
          </reference>
        </references>
      </pivotArea>
    </format>
    <format dxfId="202">
      <pivotArea dataOnly="0" labelOnly="1" outline="0" fieldPosition="0">
        <references count="2">
          <reference field="4294967294" count="1">
            <x v="3"/>
          </reference>
          <reference field="0" count="1" selected="0">
            <x v="0"/>
          </reference>
        </references>
      </pivotArea>
    </format>
    <format dxfId="201">
      <pivotArea dataOnly="0" labelOnly="1" outline="0" fieldPosition="0">
        <references count="2">
          <reference field="4294967294" count="1">
            <x v="3"/>
          </reference>
          <reference field="0" count="1" selected="0">
            <x v="1"/>
          </reference>
        </references>
      </pivotArea>
    </format>
    <format dxfId="200">
      <pivotArea dataOnly="0" labelOnly="1" outline="0" fieldPosition="0">
        <references count="2">
          <reference field="4294967294" count="1">
            <x v="5"/>
          </reference>
          <reference field="0" count="1" selected="0">
            <x v="0"/>
          </reference>
        </references>
      </pivotArea>
    </format>
    <format dxfId="199">
      <pivotArea dataOnly="0" labelOnly="1" outline="0" fieldPosition="0">
        <references count="2">
          <reference field="4294967294" count="1">
            <x v="5"/>
          </reference>
          <reference field="0" count="1" selected="0">
            <x v="1"/>
          </reference>
        </references>
      </pivotArea>
    </format>
    <format dxfId="198">
      <pivotArea outline="0" collapsedLevelsAreSubtotals="1" fieldPosition="0">
        <references count="2">
          <reference field="4294967294" count="3" selected="0">
            <x v="1"/>
            <x v="3"/>
            <x v="5"/>
          </reference>
          <reference field="0" count="1" selected="0">
            <x v="0"/>
          </reference>
        </references>
      </pivotArea>
    </format>
    <format dxfId="197">
      <pivotArea dataOnly="0" labelOnly="1" outline="0" fieldPosition="0">
        <references count="2">
          <reference field="4294967294" count="1">
            <x v="1"/>
          </reference>
          <reference field="0" count="1" selected="0">
            <x v="0"/>
          </reference>
        </references>
      </pivotArea>
    </format>
    <format dxfId="196">
      <pivotArea dataOnly="0" labelOnly="1" outline="0" fieldPosition="0">
        <references count="2">
          <reference field="4294967294" count="3">
            <x v="1"/>
            <x v="3"/>
            <x v="5"/>
          </reference>
          <reference field="0" count="1" selected="0">
            <x v="0"/>
          </reference>
        </references>
      </pivotArea>
    </format>
    <format dxfId="195">
      <pivotArea outline="0" collapsedLevelsAreSubtotals="1" fieldPosition="0">
        <references count="2">
          <reference field="4294967294" count="3" selected="0">
            <x v="1"/>
            <x v="3"/>
            <x v="5"/>
          </reference>
          <reference field="0" count="1" selected="0">
            <x v="0"/>
          </reference>
        </references>
      </pivotArea>
    </format>
    <format dxfId="194">
      <pivotArea outline="0" collapsedLevelsAreSubtotals="1" fieldPosition="0">
        <references count="2">
          <reference field="4294967294" count="2" selected="0">
            <x v="1"/>
            <x v="3"/>
          </reference>
          <reference field="0" count="1" selected="0">
            <x v="1"/>
          </reference>
        </references>
      </pivotArea>
    </format>
    <format dxfId="193">
      <pivotArea dataOnly="0" labelOnly="1" outline="0" fieldPosition="0">
        <references count="2">
          <reference field="4294967294" count="2">
            <x v="1"/>
            <x v="3"/>
          </reference>
          <reference field="0" count="1" selected="0">
            <x v="1"/>
          </reference>
        </references>
      </pivotArea>
    </format>
    <format dxfId="192">
      <pivotArea dataOnly="0" labelOnly="1" outline="0" fieldPosition="0">
        <references count="2">
          <reference field="4294967294" count="3">
            <x v="1"/>
            <x v="3"/>
            <x v="5"/>
          </reference>
          <reference field="0" count="1" selected="0">
            <x v="1"/>
          </reference>
        </references>
      </pivotArea>
    </format>
    <format dxfId="191">
      <pivotArea outline="0" collapsedLevelsAreSubtotals="1" fieldPosition="0">
        <references count="2">
          <reference field="4294967294" count="3" selected="0">
            <x v="1"/>
            <x v="3"/>
            <x v="5"/>
          </reference>
          <reference field="0" count="1" selected="0">
            <x v="1"/>
          </reference>
        </references>
      </pivotArea>
    </format>
    <format dxfId="190">
      <pivotArea field="0" dataOnly="0" labelOnly="1" grandCol="1" outline="0" axis="axisCol" fieldPosition="0">
        <references count="1">
          <reference field="4294967294" count="1" selected="0">
            <x v="1"/>
          </reference>
        </references>
      </pivotArea>
    </format>
    <format dxfId="189">
      <pivotArea field="0" dataOnly="0" labelOnly="1" grandCol="1" outline="0" axis="axisCol" fieldPosition="0">
        <references count="1">
          <reference field="4294967294" count="1" selected="0">
            <x v="3"/>
          </reference>
        </references>
      </pivotArea>
    </format>
    <format dxfId="188">
      <pivotArea field="0" dataOnly="0" labelOnly="1" grandCol="1" outline="0" axis="axisCol" fieldPosition="0">
        <references count="1">
          <reference field="4294967294" count="1" selected="0">
            <x v="3"/>
          </reference>
        </references>
      </pivotArea>
    </format>
    <format dxfId="187">
      <pivotArea field="0" dataOnly="0" labelOnly="1" grandCol="1" outline="0" axis="axisCol" fieldPosition="0">
        <references count="1">
          <reference field="4294967294" count="1" selected="0">
            <x v="1"/>
          </reference>
        </references>
      </pivotArea>
    </format>
    <format dxfId="186">
      <pivotArea field="0" dataOnly="0" labelOnly="1" grandCol="1" outline="0" axis="axisCol" fieldPosition="0">
        <references count="1">
          <reference field="4294967294" count="1" selected="0">
            <x v="1"/>
          </reference>
        </references>
      </pivotArea>
    </format>
    <format dxfId="185">
      <pivotArea field="0" dataOnly="0" labelOnly="1" grandCol="1" outline="0" axis="axisCol" fieldPosition="0">
        <references count="1">
          <reference field="4294967294" count="1" selected="0">
            <x v="3"/>
          </reference>
        </references>
      </pivotArea>
    </format>
    <format dxfId="184">
      <pivotArea field="0" dataOnly="0" labelOnly="1" grandCol="1" outline="0" axis="axisCol" fieldPosition="0">
        <references count="1">
          <reference field="4294967294" count="1" selected="0">
            <x v="5"/>
          </reference>
        </references>
      </pivotArea>
    </format>
    <format dxfId="183">
      <pivotArea field="0" grandCol="1" outline="0" collapsedLevelsAreSubtotals="1" axis="axisCol" fieldPosition="0">
        <references count="1">
          <reference field="4294967294" count="2" selected="0">
            <x v="1"/>
            <x v="3"/>
          </reference>
        </references>
      </pivotArea>
    </format>
    <format dxfId="182">
      <pivotArea field="0" dataOnly="0" labelOnly="1" grandCol="1" outline="0" axis="axisCol" fieldPosition="0">
        <references count="1">
          <reference field="4294967294" count="1" selected="0">
            <x v="1"/>
          </reference>
        </references>
      </pivotArea>
    </format>
    <format dxfId="181">
      <pivotArea field="0" dataOnly="0" labelOnly="1" grandCol="1" outline="0" axis="axisCol" fieldPosition="0">
        <references count="1">
          <reference field="4294967294" count="1" selected="0">
            <x v="3"/>
          </reference>
        </references>
      </pivotArea>
    </format>
    <format dxfId="180">
      <pivotArea field="0" dataOnly="0" labelOnly="1" grandCol="1" outline="0" axis="axisCol" fieldPosition="0">
        <references count="1">
          <reference field="4294967294" count="1" selected="0">
            <x v="5"/>
          </reference>
        </references>
      </pivotArea>
    </format>
    <format dxfId="179">
      <pivotArea field="0" grandCol="1" outline="0" collapsedLevelsAreSubtotals="1" axis="axisCol" fieldPosition="0">
        <references count="1">
          <reference field="4294967294" count="3" selected="0">
            <x v="1"/>
            <x v="3"/>
            <x v="5"/>
          </reference>
        </references>
      </pivotArea>
    </format>
    <format dxfId="178">
      <pivotArea field="0" dataOnly="0" labelOnly="1" grandCol="1" outline="0" axis="axisCol" fieldPosition="0">
        <references count="1">
          <reference field="4294967294" count="1" selected="0">
            <x v="1"/>
          </reference>
        </references>
      </pivotArea>
    </format>
    <format dxfId="177">
      <pivotArea field="0" dataOnly="0" labelOnly="1" grandCol="1" outline="0" axis="axisCol" fieldPosition="0">
        <references count="1">
          <reference field="4294967294" count="1" selected="0">
            <x v="3"/>
          </reference>
        </references>
      </pivotArea>
    </format>
    <format dxfId="176">
      <pivotArea field="0" dataOnly="0" labelOnly="1" grandCol="1" outline="0" axis="axisCol" fieldPosition="0">
        <references count="1">
          <reference field="4294967294" count="1" selected="0">
            <x v="5"/>
          </reference>
        </references>
      </pivotArea>
    </format>
    <format dxfId="175">
      <pivotArea field="0" grandRow="1" outline="0" collapsedLevelsAreSubtotals="1" axis="axisCol" fieldPosition="0">
        <references count="2">
          <reference field="4294967294" count="1" selected="0">
            <x v="3"/>
          </reference>
          <reference field="0" count="1" selected="0">
            <x v="1"/>
          </reference>
        </references>
      </pivotArea>
    </format>
    <format dxfId="174">
      <pivotArea field="0" grandRow="1" outline="0" collapsedLevelsAreSubtotals="1" axis="axisCol" fieldPosition="0">
        <references count="2">
          <reference field="4294967294" count="1" selected="0">
            <x v="5"/>
          </reference>
          <reference field="0" count="1" selected="0">
            <x v="1"/>
          </reference>
        </references>
      </pivotArea>
    </format>
    <format dxfId="173">
      <pivotArea dataOnly="0" labelOnly="1" outline="0" fieldPosition="0">
        <references count="2">
          <reference field="4294967294" count="1">
            <x v="3"/>
          </reference>
          <reference field="0" count="1" selected="0">
            <x v="0"/>
          </reference>
        </references>
      </pivotArea>
    </format>
    <format dxfId="172">
      <pivotArea dataOnly="0" labelOnly="1" outline="0" fieldPosition="0">
        <references count="2">
          <reference field="4294967294" count="1">
            <x v="5"/>
          </reference>
          <reference field="0" count="1" selected="0">
            <x v="0"/>
          </reference>
        </references>
      </pivotArea>
    </format>
    <format dxfId="171">
      <pivotArea field="0" dataOnly="0" labelOnly="1" grandCol="1" outline="0" axis="axisCol" fieldPosition="0">
        <references count="1">
          <reference field="4294967294" count="1" selected="0">
            <x v="1"/>
          </reference>
        </references>
      </pivotArea>
    </format>
    <format dxfId="170">
      <pivotArea field="0" dataOnly="0" labelOnly="1" grandCol="1" outline="0" axis="axisCol" fieldPosition="0">
        <references count="1">
          <reference field="4294967294" count="1" selected="0">
            <x v="3"/>
          </reference>
        </references>
      </pivotArea>
    </format>
    <format dxfId="169">
      <pivotArea field="0" dataOnly="0" labelOnly="1" grandCol="1" outline="0" axis="axisCol" fieldPosition="0">
        <references count="1">
          <reference field="4294967294" count="1" selected="0">
            <x v="5"/>
          </reference>
        </references>
      </pivotArea>
    </format>
    <format dxfId="168">
      <pivotArea outline="0" fieldPosition="0">
        <references count="1">
          <reference field="4294967294" count="1">
            <x v="0"/>
          </reference>
        </references>
      </pivotArea>
    </format>
    <format dxfId="167">
      <pivotArea dataOnly="0" labelOnly="1" outline="0" fieldPosition="0">
        <references count="2">
          <reference field="4294967294" count="1">
            <x v="0"/>
          </reference>
          <reference field="0" count="1" selected="0">
            <x v="0"/>
          </reference>
        </references>
      </pivotArea>
    </format>
    <format dxfId="166">
      <pivotArea dataOnly="0" labelOnly="1" outline="0" fieldPosition="0">
        <references count="2">
          <reference field="4294967294" count="1">
            <x v="0"/>
          </reference>
          <reference field="0" count="1" selected="0">
            <x v="1"/>
          </reference>
        </references>
      </pivotArea>
    </format>
    <format dxfId="165">
      <pivotArea dataOnly="0" labelOnly="1" outline="0" fieldPosition="0">
        <references count="2">
          <reference field="4294967294" count="1">
            <x v="0"/>
          </reference>
          <reference field="0" count="1" selected="0">
            <x v="0"/>
          </reference>
        </references>
      </pivotArea>
    </format>
    <format dxfId="164">
      <pivotArea dataOnly="0" labelOnly="1" outline="0" fieldPosition="0">
        <references count="2">
          <reference field="4294967294" count="1">
            <x v="0"/>
          </reference>
          <reference field="0" count="1" selected="0">
            <x v="1"/>
          </reference>
        </references>
      </pivotArea>
    </format>
    <format dxfId="163">
      <pivotArea dataOnly="0" labelOnly="1" outline="0" fieldPosition="0">
        <references count="2">
          <reference field="4294967294" count="1">
            <x v="1"/>
          </reference>
          <reference field="0" count="1" selected="0">
            <x v="0"/>
          </reference>
        </references>
      </pivotArea>
    </format>
    <format dxfId="162">
      <pivotArea outline="0" fieldPosition="0">
        <references count="1">
          <reference field="4294967294" count="1">
            <x v="2"/>
          </reference>
        </references>
      </pivotArea>
    </format>
    <format dxfId="161">
      <pivotArea dataOnly="0" labelOnly="1" outline="0" fieldPosition="0">
        <references count="2">
          <reference field="4294967294" count="1">
            <x v="2"/>
          </reference>
          <reference field="0" count="1" selected="0">
            <x v="0"/>
          </reference>
        </references>
      </pivotArea>
    </format>
    <format dxfId="160">
      <pivotArea dataOnly="0" labelOnly="1" outline="0" fieldPosition="0">
        <references count="2">
          <reference field="4294967294" count="1">
            <x v="2"/>
          </reference>
          <reference field="0" count="1" selected="0">
            <x v="1"/>
          </reference>
        </references>
      </pivotArea>
    </format>
    <format dxfId="159">
      <pivotArea dataOnly="0" labelOnly="1" outline="0" fieldPosition="0">
        <references count="2">
          <reference field="4294967294" count="1">
            <x v="2"/>
          </reference>
          <reference field="0" count="1" selected="0">
            <x v="0"/>
          </reference>
        </references>
      </pivotArea>
    </format>
    <format dxfId="158">
      <pivotArea dataOnly="0" labelOnly="1" outline="0" fieldPosition="0">
        <references count="2">
          <reference field="4294967294" count="1">
            <x v="2"/>
          </reference>
          <reference field="0" count="1" selected="0">
            <x v="1"/>
          </reference>
        </references>
      </pivotArea>
    </format>
    <format dxfId="157">
      <pivotArea outline="0" fieldPosition="0">
        <references count="1">
          <reference field="4294967294" count="1">
            <x v="4"/>
          </reference>
        </references>
      </pivotArea>
    </format>
    <format dxfId="156">
      <pivotArea dataOnly="0" labelOnly="1" outline="0" fieldPosition="0">
        <references count="2">
          <reference field="4294967294" count="1">
            <x v="4"/>
          </reference>
          <reference field="0" count="1" selected="0">
            <x v="0"/>
          </reference>
        </references>
      </pivotArea>
    </format>
    <format dxfId="155">
      <pivotArea dataOnly="0" labelOnly="1" outline="0" fieldPosition="0">
        <references count="2">
          <reference field="4294967294" count="1">
            <x v="4"/>
          </reference>
          <reference field="0" count="1" selected="0">
            <x v="1"/>
          </reference>
        </references>
      </pivotArea>
    </format>
    <format dxfId="154">
      <pivotArea dataOnly="0" labelOnly="1" outline="0" fieldPosition="0">
        <references count="2">
          <reference field="4294967294" count="1">
            <x v="4"/>
          </reference>
          <reference field="0" count="1" selected="0">
            <x v="0"/>
          </reference>
        </references>
      </pivotArea>
    </format>
    <format dxfId="153">
      <pivotArea dataOnly="0" labelOnly="1" outline="0" fieldPosition="0">
        <references count="2">
          <reference field="4294967294" count="1">
            <x v="4"/>
          </reference>
          <reference field="0" count="1" selected="0">
            <x v="1"/>
          </reference>
        </references>
      </pivotArea>
    </format>
    <format dxfId="152">
      <pivotArea outline="0" fieldPosition="0">
        <references count="1">
          <reference field="4294967294" count="1">
            <x v="6"/>
          </reference>
        </references>
      </pivotArea>
    </format>
    <format dxfId="151">
      <pivotArea outline="0" fieldPosition="0">
        <references count="1">
          <reference field="4294967294" count="1">
            <x v="7"/>
          </reference>
        </references>
      </pivotArea>
    </format>
    <format dxfId="150">
      <pivotArea dataOnly="0" labelOnly="1" outline="0" fieldPosition="0">
        <references count="2">
          <reference field="4294967294" count="2">
            <x v="6"/>
            <x v="7"/>
          </reference>
          <reference field="0" count="1" selected="0">
            <x v="0"/>
          </reference>
        </references>
      </pivotArea>
    </format>
    <format dxfId="149">
      <pivotArea dataOnly="0" labelOnly="1" outline="0" fieldPosition="0">
        <references count="2">
          <reference field="4294967294" count="2">
            <x v="6"/>
            <x v="7"/>
          </reference>
          <reference field="0" count="1" selected="0">
            <x v="1"/>
          </reference>
        </references>
      </pivotArea>
    </format>
    <format dxfId="148">
      <pivotArea dataOnly="0" labelOnly="1" outline="0" fieldPosition="0">
        <references count="2">
          <reference field="4294967294" count="2">
            <x v="6"/>
            <x v="7"/>
          </reference>
          <reference field="0" count="1" selected="0">
            <x v="0"/>
          </reference>
        </references>
      </pivotArea>
    </format>
    <format dxfId="147">
      <pivotArea dataOnly="0" labelOnly="1" outline="0" fieldPosition="0">
        <references count="2">
          <reference field="4294967294" count="2">
            <x v="6"/>
            <x v="7"/>
          </reference>
          <reference field="0" count="1" selected="0">
            <x v="1"/>
          </reference>
        </references>
      </pivotArea>
    </format>
    <format dxfId="146">
      <pivotArea field="0" dataOnly="0" labelOnly="1" grandCol="1" outline="0" axis="axisCol" fieldPosition="0">
        <references count="1">
          <reference field="4294967294" count="1" selected="0">
            <x v="0"/>
          </reference>
        </references>
      </pivotArea>
    </format>
    <format dxfId="145">
      <pivotArea field="0" dataOnly="0" labelOnly="1" grandCol="1" outline="0" axis="axisCol" fieldPosition="0">
        <references count="1">
          <reference field="4294967294" count="1" selected="0">
            <x v="1"/>
          </reference>
        </references>
      </pivotArea>
    </format>
    <format dxfId="144">
      <pivotArea field="0" dataOnly="0" labelOnly="1" grandCol="1" outline="0" axis="axisCol" fieldPosition="0">
        <references count="1">
          <reference field="4294967294" count="1" selected="0">
            <x v="2"/>
          </reference>
        </references>
      </pivotArea>
    </format>
    <format dxfId="143">
      <pivotArea field="0" dataOnly="0" labelOnly="1" grandCol="1" outline="0" axis="axisCol" fieldPosition="0">
        <references count="1">
          <reference field="4294967294" count="1" selected="0">
            <x v="3"/>
          </reference>
        </references>
      </pivotArea>
    </format>
    <format dxfId="142">
      <pivotArea field="0" dataOnly="0" labelOnly="1" grandCol="1" outline="0" axis="axisCol" fieldPosition="0">
        <references count="1">
          <reference field="4294967294" count="1" selected="0">
            <x v="4"/>
          </reference>
        </references>
      </pivotArea>
    </format>
    <format dxfId="141">
      <pivotArea field="0" dataOnly="0" labelOnly="1" grandCol="1" outline="0" axis="axisCol" fieldPosition="0">
        <references count="1">
          <reference field="4294967294" count="1" selected="0">
            <x v="5"/>
          </reference>
        </references>
      </pivotArea>
    </format>
    <format dxfId="140">
      <pivotArea field="0" dataOnly="0" labelOnly="1" grandCol="1" outline="0" axis="axisCol" fieldPosition="0">
        <references count="1">
          <reference field="4294967294" count="1" selected="0">
            <x v="6"/>
          </reference>
        </references>
      </pivotArea>
    </format>
    <format dxfId="139">
      <pivotArea field="0" dataOnly="0" labelOnly="1" grandCol="1" outline="0" axis="axisCol" fieldPosition="0">
        <references count="1">
          <reference field="4294967294" count="1" selected="0">
            <x v="7"/>
          </reference>
        </references>
      </pivotArea>
    </format>
    <format dxfId="138">
      <pivotArea field="0" dataOnly="0" labelOnly="1" grandCol="1" outline="0" axis="axisCol" fieldPosition="0">
        <references count="1">
          <reference field="4294967294" count="1" selected="0">
            <x v="0"/>
          </reference>
        </references>
      </pivotArea>
    </format>
    <format dxfId="137">
      <pivotArea field="0" dataOnly="0" labelOnly="1" grandCol="1" outline="0" axis="axisCol" fieldPosition="0">
        <references count="1">
          <reference field="4294967294" count="1" selected="0">
            <x v="1"/>
          </reference>
        </references>
      </pivotArea>
    </format>
    <format dxfId="136">
      <pivotArea field="0" dataOnly="0" labelOnly="1" grandCol="1" outline="0" axis="axisCol" fieldPosition="0">
        <references count="1">
          <reference field="4294967294" count="1" selected="0">
            <x v="2"/>
          </reference>
        </references>
      </pivotArea>
    </format>
    <format dxfId="135">
      <pivotArea field="0" dataOnly="0" labelOnly="1" grandCol="1" outline="0" axis="axisCol" fieldPosition="0">
        <references count="1">
          <reference field="4294967294" count="1" selected="0">
            <x v="3"/>
          </reference>
        </references>
      </pivotArea>
    </format>
    <format dxfId="134">
      <pivotArea field="0" dataOnly="0" labelOnly="1" grandCol="1" outline="0" axis="axisCol" fieldPosition="0">
        <references count="1">
          <reference field="4294967294" count="1" selected="0">
            <x v="4"/>
          </reference>
        </references>
      </pivotArea>
    </format>
    <format dxfId="133">
      <pivotArea field="0" dataOnly="0" labelOnly="1" grandCol="1" outline="0" axis="axisCol" fieldPosition="0">
        <references count="1">
          <reference field="4294967294" count="1" selected="0">
            <x v="5"/>
          </reference>
        </references>
      </pivotArea>
    </format>
    <format dxfId="132">
      <pivotArea field="0" dataOnly="0" labelOnly="1" grandCol="1" outline="0" axis="axisCol" fieldPosition="0">
        <references count="1">
          <reference field="4294967294" count="1" selected="0">
            <x v="6"/>
          </reference>
        </references>
      </pivotArea>
    </format>
    <format dxfId="131">
      <pivotArea field="0" dataOnly="0" labelOnly="1" grandCol="1" outline="0" axis="axisCol" fieldPosition="0">
        <references count="1">
          <reference field="4294967294" count="1" selected="0">
            <x v="7"/>
          </reference>
        </references>
      </pivotArea>
    </format>
    <format dxfId="130">
      <pivotArea grandRow="1" outline="0" collapsedLevelsAreSubtotals="1" fieldPosition="0"/>
    </format>
    <format dxfId="129">
      <pivotArea dataOnly="0" labelOnly="1" grandRow="1" outline="0" fieldPosition="0"/>
    </format>
    <format dxfId="128">
      <pivotArea dataOnly="0" labelOnly="1" outline="0" fieldPosition="0">
        <references count="2">
          <reference field="4294967294" count="2">
            <x v="0"/>
            <x v="1"/>
          </reference>
          <reference field="0" count="1" selected="0">
            <x v="0"/>
          </reference>
        </references>
      </pivotArea>
    </format>
    <format dxfId="127">
      <pivotArea dataOnly="0" labelOnly="1" outline="0" fieldPosition="0">
        <references count="2">
          <reference field="4294967294" count="2">
            <x v="2"/>
            <x v="3"/>
          </reference>
          <reference field="0" count="1" selected="0">
            <x v="0"/>
          </reference>
        </references>
      </pivotArea>
    </format>
    <format dxfId="126">
      <pivotArea dataOnly="0" labelOnly="1" outline="0" fieldPosition="0">
        <references count="2">
          <reference field="4294967294" count="2">
            <x v="2"/>
            <x v="3"/>
          </reference>
          <reference field="0" count="1" selected="0">
            <x v="0"/>
          </reference>
        </references>
      </pivotArea>
    </format>
    <format dxfId="125">
      <pivotArea dataOnly="0" labelOnly="1" outline="0" fieldPosition="0">
        <references count="2">
          <reference field="4294967294" count="2">
            <x v="4"/>
            <x v="5"/>
          </reference>
          <reference field="0" count="1" selected="0">
            <x v="0"/>
          </reference>
        </references>
      </pivotArea>
    </format>
    <format dxfId="124">
      <pivotArea dataOnly="0" labelOnly="1" outline="0" fieldPosition="0">
        <references count="2">
          <reference field="4294967294" count="2">
            <x v="4"/>
            <x v="5"/>
          </reference>
          <reference field="0" count="1" selected="0">
            <x v="0"/>
          </reference>
        </references>
      </pivotArea>
    </format>
    <format dxfId="123">
      <pivotArea dataOnly="0" labelOnly="1" outline="0" fieldPosition="0">
        <references count="2">
          <reference field="4294967294" count="1">
            <x v="0"/>
          </reference>
          <reference field="0" count="1" selected="0">
            <x v="1"/>
          </reference>
        </references>
      </pivotArea>
    </format>
    <format dxfId="122">
      <pivotArea field="0" dataOnly="0" labelOnly="1" grandCol="1" outline="0" offset="IV1" axis="axisCol" fieldPosition="0">
        <references count="1">
          <reference field="4294967294" count="1" selected="0">
            <x v="0"/>
          </reference>
        </references>
      </pivotArea>
    </format>
    <format dxfId="121">
      <pivotArea field="0" dataOnly="0" labelOnly="1" grandCol="1" outline="0" offset="IV1" axis="axisCol" fieldPosition="0">
        <references count="1">
          <reference field="4294967294" count="1" selected="0">
            <x v="1"/>
          </reference>
        </references>
      </pivotArea>
    </format>
    <format dxfId="120">
      <pivotArea field="0" dataOnly="0" labelOnly="1" grandCol="1" outline="0" offset="IV1" axis="axisCol" fieldPosition="0">
        <references count="1">
          <reference field="4294967294" count="1" selected="0">
            <x v="2"/>
          </reference>
        </references>
      </pivotArea>
    </format>
    <format dxfId="119">
      <pivotArea field="0" dataOnly="0" labelOnly="1" grandCol="1" outline="0" offset="IV1" axis="axisCol" fieldPosition="0">
        <references count="1">
          <reference field="4294967294" count="1" selected="0">
            <x v="3"/>
          </reference>
        </references>
      </pivotArea>
    </format>
    <format dxfId="118">
      <pivotArea field="0" dataOnly="0" labelOnly="1" grandCol="1" outline="0" offset="IV1" axis="axisCol" fieldPosition="0">
        <references count="1">
          <reference field="4294967294" count="1" selected="0">
            <x v="4"/>
          </reference>
        </references>
      </pivotArea>
    </format>
    <format dxfId="117">
      <pivotArea field="0" dataOnly="0" labelOnly="1" grandCol="1" outline="0" offset="IV1" axis="axisCol" fieldPosition="0">
        <references count="1">
          <reference field="4294967294" count="1" selected="0">
            <x v="5"/>
          </reference>
        </references>
      </pivotArea>
    </format>
    <format dxfId="116">
      <pivotArea field="0" dataOnly="0" labelOnly="1" grandCol="1" outline="0" offset="IV1" axis="axisCol" fieldPosition="0">
        <references count="1">
          <reference field="4294967294" count="1" selected="0">
            <x v="6"/>
          </reference>
        </references>
      </pivotArea>
    </format>
    <format dxfId="115">
      <pivotArea field="0" dataOnly="0" labelOnly="1" grandCol="1" outline="0" offset="IV1" axis="axisCol" fieldPosition="0">
        <references count="1">
          <reference field="4294967294" count="1" selected="0">
            <x v="7"/>
          </reference>
        </references>
      </pivotArea>
    </format>
    <format dxfId="114">
      <pivotArea type="origin" dataOnly="0" labelOnly="1" outline="0" fieldPosition="0"/>
    </format>
    <format dxfId="113">
      <pivotArea field="3" type="button" dataOnly="0" labelOnly="1" outline="0" axis="axisRow" fieldPosition="0"/>
    </format>
    <format dxfId="112">
      <pivotArea dataOnly="0" labelOnly="1" fieldPosition="0">
        <references count="1">
          <reference field="3" count="0"/>
        </references>
      </pivotArea>
    </format>
    <format dxfId="111">
      <pivotArea dataOnly="0" labelOnly="1" grandRow="1" outline="0" fieldPosition="0"/>
    </format>
    <format dxfId="110">
      <pivotArea field="0" grandRow="1" outline="0" collapsedLevelsAreSubtotals="1" axis="axisCol" fieldPosition="0">
        <references count="2">
          <reference field="4294967294" count="2" selected="0">
            <x v="0"/>
            <x v="1"/>
          </reference>
          <reference field="0" count="1" selected="0">
            <x v="0"/>
          </reference>
        </references>
      </pivotArea>
    </format>
    <format dxfId="109">
      <pivotArea field="0" grandRow="1" outline="0" collapsedLevelsAreSubtotals="1" axis="axisCol" fieldPosition="0">
        <references count="2">
          <reference field="4294967294" count="1" selected="0">
            <x v="1"/>
          </reference>
          <reference field="0" count="1" selected="0">
            <x v="0"/>
          </reference>
        </references>
      </pivotArea>
    </format>
    <format dxfId="108">
      <pivotArea field="0" grandRow="1" outline="0" collapsedLevelsAreSubtotals="1" axis="axisCol" fieldPosition="0">
        <references count="2">
          <reference field="4294967294" count="1" selected="0">
            <x v="1"/>
          </reference>
          <reference field="0" count="1" selected="0">
            <x v="0"/>
          </reference>
        </references>
      </pivotArea>
    </format>
    <format dxfId="107">
      <pivotArea field="0" grandRow="1" outline="0" collapsedLevelsAreSubtotals="1" axis="axisCol" fieldPosition="0">
        <references count="2">
          <reference field="4294967294" count="2" selected="0">
            <x v="0"/>
            <x v="1"/>
          </reference>
          <reference field="0" count="1" selected="0">
            <x v="0"/>
          </reference>
        </references>
      </pivotArea>
    </format>
    <format dxfId="106">
      <pivotArea grandRow="1" grandCol="1" outline="0" collapsedLevelsAreSubtotals="1" fieldPosition="0">
        <references count="1">
          <reference field="4294967294" count="2" selected="0">
            <x v="0"/>
            <x v="1"/>
          </reference>
        </references>
      </pivotArea>
    </format>
    <format dxfId="105">
      <pivotArea field="0" grandRow="1" outline="0" collapsedLevelsAreSubtotals="1" axis="axisCol" fieldPosition="0">
        <references count="2">
          <reference field="4294967294" count="1" selected="0">
            <x v="3"/>
          </reference>
          <reference field="0" count="1" selected="0">
            <x v="0"/>
          </reference>
        </references>
      </pivotArea>
    </format>
    <format dxfId="104">
      <pivotArea field="0" grandRow="1" outline="0" collapsedLevelsAreSubtotals="1" axis="axisCol" fieldPosition="0">
        <references count="2">
          <reference field="4294967294" count="2" selected="0">
            <x v="2"/>
            <x v="3"/>
          </reference>
          <reference field="0" count="1" selected="0">
            <x v="0"/>
          </reference>
        </references>
      </pivotArea>
    </format>
    <format dxfId="103">
      <pivotArea field="0" grandRow="1" outline="0" collapsedLevelsAreSubtotals="1" axis="axisCol" fieldPosition="0">
        <references count="2">
          <reference field="4294967294" count="1" selected="0">
            <x v="5"/>
          </reference>
          <reference field="0" count="1" selected="0">
            <x v="0"/>
          </reference>
        </references>
      </pivotArea>
    </format>
    <format dxfId="102">
      <pivotArea field="0" grandRow="1" outline="0" collapsedLevelsAreSubtotals="1" axis="axisCol" fieldPosition="0">
        <references count="2">
          <reference field="4294967294" count="2" selected="0">
            <x v="4"/>
            <x v="5"/>
          </reference>
          <reference field="0" count="1" selected="0">
            <x v="0"/>
          </reference>
        </references>
      </pivotArea>
    </format>
    <format dxfId="101">
      <pivotArea field="0" grandRow="1" outline="0" collapsedLevelsAreSubtotals="1" axis="axisCol" fieldPosition="0">
        <references count="2">
          <reference field="4294967294" count="2" selected="0">
            <x v="6"/>
            <x v="7"/>
          </reference>
          <reference field="0" count="1" selected="0">
            <x v="0"/>
          </reference>
        </references>
      </pivotArea>
    </format>
    <format dxfId="100">
      <pivotArea outline="0" collapsedLevelsAreSubtotals="1" fieldPosition="0">
        <references count="2">
          <reference field="4294967294" count="2" selected="0">
            <x v="6"/>
            <x v="7"/>
          </reference>
          <reference field="0" count="1" selected="0">
            <x v="0"/>
          </reference>
        </references>
      </pivotArea>
    </format>
    <format dxfId="99">
      <pivotArea dataOnly="0" labelOnly="1" outline="0" fieldPosition="0">
        <references count="2">
          <reference field="4294967294" count="2">
            <x v="6"/>
            <x v="7"/>
          </reference>
          <reference field="0" count="1" selected="0">
            <x v="0"/>
          </reference>
        </references>
      </pivotArea>
    </format>
    <format dxfId="98">
      <pivotArea field="0" dataOnly="0" labelOnly="1" grandCol="1" outline="0" offset="IV1" axis="axisCol" fieldPosition="0">
        <references count="1">
          <reference field="4294967294" count="1" selected="0">
            <x v="0"/>
          </reference>
        </references>
      </pivotArea>
    </format>
    <format dxfId="97">
      <pivotArea field="0" dataOnly="0" labelOnly="1" grandCol="1" outline="0" offset="IV1" axis="axisCol" fieldPosition="0">
        <references count="1">
          <reference field="4294967294" count="1" selected="0">
            <x v="1"/>
          </reference>
        </references>
      </pivotArea>
    </format>
    <format dxfId="96">
      <pivotArea field="0" dataOnly="0" labelOnly="1" grandCol="1" outline="0" offset="IV1" axis="axisCol" fieldPosition="0">
        <references count="1">
          <reference field="4294967294" count="1" selected="0">
            <x v="2"/>
          </reference>
        </references>
      </pivotArea>
    </format>
    <format dxfId="95">
      <pivotArea field="0" dataOnly="0" labelOnly="1" grandCol="1" outline="0" offset="IV1" axis="axisCol" fieldPosition="0">
        <references count="1">
          <reference field="4294967294" count="1" selected="0">
            <x v="3"/>
          </reference>
        </references>
      </pivotArea>
    </format>
    <format dxfId="94">
      <pivotArea field="0" dataOnly="0" labelOnly="1" grandCol="1" outline="0" offset="IV1" axis="axisCol" fieldPosition="0">
        <references count="1">
          <reference field="4294967294" count="1" selected="0">
            <x v="4"/>
          </reference>
        </references>
      </pivotArea>
    </format>
    <format dxfId="93">
      <pivotArea field="0" dataOnly="0" labelOnly="1" grandCol="1" outline="0" offset="IV1" axis="axisCol" fieldPosition="0">
        <references count="1">
          <reference field="4294967294" count="1" selected="0">
            <x v="5"/>
          </reference>
        </references>
      </pivotArea>
    </format>
    <format dxfId="92">
      <pivotArea field="0" dataOnly="0" labelOnly="1" grandCol="1" outline="0" offset="IV1" axis="axisCol" fieldPosition="0">
        <references count="1">
          <reference field="4294967294" count="1" selected="0">
            <x v="6"/>
          </reference>
        </references>
      </pivotArea>
    </format>
    <format dxfId="91">
      <pivotArea field="0" dataOnly="0" labelOnly="1" grandCol="1" outline="0" offset="IV1" axis="axisCol" fieldPosition="0">
        <references count="1">
          <reference field="4294967294" count="1" selected="0">
            <x v="7"/>
          </reference>
        </references>
      </pivotArea>
    </format>
    <format dxfId="90">
      <pivotArea field="0" dataOnly="0" labelOnly="1" grandCol="1" outline="0" offset="IV256" axis="axisCol" fieldPosition="0">
        <references count="1">
          <reference field="4294967294" count="1" selected="0">
            <x v="0"/>
          </reference>
        </references>
      </pivotArea>
    </format>
    <format dxfId="89">
      <pivotArea field="0" dataOnly="0" labelOnly="1" grandCol="1" outline="0" offset="IV256" axis="axisCol" fieldPosition="0">
        <references count="1">
          <reference field="4294967294" count="1" selected="0">
            <x v="1"/>
          </reference>
        </references>
      </pivotArea>
    </format>
    <format dxfId="88">
      <pivotArea field="0" dataOnly="0" labelOnly="1" grandCol="1" outline="0" offset="IV256" axis="axisCol" fieldPosition="0">
        <references count="1">
          <reference field="4294967294" count="1" selected="0">
            <x v="2"/>
          </reference>
        </references>
      </pivotArea>
    </format>
    <format dxfId="87">
      <pivotArea field="0" dataOnly="0" labelOnly="1" grandCol="1" outline="0" offset="IV256" axis="axisCol" fieldPosition="0">
        <references count="1">
          <reference field="4294967294" count="1" selected="0">
            <x v="3"/>
          </reference>
        </references>
      </pivotArea>
    </format>
    <format dxfId="86">
      <pivotArea field="0" dataOnly="0" labelOnly="1" grandCol="1" outline="0" offset="IV256" axis="axisCol" fieldPosition="0">
        <references count="1">
          <reference field="4294967294" count="1" selected="0">
            <x v="4"/>
          </reference>
        </references>
      </pivotArea>
    </format>
    <format dxfId="85">
      <pivotArea field="0" dataOnly="0" labelOnly="1" grandCol="1" outline="0" offset="IV256" axis="axisCol" fieldPosition="0">
        <references count="1">
          <reference field="4294967294" count="1" selected="0">
            <x v="5"/>
          </reference>
        </references>
      </pivotArea>
    </format>
    <format dxfId="84">
      <pivotArea field="0" dataOnly="0" labelOnly="1" grandCol="1" outline="0" offset="IV256" axis="axisCol" fieldPosition="0">
        <references count="1">
          <reference field="4294967294" count="1" selected="0">
            <x v="6"/>
          </reference>
        </references>
      </pivotArea>
    </format>
    <format dxfId="83">
      <pivotArea field="0" dataOnly="0" labelOnly="1" grandCol="1" outline="0" offset="IV256" axis="axisCol" fieldPosition="0">
        <references count="1">
          <reference field="4294967294" count="1" selected="0">
            <x v="7"/>
          </reference>
        </references>
      </pivotArea>
    </format>
    <format dxfId="82">
      <pivotArea field="0" dataOnly="0" labelOnly="1" grandCol="1" outline="0" axis="axisCol" fieldPosition="0">
        <references count="1">
          <reference field="4294967294" count="1" selected="0">
            <x v="0"/>
          </reference>
        </references>
      </pivotArea>
    </format>
    <format dxfId="81">
      <pivotArea field="0" dataOnly="0" labelOnly="1" grandCol="1" outline="0" axis="axisCol" fieldPosition="0">
        <references count="1">
          <reference field="4294967294" count="1" selected="0">
            <x v="1"/>
          </reference>
        </references>
      </pivotArea>
    </format>
    <format dxfId="80">
      <pivotArea field="0" dataOnly="0" labelOnly="1" grandCol="1" outline="0" axis="axisCol" fieldPosition="0">
        <references count="1">
          <reference field="4294967294" count="1" selected="0">
            <x v="2"/>
          </reference>
        </references>
      </pivotArea>
    </format>
    <format dxfId="79">
      <pivotArea field="0" dataOnly="0" labelOnly="1" grandCol="1" outline="0" axis="axisCol" fieldPosition="0">
        <references count="1">
          <reference field="4294967294" count="1" selected="0">
            <x v="3"/>
          </reference>
        </references>
      </pivotArea>
    </format>
    <format dxfId="78">
      <pivotArea field="0" dataOnly="0" labelOnly="1" grandCol="1" outline="0" axis="axisCol" fieldPosition="0">
        <references count="1">
          <reference field="4294967294" count="1" selected="0">
            <x v="4"/>
          </reference>
        </references>
      </pivotArea>
    </format>
    <format dxfId="77">
      <pivotArea field="0" dataOnly="0" labelOnly="1" grandCol="1" outline="0" axis="axisCol" fieldPosition="0">
        <references count="1">
          <reference field="4294967294" count="1" selected="0">
            <x v="5"/>
          </reference>
        </references>
      </pivotArea>
    </format>
    <format dxfId="76">
      <pivotArea field="0" dataOnly="0" labelOnly="1" grandCol="1" outline="0" axis="axisCol" fieldPosition="0">
        <references count="1">
          <reference field="4294967294" count="1" selected="0">
            <x v="6"/>
          </reference>
        </references>
      </pivotArea>
    </format>
    <format dxfId="75">
      <pivotArea field="0" dataOnly="0" labelOnly="1" grandCol="1" outline="0" axis="axisCol" fieldPosition="0">
        <references count="1">
          <reference field="4294967294" count="1" selected="0">
            <x v="7"/>
          </reference>
        </references>
      </pivotArea>
    </format>
    <format dxfId="74">
      <pivotArea type="topRight" dataOnly="0" labelOnly="1" outline="0" offset="A1:J1" fieldPosition="0"/>
    </format>
    <format dxfId="73">
      <pivotArea type="topRight" dataOnly="0" labelOnly="1" outline="0" offset="P1" fieldPosition="0"/>
    </format>
    <format dxfId="72">
      <pivotArea dataOnly="0" labelOnly="1" outline="0" fieldPosition="0">
        <references count="2">
          <reference field="4294967294" count="2">
            <x v="2"/>
            <x v="3"/>
          </reference>
          <reference field="0" count="1" selected="0">
            <x v="0"/>
          </reference>
        </references>
      </pivotArea>
    </format>
    <format dxfId="71">
      <pivotArea dataOnly="0" labelOnly="1" outline="0" fieldPosition="0">
        <references count="2">
          <reference field="4294967294" count="2">
            <x v="4"/>
            <x v="5"/>
          </reference>
          <reference field="0" count="1" selected="0">
            <x v="0"/>
          </reference>
        </references>
      </pivotArea>
    </format>
    <format dxfId="70">
      <pivotArea dataOnly="0" labelOnly="1" outline="0" fieldPosition="0">
        <references count="2">
          <reference field="4294967294" count="2">
            <x v="2"/>
            <x v="3"/>
          </reference>
          <reference field="0" count="1" selected="0">
            <x v="1"/>
          </reference>
        </references>
      </pivotArea>
    </format>
    <format dxfId="69">
      <pivotArea dataOnly="0" labelOnly="1" outline="0" fieldPosition="0">
        <references count="2">
          <reference field="4294967294" count="2">
            <x v="4"/>
            <x v="5"/>
          </reference>
          <reference field="0" count="1" selected="0">
            <x v="1"/>
          </reference>
        </references>
      </pivotArea>
    </format>
    <format dxfId="68">
      <pivotArea dataOnly="0" labelOnly="1" outline="0" fieldPosition="0">
        <references count="2">
          <reference field="4294967294" count="2">
            <x v="6"/>
            <x v="7"/>
          </reference>
          <reference field="0" count="1" selected="0">
            <x v="1"/>
          </reference>
        </references>
      </pivotArea>
    </format>
    <format dxfId="67">
      <pivotArea field="0" grandRow="1" outline="0" collapsedLevelsAreSubtotals="1" axis="axisCol" fieldPosition="0">
        <references count="2">
          <reference field="4294967294" count="1" selected="0">
            <x v="2"/>
          </reference>
          <reference field="0" count="1" selected="0">
            <x v="1"/>
          </reference>
        </references>
      </pivotArea>
    </format>
    <format dxfId="66">
      <pivotArea field="0" grandRow="1" outline="0" collapsedLevelsAreSubtotals="1" axis="axisCol" fieldPosition="0">
        <references count="2">
          <reference field="4294967294" count="1" selected="0">
            <x v="4"/>
          </reference>
          <reference field="0" count="1" selected="0">
            <x v="1"/>
          </reference>
        </references>
      </pivotArea>
    </format>
    <format dxfId="65">
      <pivotArea dataOnly="0" labelOnly="1" outline="0" fieldPosition="0">
        <references count="2">
          <reference field="4294967294" count="1">
            <x v="1"/>
          </reference>
          <reference field="0" count="1" selected="0">
            <x v="1"/>
          </reference>
        </references>
      </pivotArea>
    </format>
    <format dxfId="64">
      <pivotArea dataOnly="0" labelOnly="1" outline="0" fieldPosition="0">
        <references count="2">
          <reference field="4294967294" count="1">
            <x v="3"/>
          </reference>
          <reference field="0" count="1" selected="0">
            <x v="1"/>
          </reference>
        </references>
      </pivotArea>
    </format>
    <format dxfId="63">
      <pivotArea field="0" dataOnly="0" labelOnly="1" grandCol="1" outline="0" axis="axisCol" fieldPosition="0">
        <references count="1">
          <reference field="4294967294" count="1" selected="0">
            <x v="0"/>
          </reference>
        </references>
      </pivotArea>
    </format>
    <format dxfId="62">
      <pivotArea field="0" dataOnly="0" labelOnly="1" grandCol="1" outline="0" axis="axisCol" fieldPosition="0">
        <references count="1">
          <reference field="4294967294" count="1" selected="0">
            <x v="1"/>
          </reference>
        </references>
      </pivotArea>
    </format>
    <format dxfId="61">
      <pivotArea field="0" dataOnly="0" labelOnly="1" grandCol="1" outline="0" axis="axisCol" fieldPosition="0">
        <references count="1">
          <reference field="4294967294" count="1" selected="0">
            <x v="2"/>
          </reference>
        </references>
      </pivotArea>
    </format>
    <format dxfId="60">
      <pivotArea field="0" dataOnly="0" labelOnly="1" grandCol="1" outline="0" axis="axisCol" fieldPosition="0">
        <references count="1">
          <reference field="4294967294" count="1" selected="0">
            <x v="3"/>
          </reference>
        </references>
      </pivotArea>
    </format>
    <format dxfId="59">
      <pivotArea field="0" dataOnly="0" labelOnly="1" grandCol="1" outline="0" axis="axisCol" fieldPosition="0">
        <references count="1">
          <reference field="4294967294" count="1" selected="0">
            <x v="4"/>
          </reference>
        </references>
      </pivotArea>
    </format>
    <format dxfId="58">
      <pivotArea field="0" dataOnly="0" labelOnly="1" grandCol="1" outline="0" axis="axisCol" fieldPosition="0">
        <references count="1">
          <reference field="4294967294" count="1" selected="0">
            <x v="5"/>
          </reference>
        </references>
      </pivotArea>
    </format>
    <format dxfId="57">
      <pivotArea field="0" dataOnly="0" labelOnly="1" grandCol="1" outline="0" axis="axisCol" fieldPosition="0">
        <references count="1">
          <reference field="4294967294" count="1" selected="0">
            <x v="6"/>
          </reference>
        </references>
      </pivotArea>
    </format>
    <format dxfId="56">
      <pivotArea field="0" dataOnly="0" labelOnly="1" grandCol="1" outline="0" axis="axisCol" fieldPosition="0">
        <references count="1">
          <reference field="4294967294" count="1" selected="0">
            <x v="7"/>
          </reference>
        </references>
      </pivotArea>
    </format>
    <format dxfId="55">
      <pivotArea dataOnly="0" labelOnly="1" outline="0" fieldPosition="0">
        <references count="2">
          <reference field="4294967294" count="1">
            <x v="2"/>
          </reference>
          <reference field="0" count="1" selected="0">
            <x v="1"/>
          </reference>
        </references>
      </pivotArea>
    </format>
    <format dxfId="54">
      <pivotArea dataOnly="0" labelOnly="1" outline="0" fieldPosition="0">
        <references count="2">
          <reference field="4294967294" count="1">
            <x v="3"/>
          </reference>
          <reference field="0" count="1" selected="0">
            <x v="1"/>
          </reference>
        </references>
      </pivotArea>
    </format>
    <format dxfId="53">
      <pivotArea dataOnly="0" labelOnly="1" outline="0" fieldPosition="0">
        <references count="2">
          <reference field="4294967294" count="1">
            <x v="4"/>
          </reference>
          <reference field="0" count="1" selected="0">
            <x v="1"/>
          </reference>
        </references>
      </pivotArea>
    </format>
    <format dxfId="52">
      <pivotArea dataOnly="0" labelOnly="1" outline="0" fieldPosition="0">
        <references count="2">
          <reference field="4294967294" count="1">
            <x v="5"/>
          </reference>
          <reference field="0" count="1" selected="0">
            <x v="1"/>
          </reference>
        </references>
      </pivotArea>
    </format>
    <format dxfId="51">
      <pivotArea field="0" dataOnly="0" labelOnly="1" grandCol="1" outline="0" axis="axisCol" fieldPosition="0">
        <references count="1">
          <reference field="4294967294" count="1" selected="0">
            <x v="0"/>
          </reference>
        </references>
      </pivotArea>
    </format>
    <format dxfId="50">
      <pivotArea field="0" dataOnly="0" labelOnly="1" grandCol="1" outline="0" axis="axisCol" fieldPosition="0">
        <references count="1">
          <reference field="4294967294" count="1" selected="0">
            <x v="1"/>
          </reference>
        </references>
      </pivotArea>
    </format>
    <format dxfId="49">
      <pivotArea field="0" dataOnly="0" labelOnly="1" grandCol="1" outline="0" axis="axisCol" fieldPosition="0">
        <references count="1">
          <reference field="4294967294" count="1" selected="0">
            <x v="2"/>
          </reference>
        </references>
      </pivotArea>
    </format>
    <format dxfId="48">
      <pivotArea field="0" dataOnly="0" labelOnly="1" grandCol="1" outline="0" axis="axisCol" fieldPosition="0">
        <references count="1">
          <reference field="4294967294" count="1" selected="0">
            <x v="3"/>
          </reference>
        </references>
      </pivotArea>
    </format>
    <format dxfId="47">
      <pivotArea field="0" dataOnly="0" labelOnly="1" grandCol="1" outline="0" axis="axisCol" fieldPosition="0">
        <references count="1">
          <reference field="4294967294" count="1" selected="0">
            <x v="4"/>
          </reference>
        </references>
      </pivotArea>
    </format>
    <format dxfId="46">
      <pivotArea field="0" dataOnly="0" labelOnly="1" grandCol="1" outline="0" axis="axisCol" fieldPosition="0">
        <references count="1">
          <reference field="4294967294" count="1" selected="0">
            <x v="5"/>
          </reference>
        </references>
      </pivotArea>
    </format>
    <format dxfId="45">
      <pivotArea field="0" dataOnly="0" labelOnly="1" grandCol="1" outline="0" axis="axisCol" fieldPosition="0">
        <references count="1">
          <reference field="4294967294" count="1" selected="0">
            <x v="6"/>
          </reference>
        </references>
      </pivotArea>
    </format>
    <format dxfId="44">
      <pivotArea field="0" dataOnly="0" labelOnly="1" grandCol="1" outline="0" axis="axisCol" fieldPosition="0">
        <references count="1">
          <reference field="4294967294" count="1" selected="0">
            <x v="7"/>
          </reference>
        </references>
      </pivotArea>
    </format>
    <format dxfId="43">
      <pivotArea collapsedLevelsAreSubtotals="1" fieldPosition="0">
        <references count="3">
          <reference field="4294967294" count="2" selected="0">
            <x v="4"/>
            <x v="5"/>
          </reference>
          <reference field="0" count="1" selected="0">
            <x v="1"/>
          </reference>
          <reference field="3" count="0"/>
        </references>
      </pivotArea>
    </format>
    <format dxfId="42">
      <pivotArea collapsedLevelsAreSubtotals="1" fieldPosition="0">
        <references count="3">
          <reference field="4294967294" count="2" selected="0">
            <x v="6"/>
            <x v="7"/>
          </reference>
          <reference field="0" count="1" selected="0">
            <x v="1"/>
          </reference>
          <reference field="3" count="0"/>
        </references>
      </pivotArea>
    </format>
    <format dxfId="41">
      <pivotArea field="0" grandCol="1" outline="0" collapsedLevelsAreSubtotals="1" axis="axisCol" fieldPosition="0">
        <references count="1">
          <reference field="4294967294" count="2" selected="0">
            <x v="4"/>
            <x v="5"/>
          </reference>
        </references>
      </pivotArea>
    </format>
    <format dxfId="40">
      <pivotArea field="0" grandCol="1" outline="0" collapsedLevelsAreSubtotals="1" axis="axisCol" fieldPosition="0">
        <references count="1">
          <reference field="4294967294" count="2" selected="0">
            <x v="6"/>
            <x v="7"/>
          </reference>
        </references>
      </pivotArea>
    </format>
    <format dxfId="39">
      <pivotArea field="0" grandRow="1" outline="0" collapsedLevelsAreSubtotals="1" axis="axisCol" fieldPosition="0">
        <references count="2">
          <reference field="4294967294" count="2" selected="0">
            <x v="6"/>
            <x v="7"/>
          </reference>
          <reference field="0" count="1" selected="0">
            <x v="0"/>
          </reference>
        </references>
      </pivotArea>
    </format>
    <format dxfId="38">
      <pivotArea field="0" grandRow="1" outline="0" collapsedLevelsAreSubtotals="1" axis="axisCol" fieldPosition="0">
        <references count="2">
          <reference field="4294967294" count="2" selected="0">
            <x v="0"/>
            <x v="1"/>
          </reference>
          <reference field="0" count="1" selected="0">
            <x v="1"/>
          </reference>
        </references>
      </pivotArea>
    </format>
    <format dxfId="37">
      <pivotArea field="0" grandRow="1" outline="0" collapsedLevelsAreSubtotals="1" axis="axisCol" fieldPosition="0">
        <references count="2">
          <reference field="4294967294" count="2" selected="0">
            <x v="2"/>
            <x v="3"/>
          </reference>
          <reference field="0" count="1" selected="0">
            <x v="1"/>
          </reference>
        </references>
      </pivotArea>
    </format>
    <format dxfId="36">
      <pivotArea field="0" grandRow="1" outline="0" collapsedLevelsAreSubtotals="1" axis="axisCol" fieldPosition="0">
        <references count="2">
          <reference field="4294967294" count="2" selected="0">
            <x v="4"/>
            <x v="5"/>
          </reference>
          <reference field="0" count="1" selected="0">
            <x v="1"/>
          </reference>
        </references>
      </pivotArea>
    </format>
    <format dxfId="35">
      <pivotArea grandRow="1" grandCol="1" outline="0" collapsedLevelsAreSubtotals="1" fieldPosition="0">
        <references count="1">
          <reference field="4294967294" count="2" selected="0">
            <x v="2"/>
            <x v="3"/>
          </reference>
        </references>
      </pivotArea>
    </format>
    <format dxfId="34">
      <pivotArea grandRow="1" grandCol="1" outline="0" collapsedLevelsAreSubtotals="1" fieldPosition="0">
        <references count="1">
          <reference field="4294967294" count="2" selected="0">
            <x v="4"/>
            <x v="5"/>
          </reference>
        </references>
      </pivotArea>
    </format>
    <format dxfId="33">
      <pivotArea field="0" grandRow="1" outline="0" collapsedLevelsAreSubtotals="1" axis="axisCol" fieldPosition="0">
        <references count="2">
          <reference field="4294967294" count="2" selected="0">
            <x v="4"/>
            <x v="5"/>
          </reference>
          <reference field="0" count="1" selected="0">
            <x v="1"/>
          </reference>
        </references>
      </pivotArea>
    </format>
    <format dxfId="32">
      <pivotArea field="0" grandRow="1" outline="0" collapsedLevelsAreSubtotals="1" axis="axisCol" fieldPosition="0">
        <references count="2">
          <reference field="4294967294" count="2" selected="0">
            <x v="6"/>
            <x v="7"/>
          </reference>
          <reference field="0" count="1" selected="0">
            <x v="1"/>
          </reference>
        </references>
      </pivotArea>
    </format>
    <format dxfId="31">
      <pivotArea field="0" type="button" dataOnly="0" labelOnly="1" outline="0" axis="axisCol" fieldPosition="0"/>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ivotTable" Target="../pivotTables/pivotTable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
  <sheetViews>
    <sheetView showGridLines="0" tabSelected="1" workbookViewId="0">
      <selection activeCell="M4" sqref="M4"/>
    </sheetView>
  </sheetViews>
  <sheetFormatPr defaultColWidth="9.109375" defaultRowHeight="13.2" x14ac:dyDescent="0.25"/>
  <cols>
    <col min="1" max="16384" width="9.109375" style="1"/>
  </cols>
  <sheetData/>
  <sheetProtection sheet="1" objects="1" scenarios="1"/>
  <printOptions horizontalCentered="1"/>
  <pageMargins left="0.3" right="0.3" top="0.5" bottom="0.5" header="0.3" footer="0.3"/>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showGridLines="0" workbookViewId="0">
      <selection activeCell="B13" sqref="B13"/>
    </sheetView>
  </sheetViews>
  <sheetFormatPr defaultColWidth="9.109375" defaultRowHeight="13.2" x14ac:dyDescent="0.25"/>
  <cols>
    <col min="1" max="1" width="29.88671875" style="1" bestFit="1" customWidth="1"/>
    <col min="2" max="13" width="13.6640625" style="1" customWidth="1"/>
    <col min="14" max="16384" width="9.109375" style="1"/>
  </cols>
  <sheetData>
    <row r="1" spans="1:22" ht="20.100000000000001" customHeight="1" x14ac:dyDescent="0.25">
      <c r="A1" s="224" t="s">
        <v>385</v>
      </c>
      <c r="B1" s="224"/>
      <c r="C1" s="224"/>
      <c r="D1" s="224"/>
      <c r="E1" s="224"/>
      <c r="F1" s="224"/>
      <c r="G1" s="224"/>
      <c r="H1" s="224"/>
      <c r="I1" s="224"/>
      <c r="J1" s="224"/>
      <c r="K1" s="224"/>
      <c r="L1" s="224"/>
      <c r="M1" s="224"/>
    </row>
    <row r="2" spans="1:22"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c r="H2" s="30"/>
      <c r="I2" s="30"/>
      <c r="J2" s="30"/>
      <c r="K2" s="30"/>
      <c r="L2" s="30"/>
      <c r="M2" s="30"/>
    </row>
    <row r="3" spans="1:22" ht="20.100000000000001" customHeight="1" x14ac:dyDescent="0.25">
      <c r="A3" s="38" t="str">
        <f>IF('Set-Up Worksheet'!B4="","LME-MCO Not Entered On Set-Up Worksheet",'Set-Up Worksheet'!B4)</f>
        <v>LME-MCO Not Entered On Set-Up Worksheet</v>
      </c>
      <c r="B3" s="30"/>
      <c r="C3" s="30"/>
      <c r="D3" s="30"/>
      <c r="E3" s="30"/>
      <c r="F3" s="30"/>
      <c r="G3" s="30"/>
      <c r="H3" s="30"/>
      <c r="I3" s="30"/>
      <c r="J3" s="30"/>
      <c r="K3" s="30"/>
      <c r="L3" s="30"/>
      <c r="M3" s="30"/>
    </row>
    <row r="5" spans="1:22" ht="20.100000000000001" customHeight="1" x14ac:dyDescent="0.25">
      <c r="A5" s="64" t="s">
        <v>527</v>
      </c>
    </row>
    <row r="7" spans="1:22" ht="20.100000000000001" customHeight="1" x14ac:dyDescent="0.25">
      <c r="A7" s="64" t="s">
        <v>549</v>
      </c>
      <c r="B7" s="30"/>
      <c r="C7" s="30"/>
      <c r="D7" s="30"/>
      <c r="F7" s="30"/>
      <c r="G7" s="30"/>
      <c r="H7" s="30"/>
      <c r="J7" s="30"/>
      <c r="K7" s="30"/>
      <c r="L7" s="30"/>
    </row>
    <row r="10" spans="1:22" ht="20.100000000000001" customHeight="1" x14ac:dyDescent="0.25">
      <c r="A10" s="76"/>
      <c r="B10" s="5" t="s">
        <v>382</v>
      </c>
      <c r="C10" s="5"/>
      <c r="D10" s="58"/>
      <c r="E10" s="174"/>
      <c r="F10" s="7" t="s">
        <v>383</v>
      </c>
      <c r="G10" s="5"/>
      <c r="H10" s="58"/>
      <c r="I10" s="174"/>
      <c r="J10" s="7" t="s">
        <v>384</v>
      </c>
      <c r="K10" s="5"/>
      <c r="L10" s="58"/>
      <c r="M10" s="3"/>
    </row>
    <row r="11" spans="1:22" ht="20.100000000000001" customHeight="1" x14ac:dyDescent="0.25">
      <c r="A11" s="11"/>
      <c r="B11" s="58" t="str">
        <f>"July 1, "&amp;'Set-Up Worksheet'!$B$6-1&amp;" through December 31, "&amp;'Set-Up Worksheet'!$B$6-1</f>
        <v>July 1, 2016 through December 31, 2016</v>
      </c>
      <c r="C11" s="59"/>
      <c r="D11" s="59"/>
      <c r="E11" s="174"/>
      <c r="F11" s="59" t="str">
        <f>"January 1, "&amp;'Set-Up Worksheet'!$B$6&amp;" through June 30, "&amp;'Set-Up Worksheet'!$B$6</f>
        <v>January 1, 2017 through June 30, 2017</v>
      </c>
      <c r="G11" s="59"/>
      <c r="H11" s="59"/>
      <c r="I11" s="174"/>
      <c r="J11" s="59" t="str">
        <f>"July 1, "&amp;'Set-Up Worksheet'!$B$6-1&amp;" through June 30, "&amp;'Set-Up Worksheet'!$B$6</f>
        <v>July 1, 2016 through June 30, 2017</v>
      </c>
      <c r="K11" s="59"/>
      <c r="L11" s="59"/>
      <c r="M11" s="3"/>
      <c r="O11" s="141" t="s">
        <v>113</v>
      </c>
    </row>
    <row r="12" spans="1:22" ht="20.100000000000001" customHeight="1" x14ac:dyDescent="0.25">
      <c r="A12" s="68" t="s">
        <v>80</v>
      </c>
      <c r="B12" s="8" t="s">
        <v>7</v>
      </c>
      <c r="C12" s="8" t="s">
        <v>8</v>
      </c>
      <c r="D12" s="8" t="s">
        <v>9</v>
      </c>
      <c r="E12" s="9" t="s">
        <v>115</v>
      </c>
      <c r="F12" s="10" t="s">
        <v>7</v>
      </c>
      <c r="G12" s="8" t="s">
        <v>8</v>
      </c>
      <c r="H12" s="8" t="s">
        <v>9</v>
      </c>
      <c r="I12" s="9" t="s">
        <v>115</v>
      </c>
      <c r="J12" s="10" t="s">
        <v>7</v>
      </c>
      <c r="K12" s="8" t="s">
        <v>8</v>
      </c>
      <c r="L12" s="8" t="s">
        <v>9</v>
      </c>
      <c r="M12" s="8" t="s">
        <v>115</v>
      </c>
    </row>
    <row r="13" spans="1:22" ht="24.9" customHeight="1" x14ac:dyDescent="0.25">
      <c r="A13" s="1" t="s">
        <v>0</v>
      </c>
      <c r="B13" s="106"/>
      <c r="C13" s="106"/>
      <c r="D13" s="167">
        <f>SUM(B13:C13)</f>
        <v>0</v>
      </c>
      <c r="E13" s="175">
        <f>IF(D$19=0,0,D13/D$19)</f>
        <v>0</v>
      </c>
      <c r="F13" s="107"/>
      <c r="G13" s="106"/>
      <c r="H13" s="167">
        <f>SUM(F13:G13)</f>
        <v>0</v>
      </c>
      <c r="I13" s="175">
        <f>IF(H$19=0,0,H13/H$19)</f>
        <v>0</v>
      </c>
      <c r="J13" s="107"/>
      <c r="K13" s="106"/>
      <c r="L13" s="167">
        <f>SUM(J13:K13)</f>
        <v>0</v>
      </c>
      <c r="M13" s="171">
        <f>IF(L$19=0,0,L13/L$19)</f>
        <v>0</v>
      </c>
      <c r="O13" s="475" t="s">
        <v>334</v>
      </c>
      <c r="P13" s="475"/>
      <c r="Q13" s="475"/>
      <c r="R13" s="475"/>
      <c r="S13" s="475"/>
      <c r="T13" s="475"/>
      <c r="U13" s="475"/>
      <c r="V13" s="475"/>
    </row>
    <row r="14" spans="1:22" ht="24.9" customHeight="1" x14ac:dyDescent="0.25">
      <c r="A14" s="1" t="s">
        <v>1</v>
      </c>
      <c r="B14" s="106"/>
      <c r="C14" s="106"/>
      <c r="D14" s="167">
        <f t="shared" ref="D14:D18" si="0">SUM(B14:C14)</f>
        <v>0</v>
      </c>
      <c r="E14" s="175">
        <f t="shared" ref="E14:E18" si="1">IF(D$19=0,0,D14/D$19)</f>
        <v>0</v>
      </c>
      <c r="F14" s="107"/>
      <c r="G14" s="106"/>
      <c r="H14" s="167">
        <f t="shared" ref="H14:H18" si="2">SUM(F14:G14)</f>
        <v>0</v>
      </c>
      <c r="I14" s="175">
        <f t="shared" ref="I14:I18" si="3">IF(H$19=0,0,H14/H$19)</f>
        <v>0</v>
      </c>
      <c r="J14" s="107"/>
      <c r="K14" s="106"/>
      <c r="L14" s="167">
        <f t="shared" ref="L14:L18" si="4">SUM(J14:K14)</f>
        <v>0</v>
      </c>
      <c r="M14" s="171">
        <f t="shared" ref="M14:M18" si="5">IF(L$19=0,0,L14/L$19)</f>
        <v>0</v>
      </c>
      <c r="N14" s="61"/>
      <c r="O14" s="140" t="s">
        <v>335</v>
      </c>
      <c r="P14" s="137"/>
      <c r="Q14" s="137"/>
      <c r="R14" s="137"/>
      <c r="S14" s="137"/>
      <c r="T14" s="137"/>
      <c r="U14" s="137"/>
      <c r="V14" s="137"/>
    </row>
    <row r="15" spans="1:22" ht="24.9" customHeight="1" x14ac:dyDescent="0.25">
      <c r="A15" s="1" t="s">
        <v>2</v>
      </c>
      <c r="B15" s="106"/>
      <c r="C15" s="106"/>
      <c r="D15" s="167">
        <f t="shared" si="0"/>
        <v>0</v>
      </c>
      <c r="E15" s="175">
        <f t="shared" si="1"/>
        <v>0</v>
      </c>
      <c r="F15" s="107"/>
      <c r="G15" s="106"/>
      <c r="H15" s="167">
        <f t="shared" si="2"/>
        <v>0</v>
      </c>
      <c r="I15" s="175">
        <f t="shared" si="3"/>
        <v>0</v>
      </c>
      <c r="J15" s="107"/>
      <c r="K15" s="106"/>
      <c r="L15" s="167">
        <f t="shared" si="4"/>
        <v>0</v>
      </c>
      <c r="M15" s="171">
        <f t="shared" si="5"/>
        <v>0</v>
      </c>
      <c r="O15" s="140" t="s">
        <v>336</v>
      </c>
      <c r="P15" s="137"/>
      <c r="Q15" s="137"/>
      <c r="R15" s="137"/>
      <c r="S15" s="137"/>
      <c r="T15" s="137"/>
      <c r="U15" s="137"/>
      <c r="V15" s="137"/>
    </row>
    <row r="16" spans="1:22" ht="24.9" customHeight="1" x14ac:dyDescent="0.25">
      <c r="A16" s="1" t="s">
        <v>3</v>
      </c>
      <c r="B16" s="106"/>
      <c r="C16" s="106"/>
      <c r="D16" s="167">
        <f t="shared" si="0"/>
        <v>0</v>
      </c>
      <c r="E16" s="175">
        <f t="shared" si="1"/>
        <v>0</v>
      </c>
      <c r="F16" s="107"/>
      <c r="G16" s="106"/>
      <c r="H16" s="167">
        <f t="shared" si="2"/>
        <v>0</v>
      </c>
      <c r="I16" s="175">
        <f t="shared" si="3"/>
        <v>0</v>
      </c>
      <c r="J16" s="107"/>
      <c r="K16" s="106"/>
      <c r="L16" s="167">
        <f t="shared" si="4"/>
        <v>0</v>
      </c>
      <c r="M16" s="171">
        <f t="shared" si="5"/>
        <v>0</v>
      </c>
    </row>
    <row r="17" spans="1:22" ht="24.9" customHeight="1" x14ac:dyDescent="0.25">
      <c r="A17" s="1" t="s">
        <v>4</v>
      </c>
      <c r="B17" s="106"/>
      <c r="C17" s="106"/>
      <c r="D17" s="167">
        <f t="shared" si="0"/>
        <v>0</v>
      </c>
      <c r="E17" s="175">
        <f t="shared" si="1"/>
        <v>0</v>
      </c>
      <c r="F17" s="107"/>
      <c r="G17" s="106"/>
      <c r="H17" s="167">
        <f t="shared" si="2"/>
        <v>0</v>
      </c>
      <c r="I17" s="175">
        <f t="shared" si="3"/>
        <v>0</v>
      </c>
      <c r="J17" s="107"/>
      <c r="K17" s="106"/>
      <c r="L17" s="167">
        <f t="shared" si="4"/>
        <v>0</v>
      </c>
      <c r="M17" s="171">
        <f t="shared" si="5"/>
        <v>0</v>
      </c>
      <c r="O17" s="476"/>
      <c r="P17" s="476"/>
      <c r="Q17" s="476"/>
      <c r="R17" s="476"/>
      <c r="S17" s="476"/>
      <c r="T17" s="476"/>
      <c r="U17" s="476"/>
      <c r="V17" s="476"/>
    </row>
    <row r="18" spans="1:22" ht="24.9" customHeight="1" thickBot="1" x14ac:dyDescent="0.3">
      <c r="A18" s="1" t="s">
        <v>5</v>
      </c>
      <c r="B18" s="108"/>
      <c r="C18" s="108"/>
      <c r="D18" s="168">
        <f t="shared" si="0"/>
        <v>0</v>
      </c>
      <c r="E18" s="176">
        <f t="shared" si="1"/>
        <v>0</v>
      </c>
      <c r="F18" s="109"/>
      <c r="G18" s="108"/>
      <c r="H18" s="168">
        <f t="shared" si="2"/>
        <v>0</v>
      </c>
      <c r="I18" s="176">
        <f t="shared" si="3"/>
        <v>0</v>
      </c>
      <c r="J18" s="109"/>
      <c r="K18" s="108"/>
      <c r="L18" s="168">
        <f t="shared" si="4"/>
        <v>0</v>
      </c>
      <c r="M18" s="172">
        <f t="shared" si="5"/>
        <v>0</v>
      </c>
      <c r="O18" s="476"/>
      <c r="P18" s="476"/>
      <c r="Q18" s="476"/>
      <c r="R18" s="476"/>
      <c r="S18" s="476"/>
      <c r="T18" s="476"/>
      <c r="U18" s="476"/>
      <c r="V18" s="476"/>
    </row>
    <row r="19" spans="1:22" ht="24.9" customHeight="1" thickTop="1" x14ac:dyDescent="0.25">
      <c r="A19" s="11" t="s">
        <v>6</v>
      </c>
      <c r="B19" s="169">
        <f>SUM(B13:B18)</f>
        <v>0</v>
      </c>
      <c r="C19" s="169">
        <f t="shared" ref="C19:L19" si="6">SUM(C13:C18)</f>
        <v>0</v>
      </c>
      <c r="D19" s="169">
        <f t="shared" si="6"/>
        <v>0</v>
      </c>
      <c r="E19" s="177">
        <f>SUM(E13:E18)</f>
        <v>0</v>
      </c>
      <c r="F19" s="170">
        <f t="shared" si="6"/>
        <v>0</v>
      </c>
      <c r="G19" s="169">
        <f t="shared" si="6"/>
        <v>0</v>
      </c>
      <c r="H19" s="169">
        <f t="shared" si="6"/>
        <v>0</v>
      </c>
      <c r="I19" s="177">
        <f>SUM(I13:I18)</f>
        <v>0</v>
      </c>
      <c r="J19" s="170">
        <f t="shared" si="6"/>
        <v>0</v>
      </c>
      <c r="K19" s="169">
        <f t="shared" si="6"/>
        <v>0</v>
      </c>
      <c r="L19" s="169">
        <f t="shared" si="6"/>
        <v>0</v>
      </c>
      <c r="M19" s="173">
        <f>SUM(M13:M18)</f>
        <v>0</v>
      </c>
    </row>
    <row r="20" spans="1:22" ht="24.9" customHeight="1" x14ac:dyDescent="0.25">
      <c r="B20" s="178"/>
      <c r="C20" s="30"/>
      <c r="D20" s="30"/>
      <c r="E20" s="30"/>
      <c r="F20" s="30"/>
      <c r="G20" s="30"/>
      <c r="H20" s="30"/>
      <c r="I20" s="30"/>
      <c r="J20" s="30"/>
      <c r="K20" s="30"/>
      <c r="L20" s="30"/>
      <c r="M20" s="30"/>
    </row>
    <row r="26" spans="1:22" ht="20.100000000000001" customHeight="1" x14ac:dyDescent="0.25"/>
    <row r="27" spans="1:22" ht="20.100000000000001" customHeight="1" x14ac:dyDescent="0.25"/>
    <row r="28" spans="1:22" ht="20.100000000000001" customHeight="1" x14ac:dyDescent="0.25"/>
    <row r="29" spans="1:22" ht="20.100000000000001" customHeight="1" x14ac:dyDescent="0.25"/>
    <row r="30" spans="1:22" ht="20.100000000000001" customHeight="1" x14ac:dyDescent="0.25"/>
    <row r="31" spans="1:22" ht="20.100000000000001" customHeight="1" x14ac:dyDescent="0.25"/>
    <row r="32" spans="1:22"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sheetData>
  <sheetProtection sheet="1" objects="1" scenarios="1"/>
  <mergeCells count="2">
    <mergeCell ref="O13:V13"/>
    <mergeCell ref="O17:V18"/>
  </mergeCells>
  <conditionalFormatting sqref="A3">
    <cfRule type="cellIs" dxfId="266" priority="7" operator="equal">
      <formula>"LME-MCO Not Entered On Set-Up Worksheet"</formula>
    </cfRule>
  </conditionalFormatting>
  <conditionalFormatting sqref="A2">
    <cfRule type="cellIs" dxfId="265" priority="4" operator="equal">
      <formula>"SFY And/Or Report Period Not Entered On Set-Up Worksheet"</formula>
    </cfRule>
  </conditionalFormatting>
  <printOptions horizontalCentered="1"/>
  <pageMargins left="0.3" right="0.3" top="0.5" bottom="0.5" header="0.3" footer="0.3"/>
  <pageSetup scale="69" orientation="landscape" r:id="rId1"/>
  <headerFooter>
    <oddFooter>&amp;LNC DHHS DMH/DD/SAS-CPM-QMT&amp;CPage &amp;P of &amp;N&amp;R&amp;F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3" id="{F2236DAF-E742-4A15-902E-3179779DF0AE}">
            <xm:f>AND('Set-Up Worksheet'!$B$8="Year-End Report",OR(J13&gt;SUM(B13,F13),J13&lt;MAX(B13,F13)))</xm:f>
            <x14:dxf>
              <fill>
                <patternFill>
                  <bgColor theme="8" tint="0.59996337778862885"/>
                </patternFill>
              </fill>
            </x14:dxf>
          </x14:cfRule>
          <xm:sqref>J13:J18</xm:sqref>
        </x14:conditionalFormatting>
        <x14:conditionalFormatting xmlns:xm="http://schemas.microsoft.com/office/excel/2006/main">
          <x14:cfRule type="expression" priority="2" id="{6C221641-CB56-4F7B-9E42-8F3C33150B20}">
            <xm:f>AND('Set-Up Worksheet'!$B$8="Year-End Report",OR(K13&gt;SUM(C13,G13),K13&lt;MAX(C13,G13)))</xm:f>
            <x14:dxf>
              <fill>
                <patternFill>
                  <bgColor theme="8" tint="0.59996337778862885"/>
                </patternFill>
              </fill>
            </x14:dxf>
          </x14:cfRule>
          <xm:sqref>K13:K18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7"/>
  <sheetViews>
    <sheetView showGridLines="0" workbookViewId="0">
      <pane ySplit="11" topLeftCell="A12" activePane="bottomLeft" state="frozen"/>
      <selection activeCell="A6" sqref="A6"/>
      <selection pane="bottomLeft" activeCell="A2" sqref="A2"/>
    </sheetView>
  </sheetViews>
  <sheetFormatPr defaultColWidth="9.109375" defaultRowHeight="13.2" x14ac:dyDescent="0.25"/>
  <cols>
    <col min="1" max="1" width="23" style="1" customWidth="1"/>
    <col min="2" max="7" width="18.6640625" style="1" customWidth="1"/>
    <col min="8" max="16384" width="9.109375" style="1"/>
  </cols>
  <sheetData>
    <row r="1" spans="1:17" ht="20.100000000000001" customHeight="1" x14ac:dyDescent="0.25">
      <c r="A1" s="224" t="s">
        <v>269</v>
      </c>
      <c r="B1" s="224"/>
      <c r="C1" s="224"/>
      <c r="D1" s="224"/>
      <c r="E1" s="224"/>
      <c r="F1" s="224"/>
      <c r="G1" s="224"/>
    </row>
    <row r="2" spans="1:17"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row>
    <row r="3" spans="1:17" ht="20.100000000000001" customHeight="1" x14ac:dyDescent="0.25">
      <c r="A3" s="38" t="str">
        <f>IF('Set-Up Worksheet'!B4="","LME-MCO Not Entered On Set-Up Worksheet",'Set-Up Worksheet'!B4)</f>
        <v>LME-MCO Not Entered On Set-Up Worksheet</v>
      </c>
      <c r="B3" s="30"/>
      <c r="C3" s="30"/>
      <c r="D3" s="30"/>
      <c r="E3" s="30"/>
      <c r="F3" s="30"/>
      <c r="G3" s="30"/>
    </row>
    <row r="5" spans="1:17" ht="31.2" x14ac:dyDescent="0.25">
      <c r="A5" s="431" t="s">
        <v>527</v>
      </c>
      <c r="B5" s="432"/>
      <c r="C5" s="432"/>
      <c r="D5" s="432"/>
      <c r="E5" s="432"/>
      <c r="F5" s="432"/>
      <c r="G5" s="432"/>
    </row>
    <row r="7" spans="1:17" ht="20.100000000000001" customHeight="1" x14ac:dyDescent="0.25">
      <c r="A7" s="64" t="s">
        <v>553</v>
      </c>
      <c r="B7" s="30"/>
      <c r="C7" s="30"/>
      <c r="D7" s="30"/>
      <c r="E7" s="30"/>
      <c r="F7" s="30"/>
      <c r="G7" s="30"/>
    </row>
    <row r="9" spans="1:17" ht="20.100000000000001" customHeight="1" x14ac:dyDescent="0.25">
      <c r="A9" s="68"/>
      <c r="B9" s="5" t="s">
        <v>87</v>
      </c>
      <c r="C9" s="6"/>
      <c r="D9" s="88" t="s">
        <v>88</v>
      </c>
      <c r="E9" s="93"/>
      <c r="F9" s="91" t="s">
        <v>514</v>
      </c>
      <c r="G9" s="5"/>
    </row>
    <row r="10" spans="1:17" ht="20.100000000000001" customHeight="1" x14ac:dyDescent="0.25">
      <c r="A10" s="11"/>
      <c r="B10" s="58" t="str">
        <f>"July 1, "&amp;'Set-Up Worksheet'!$B$6-1&amp;" through December 31, "&amp;'Set-Up Worksheet'!$B$6-1</f>
        <v>July 1, 2016 through December 31, 2016</v>
      </c>
      <c r="C10" s="60"/>
      <c r="D10" s="58" t="str">
        <f>"January 1, "&amp;'Set-Up Worksheet'!$B$6&amp;" through June 30, "&amp;'Set-Up Worksheet'!$B$6</f>
        <v>January 1, 2017 through June 30, 2017</v>
      </c>
      <c r="E10" s="60"/>
      <c r="F10" s="58" t="str">
        <f>"July 1, "&amp;'Set-Up Worksheet'!$B$6-1&amp;" through June 30, "&amp;'Set-Up Worksheet'!$B$6</f>
        <v>July 1, 2016 through June 30, 2017</v>
      </c>
      <c r="G10" s="7"/>
    </row>
    <row r="11" spans="1:17" ht="40.200000000000003" thickBot="1" x14ac:dyDescent="0.3">
      <c r="A11" s="112" t="s">
        <v>547</v>
      </c>
      <c r="B11" s="113" t="s">
        <v>512</v>
      </c>
      <c r="C11" s="114" t="s">
        <v>513</v>
      </c>
      <c r="D11" s="113" t="s">
        <v>512</v>
      </c>
      <c r="E11" s="114" t="s">
        <v>513</v>
      </c>
      <c r="F11" s="113" t="s">
        <v>512</v>
      </c>
      <c r="G11" s="114" t="s">
        <v>513</v>
      </c>
      <c r="J11" s="141" t="s">
        <v>113</v>
      </c>
      <c r="K11" s="138"/>
      <c r="L11" s="138"/>
      <c r="M11" s="138"/>
      <c r="N11" s="138"/>
      <c r="O11" s="138"/>
      <c r="P11" s="138"/>
      <c r="Q11" s="138"/>
    </row>
    <row r="12" spans="1:17" ht="20.100000000000001" customHeight="1" x14ac:dyDescent="0.25">
      <c r="A12" s="130" t="s">
        <v>90</v>
      </c>
      <c r="B12" s="128"/>
      <c r="C12" s="128"/>
      <c r="D12" s="128"/>
      <c r="E12" s="128"/>
      <c r="F12" s="128"/>
      <c r="G12" s="129"/>
      <c r="J12" s="142"/>
      <c r="K12" s="30"/>
      <c r="L12" s="30"/>
      <c r="M12" s="30"/>
      <c r="N12" s="30"/>
      <c r="O12" s="30"/>
      <c r="P12" s="30"/>
      <c r="Q12" s="30"/>
    </row>
    <row r="13" spans="1:17" ht="30" customHeight="1" x14ac:dyDescent="0.25">
      <c r="A13" s="115" t="s">
        <v>508</v>
      </c>
      <c r="B13" s="106"/>
      <c r="C13" s="131"/>
      <c r="D13" s="107"/>
      <c r="E13" s="131"/>
      <c r="F13" s="107"/>
      <c r="G13" s="132"/>
      <c r="J13" s="473" t="s">
        <v>515</v>
      </c>
      <c r="K13" s="473"/>
      <c r="L13" s="473"/>
      <c r="M13" s="473"/>
      <c r="N13" s="473"/>
      <c r="O13" s="473"/>
      <c r="P13" s="473"/>
      <c r="Q13" s="473"/>
    </row>
    <row r="14" spans="1:17" ht="30" customHeight="1" x14ac:dyDescent="0.25">
      <c r="A14" s="115" t="s">
        <v>509</v>
      </c>
      <c r="B14" s="106"/>
      <c r="C14" s="131"/>
      <c r="D14" s="107"/>
      <c r="E14" s="131"/>
      <c r="F14" s="107"/>
      <c r="G14" s="132"/>
      <c r="I14" s="61"/>
      <c r="J14" s="140" t="s">
        <v>516</v>
      </c>
      <c r="K14" s="137"/>
      <c r="L14" s="137"/>
      <c r="M14" s="137"/>
      <c r="N14" s="137"/>
      <c r="O14" s="137"/>
      <c r="P14" s="137"/>
      <c r="Q14" s="137"/>
    </row>
    <row r="15" spans="1:17" ht="30" customHeight="1" x14ac:dyDescent="0.25">
      <c r="A15" s="115" t="s">
        <v>510</v>
      </c>
      <c r="B15" s="106"/>
      <c r="C15" s="131"/>
      <c r="D15" s="107"/>
      <c r="E15" s="131"/>
      <c r="F15" s="107"/>
      <c r="G15" s="132"/>
      <c r="J15" s="140" t="s">
        <v>517</v>
      </c>
      <c r="K15" s="137"/>
      <c r="L15" s="137"/>
      <c r="M15" s="137"/>
      <c r="N15" s="137"/>
      <c r="O15" s="137"/>
      <c r="P15" s="137"/>
      <c r="Q15" s="137"/>
    </row>
    <row r="16" spans="1:17" ht="30" customHeight="1" x14ac:dyDescent="0.25">
      <c r="A16" s="115" t="s">
        <v>511</v>
      </c>
      <c r="B16" s="106"/>
      <c r="C16" s="131"/>
      <c r="D16" s="107"/>
      <c r="E16" s="131"/>
      <c r="F16" s="107"/>
      <c r="G16" s="132"/>
    </row>
    <row r="17" spans="1:7" ht="30" customHeight="1" thickBot="1" x14ac:dyDescent="0.3">
      <c r="A17" s="118" t="s">
        <v>89</v>
      </c>
      <c r="B17" s="124">
        <f t="shared" ref="B17:G17" si="0">SUM(B13:B16)</f>
        <v>0</v>
      </c>
      <c r="C17" s="125">
        <f t="shared" si="0"/>
        <v>0</v>
      </c>
      <c r="D17" s="126">
        <f t="shared" si="0"/>
        <v>0</v>
      </c>
      <c r="E17" s="125">
        <f t="shared" si="0"/>
        <v>0</v>
      </c>
      <c r="F17" s="126">
        <f t="shared" si="0"/>
        <v>0</v>
      </c>
      <c r="G17" s="127">
        <f t="shared" si="0"/>
        <v>0</v>
      </c>
    </row>
    <row r="19" spans="1:7" ht="24.9" customHeight="1" x14ac:dyDescent="0.25">
      <c r="A19" s="448" t="s">
        <v>550</v>
      </c>
    </row>
    <row r="20" spans="1:7" ht="24.9" customHeight="1" x14ac:dyDescent="0.25">
      <c r="A20" s="460" t="s">
        <v>543</v>
      </c>
      <c r="B20" s="167">
        <f>'Section I-E'!B23</f>
        <v>0</v>
      </c>
      <c r="C20" s="459">
        <f>'Section I-E'!C23</f>
        <v>0</v>
      </c>
      <c r="D20" s="458">
        <f>'Section I-E'!D23</f>
        <v>0</v>
      </c>
      <c r="E20" s="459">
        <f>'Section I-E'!E23</f>
        <v>0</v>
      </c>
      <c r="F20" s="458">
        <f>'Section I-E'!F23</f>
        <v>0</v>
      </c>
      <c r="G20" s="167">
        <f>'Section I-E'!G23</f>
        <v>0</v>
      </c>
    </row>
    <row r="21" spans="1:7" ht="24.9" customHeight="1" x14ac:dyDescent="0.25">
      <c r="A21" s="460" t="s">
        <v>544</v>
      </c>
      <c r="B21" s="167">
        <f>'Section I-E'!B33</f>
        <v>0</v>
      </c>
      <c r="C21" s="459">
        <f>'Section I-E'!C33</f>
        <v>0</v>
      </c>
      <c r="D21" s="458">
        <f>'Section I-E'!D33</f>
        <v>0</v>
      </c>
      <c r="E21" s="459">
        <f>'Section I-E'!E33</f>
        <v>0</v>
      </c>
      <c r="F21" s="458">
        <f>'Section I-E'!F33</f>
        <v>0</v>
      </c>
      <c r="G21" s="167">
        <f>'Section I-E'!G33</f>
        <v>0</v>
      </c>
    </row>
    <row r="22" spans="1:7" ht="24.9" customHeight="1" x14ac:dyDescent="0.25">
      <c r="A22" s="460" t="s">
        <v>545</v>
      </c>
      <c r="B22" s="167">
        <f>'Section I-E'!B38</f>
        <v>0</v>
      </c>
      <c r="C22" s="459">
        <f>'Section I-E'!C38</f>
        <v>0</v>
      </c>
      <c r="D22" s="458">
        <f>'Section I-E'!D38</f>
        <v>0</v>
      </c>
      <c r="E22" s="459">
        <f>'Section I-E'!E38</f>
        <v>0</v>
      </c>
      <c r="F22" s="458">
        <f>'Section I-E'!F38</f>
        <v>0</v>
      </c>
      <c r="G22" s="167">
        <f>'Section I-E'!G38</f>
        <v>0</v>
      </c>
    </row>
    <row r="23" spans="1:7" ht="24.9" customHeight="1" x14ac:dyDescent="0.25">
      <c r="A23" s="460" t="s">
        <v>546</v>
      </c>
      <c r="B23" s="167">
        <f>'Section I-E'!B43</f>
        <v>0</v>
      </c>
      <c r="C23" s="459">
        <f>'Section I-E'!C43</f>
        <v>0</v>
      </c>
      <c r="D23" s="458">
        <f>'Section I-E'!D43</f>
        <v>0</v>
      </c>
      <c r="E23" s="459">
        <f>'Section I-E'!E43</f>
        <v>0</v>
      </c>
      <c r="F23" s="458">
        <f>'Section I-E'!F43</f>
        <v>0</v>
      </c>
      <c r="G23" s="167">
        <f>'Section I-E'!G43</f>
        <v>0</v>
      </c>
    </row>
    <row r="25" spans="1:7" ht="24.9" customHeight="1" x14ac:dyDescent="0.25">
      <c r="A25" s="448" t="s">
        <v>551</v>
      </c>
    </row>
    <row r="26" spans="1:7" ht="26.4" x14ac:dyDescent="0.25">
      <c r="A26" s="461" t="s">
        <v>552</v>
      </c>
      <c r="B26" s="456">
        <f>SUM(B17:C17)</f>
        <v>0</v>
      </c>
      <c r="C26" s="174"/>
      <c r="D26" s="456">
        <f>SUM(D17:E17)</f>
        <v>0</v>
      </c>
      <c r="E26" s="174"/>
      <c r="F26" s="456">
        <f>SUM(F17:G17)</f>
        <v>0</v>
      </c>
      <c r="G26" s="457"/>
    </row>
    <row r="27" spans="1:7" ht="24.9" customHeight="1" x14ac:dyDescent="0.25">
      <c r="A27" s="460" t="s">
        <v>548</v>
      </c>
      <c r="B27" s="456">
        <f>'Section I-F'!D19</f>
        <v>0</v>
      </c>
      <c r="C27" s="174"/>
      <c r="D27" s="456">
        <f>'Section I-F'!H19</f>
        <v>0</v>
      </c>
      <c r="E27" s="174"/>
      <c r="F27" s="456">
        <f>'Section I-F'!L19</f>
        <v>0</v>
      </c>
      <c r="G27" s="457"/>
    </row>
  </sheetData>
  <sheetProtection sheet="1" objects="1" scenarios="1"/>
  <mergeCells count="1">
    <mergeCell ref="J13:Q13"/>
  </mergeCells>
  <conditionalFormatting sqref="A3">
    <cfRule type="cellIs" dxfId="262" priority="13" operator="equal">
      <formula>"LME-MCO Not Entered On Set-Up Worksheet"</formula>
    </cfRule>
  </conditionalFormatting>
  <conditionalFormatting sqref="A2">
    <cfRule type="cellIs" dxfId="261" priority="12" operator="equal">
      <formula>"SFY And/Or Report Period Not Entered On Set-Up Worksheet"</formula>
    </cfRule>
  </conditionalFormatting>
  <conditionalFormatting sqref="B26:C27">
    <cfRule type="expression" dxfId="260" priority="7">
      <formula>$B$26&lt;&gt;$B$27</formula>
    </cfRule>
  </conditionalFormatting>
  <conditionalFormatting sqref="D26:E27">
    <cfRule type="expression" dxfId="259" priority="6">
      <formula>$D$26&lt;&gt;$D$27</formula>
    </cfRule>
  </conditionalFormatting>
  <conditionalFormatting sqref="F26:G27">
    <cfRule type="expression" dxfId="258" priority="5">
      <formula>$F$26&lt;&gt;$F$27</formula>
    </cfRule>
  </conditionalFormatting>
  <conditionalFormatting sqref="B20:G23">
    <cfRule type="expression" dxfId="257" priority="3">
      <formula>B20&lt;&gt;B$17</formula>
    </cfRule>
  </conditionalFormatting>
  <printOptions horizontalCentered="1"/>
  <pageMargins left="0.3" right="0.3" top="0.5" bottom="0.5" header="0.3" footer="0.3"/>
  <pageSetup scale="66" fitToHeight="0" orientation="landscape" r:id="rId1"/>
  <headerFooter>
    <oddFooter>&amp;LNC DHHS DMH/DD/SAS-CPM-QMT&amp;CPage &amp;P of &amp;N&amp;R&amp;F</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3" id="{630E9BA3-A700-4509-8FF2-7B8CA727075D}">
            <xm:f>AND('Set-Up Worksheet'!$B$8="Year-End Report",OR(F13&gt;SUM(B13,D13),F13&lt;MAX(B13,D13)))</xm:f>
            <x14:dxf>
              <fill>
                <patternFill>
                  <bgColor theme="8" tint="0.59996337778862885"/>
                </patternFill>
              </fill>
            </x14:dxf>
          </x14:cfRule>
          <xm:sqref>F13:G16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9"/>
  <sheetViews>
    <sheetView showGridLines="0" workbookViewId="0">
      <pane ySplit="8" topLeftCell="A9" activePane="bottomLeft" state="frozen"/>
      <selection activeCell="D2" sqref="D2"/>
      <selection pane="bottomLeft" activeCell="L16" sqref="L16"/>
    </sheetView>
  </sheetViews>
  <sheetFormatPr defaultColWidth="9.109375" defaultRowHeight="13.2" x14ac:dyDescent="0.25"/>
  <cols>
    <col min="1" max="2" width="70.6640625" style="1" customWidth="1"/>
    <col min="3" max="3" width="2.6640625" style="1" customWidth="1"/>
    <col min="4" max="6" width="10.6640625" style="1" customWidth="1"/>
    <col min="7" max="8" width="9.109375" style="1"/>
    <col min="9" max="9" width="9.109375" style="1" customWidth="1"/>
    <col min="10" max="16384" width="9.109375" style="1"/>
  </cols>
  <sheetData>
    <row r="1" spans="1:13" ht="20.100000000000001" customHeight="1" x14ac:dyDescent="0.25">
      <c r="A1" s="224" t="s">
        <v>269</v>
      </c>
      <c r="B1" s="224"/>
      <c r="C1" s="224"/>
      <c r="D1" s="224"/>
      <c r="E1" s="224"/>
      <c r="F1" s="224"/>
      <c r="G1" s="226"/>
      <c r="H1" s="226"/>
      <c r="I1" s="226"/>
      <c r="J1" s="226"/>
      <c r="K1" s="226"/>
      <c r="L1" s="226"/>
      <c r="M1" s="226"/>
    </row>
    <row r="2" spans="1:13"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row>
    <row r="3" spans="1:13" ht="20.100000000000001" customHeight="1" x14ac:dyDescent="0.25">
      <c r="A3" s="38" t="str">
        <f>IF('Set-Up Worksheet'!B4="","LME-MCO Not Entered On Set-Up Worksheet",'Set-Up Worksheet'!B4)</f>
        <v>LME-MCO Not Entered On Set-Up Worksheet</v>
      </c>
      <c r="B3" s="30"/>
      <c r="C3" s="30"/>
      <c r="D3" s="30"/>
      <c r="E3" s="30"/>
      <c r="F3" s="30"/>
    </row>
    <row r="5" spans="1:13" ht="20.100000000000001" customHeight="1" x14ac:dyDescent="0.25">
      <c r="A5" s="64" t="s">
        <v>424</v>
      </c>
    </row>
    <row r="7" spans="1:13" ht="79.5" customHeight="1" x14ac:dyDescent="0.25">
      <c r="A7" s="478" t="s">
        <v>388</v>
      </c>
      <c r="B7" s="478"/>
      <c r="D7" s="72" t="s">
        <v>345</v>
      </c>
      <c r="E7" s="72" t="s">
        <v>346</v>
      </c>
      <c r="F7" s="72" t="s">
        <v>13</v>
      </c>
    </row>
    <row r="8" spans="1:13" ht="18" customHeight="1" x14ac:dyDescent="0.25">
      <c r="A8" s="184" t="s">
        <v>117</v>
      </c>
      <c r="B8" s="185" t="s">
        <v>272</v>
      </c>
      <c r="D8" s="89">
        <f>COUNTIF(D9:D74,"=P")</f>
        <v>0</v>
      </c>
      <c r="E8" s="89">
        <f>COUNTIF(E9:E74,"=P")</f>
        <v>0</v>
      </c>
      <c r="F8" s="89">
        <f>COUNTIF(F9:F74,"=P")</f>
        <v>0</v>
      </c>
    </row>
    <row r="9" spans="1:13" ht="15.9" customHeight="1" x14ac:dyDescent="0.25">
      <c r="A9" s="471" t="s">
        <v>528</v>
      </c>
      <c r="B9" s="165" t="s">
        <v>347</v>
      </c>
      <c r="D9" s="181"/>
      <c r="E9" s="181"/>
      <c r="F9" s="163" t="str">
        <f>IF(OR(D9="P",E9="P"),"P","")</f>
        <v/>
      </c>
    </row>
    <row r="10" spans="1:13" ht="15.9" customHeight="1" x14ac:dyDescent="0.25">
      <c r="A10" s="471"/>
      <c r="B10" s="164" t="s">
        <v>348</v>
      </c>
      <c r="D10" s="181"/>
      <c r="E10" s="181"/>
      <c r="F10" s="163" t="str">
        <f t="shared" ref="F10:F13" si="0">IF(OR(D10="P",E10="P"),"P","")</f>
        <v/>
      </c>
    </row>
    <row r="11" spans="1:13" ht="15.9" customHeight="1" x14ac:dyDescent="0.25">
      <c r="A11" s="471"/>
      <c r="B11" s="164" t="s">
        <v>349</v>
      </c>
      <c r="D11" s="181"/>
      <c r="E11" s="181"/>
      <c r="F11" s="163" t="str">
        <f t="shared" si="0"/>
        <v/>
      </c>
    </row>
    <row r="12" spans="1:13" ht="15.9" customHeight="1" x14ac:dyDescent="0.25">
      <c r="A12" s="471"/>
      <c r="B12" s="164" t="s">
        <v>350</v>
      </c>
      <c r="D12" s="181"/>
      <c r="E12" s="181"/>
      <c r="F12" s="163" t="str">
        <f t="shared" si="0"/>
        <v/>
      </c>
    </row>
    <row r="13" spans="1:13" ht="15.9" customHeight="1" x14ac:dyDescent="0.25">
      <c r="A13" s="471"/>
      <c r="B13" s="182" t="s">
        <v>116</v>
      </c>
      <c r="D13" s="181"/>
      <c r="E13" s="181"/>
      <c r="F13" s="163" t="str">
        <f t="shared" si="0"/>
        <v/>
      </c>
    </row>
    <row r="14" spans="1:13" ht="26.1" customHeight="1" x14ac:dyDescent="0.25">
      <c r="A14" s="471"/>
      <c r="B14" s="329"/>
      <c r="D14" s="339"/>
      <c r="E14" s="178"/>
      <c r="F14" s="338"/>
    </row>
    <row r="15" spans="1:13" ht="15.9" customHeight="1" x14ac:dyDescent="0.25">
      <c r="A15" s="471"/>
      <c r="B15" s="329" t="s">
        <v>351</v>
      </c>
      <c r="D15" s="331"/>
      <c r="E15" s="331"/>
      <c r="F15" s="330">
        <f>SUM(D15:E15)</f>
        <v>0</v>
      </c>
    </row>
    <row r="16" spans="1:13" ht="15.9" customHeight="1" x14ac:dyDescent="0.25">
      <c r="A16" s="336"/>
      <c r="B16" s="329" t="s">
        <v>376</v>
      </c>
      <c r="C16" s="47"/>
      <c r="D16" s="337">
        <f>IF(D$79=0,0,D15/D$79)</f>
        <v>0</v>
      </c>
      <c r="E16" s="337">
        <f>IF(E$79=0,0,E15/E$79)</f>
        <v>0</v>
      </c>
      <c r="F16" s="337">
        <f>IF(F$79=0,0,F15/F$79)</f>
        <v>0</v>
      </c>
    </row>
    <row r="17" spans="1:6" ht="6" customHeight="1" x14ac:dyDescent="0.25">
      <c r="B17" s="180"/>
    </row>
    <row r="18" spans="1:6" ht="6" customHeight="1" x14ac:dyDescent="0.25">
      <c r="A18" s="334"/>
      <c r="B18" s="335"/>
      <c r="C18" s="334"/>
      <c r="D18" s="334"/>
      <c r="E18" s="334"/>
      <c r="F18" s="334"/>
    </row>
    <row r="19" spans="1:6" ht="12" customHeight="1" x14ac:dyDescent="0.25">
      <c r="B19" s="180"/>
    </row>
    <row r="20" spans="1:6" ht="15.9" customHeight="1" x14ac:dyDescent="0.25">
      <c r="A20" s="477" t="s">
        <v>467</v>
      </c>
      <c r="B20" s="183" t="s">
        <v>343</v>
      </c>
      <c r="D20" s="181"/>
      <c r="E20" s="181"/>
      <c r="F20" s="163" t="str">
        <f t="shared" ref="F20:F27" si="1">IF(OR(D20="P",E20="P"),"P","")</f>
        <v/>
      </c>
    </row>
    <row r="21" spans="1:6" ht="15.9" customHeight="1" x14ac:dyDescent="0.25">
      <c r="A21" s="477"/>
      <c r="B21" s="164" t="s">
        <v>352</v>
      </c>
      <c r="D21" s="181"/>
      <c r="E21" s="181"/>
      <c r="F21" s="163" t="str">
        <f t="shared" si="1"/>
        <v/>
      </c>
    </row>
    <row r="22" spans="1:6" ht="15.9" customHeight="1" x14ac:dyDescent="0.25">
      <c r="A22" s="477"/>
      <c r="B22" s="164" t="s">
        <v>353</v>
      </c>
      <c r="D22" s="181"/>
      <c r="E22" s="181"/>
      <c r="F22" s="163" t="str">
        <f t="shared" si="1"/>
        <v/>
      </c>
    </row>
    <row r="23" spans="1:6" ht="15.9" customHeight="1" x14ac:dyDescent="0.25">
      <c r="A23" s="477"/>
      <c r="B23" s="165" t="s">
        <v>354</v>
      </c>
      <c r="D23" s="181"/>
      <c r="E23" s="181"/>
      <c r="F23" s="163" t="str">
        <f t="shared" si="1"/>
        <v/>
      </c>
    </row>
    <row r="24" spans="1:6" ht="15.9" customHeight="1" x14ac:dyDescent="0.25">
      <c r="A24" s="477"/>
      <c r="B24" s="164" t="s">
        <v>355</v>
      </c>
      <c r="D24" s="181"/>
      <c r="E24" s="181"/>
      <c r="F24" s="163" t="str">
        <f t="shared" si="1"/>
        <v/>
      </c>
    </row>
    <row r="25" spans="1:6" ht="15.9" customHeight="1" x14ac:dyDescent="0.25">
      <c r="A25" s="477"/>
      <c r="B25" s="164" t="s">
        <v>391</v>
      </c>
      <c r="D25" s="181"/>
      <c r="E25" s="181"/>
      <c r="F25" s="163" t="str">
        <f t="shared" si="1"/>
        <v/>
      </c>
    </row>
    <row r="26" spans="1:6" ht="15.9" customHeight="1" x14ac:dyDescent="0.25">
      <c r="A26" s="477"/>
      <c r="B26" s="164" t="s">
        <v>356</v>
      </c>
      <c r="D26" s="181"/>
      <c r="E26" s="181"/>
      <c r="F26" s="163" t="str">
        <f t="shared" si="1"/>
        <v/>
      </c>
    </row>
    <row r="27" spans="1:6" ht="15.9" customHeight="1" x14ac:dyDescent="0.25">
      <c r="A27" s="477"/>
      <c r="B27" s="182" t="s">
        <v>116</v>
      </c>
      <c r="D27" s="181"/>
      <c r="E27" s="181"/>
      <c r="F27" s="163" t="str">
        <f t="shared" si="1"/>
        <v/>
      </c>
    </row>
    <row r="28" spans="1:6" ht="26.1" customHeight="1" x14ac:dyDescent="0.25">
      <c r="B28" s="180"/>
      <c r="D28" s="339"/>
      <c r="E28" s="339"/>
      <c r="F28" s="340"/>
    </row>
    <row r="29" spans="1:6" ht="15.9" customHeight="1" x14ac:dyDescent="0.25">
      <c r="B29" s="329" t="s">
        <v>357</v>
      </c>
      <c r="D29" s="331"/>
      <c r="E29" s="331"/>
      <c r="F29" s="330">
        <f>SUM(D29:E29)</f>
        <v>0</v>
      </c>
    </row>
    <row r="30" spans="1:6" ht="15.9" customHeight="1" x14ac:dyDescent="0.25">
      <c r="B30" s="329" t="s">
        <v>376</v>
      </c>
      <c r="D30" s="332">
        <f>IF(D$79=0,0,D29/D$79)</f>
        <v>0</v>
      </c>
      <c r="E30" s="332">
        <f>IF(E$79=0,0,E29/E$79)</f>
        <v>0</v>
      </c>
      <c r="F30" s="332">
        <f>IF(F$79=0,0,F29/F$79)</f>
        <v>0</v>
      </c>
    </row>
    <row r="31" spans="1:6" ht="6" customHeight="1" x14ac:dyDescent="0.25">
      <c r="B31" s="180"/>
    </row>
    <row r="32" spans="1:6" ht="6" customHeight="1" x14ac:dyDescent="0.25">
      <c r="A32" s="334"/>
      <c r="B32" s="335"/>
      <c r="C32" s="334"/>
      <c r="D32" s="334"/>
      <c r="E32" s="334"/>
      <c r="F32" s="334"/>
    </row>
    <row r="33" spans="1:6" ht="12" customHeight="1" x14ac:dyDescent="0.25">
      <c r="B33" s="180"/>
    </row>
    <row r="34" spans="1:6" ht="15.9" customHeight="1" x14ac:dyDescent="0.25">
      <c r="A34" s="477" t="s">
        <v>530</v>
      </c>
      <c r="B34" s="164" t="s">
        <v>358</v>
      </c>
      <c r="D34" s="181"/>
      <c r="E34" s="181"/>
      <c r="F34" s="163" t="str">
        <f t="shared" ref="F34:F40" si="2">IF(OR(D34="P",E34="P"),"P","")</f>
        <v/>
      </c>
    </row>
    <row r="35" spans="1:6" ht="15.9" customHeight="1" x14ac:dyDescent="0.25">
      <c r="A35" s="477"/>
      <c r="B35" s="164" t="s">
        <v>359</v>
      </c>
      <c r="D35" s="181"/>
      <c r="E35" s="181"/>
      <c r="F35" s="163" t="str">
        <f t="shared" si="2"/>
        <v/>
      </c>
    </row>
    <row r="36" spans="1:6" ht="15.9" customHeight="1" x14ac:dyDescent="0.25">
      <c r="A36" s="477"/>
      <c r="B36" s="164" t="s">
        <v>360</v>
      </c>
      <c r="D36" s="181"/>
      <c r="E36" s="181"/>
      <c r="F36" s="163" t="str">
        <f t="shared" si="2"/>
        <v/>
      </c>
    </row>
    <row r="37" spans="1:6" ht="15.9" customHeight="1" x14ac:dyDescent="0.25">
      <c r="A37" s="477"/>
      <c r="B37" s="164" t="s">
        <v>361</v>
      </c>
      <c r="D37" s="181"/>
      <c r="E37" s="181"/>
      <c r="F37" s="163" t="str">
        <f t="shared" si="2"/>
        <v/>
      </c>
    </row>
    <row r="38" spans="1:6" ht="15.9" customHeight="1" x14ac:dyDescent="0.25">
      <c r="A38" s="477"/>
      <c r="B38" s="164" t="s">
        <v>362</v>
      </c>
      <c r="D38" s="181"/>
      <c r="E38" s="181"/>
      <c r="F38" s="163" t="str">
        <f t="shared" si="2"/>
        <v/>
      </c>
    </row>
    <row r="39" spans="1:6" ht="15.9" customHeight="1" x14ac:dyDescent="0.25">
      <c r="A39" s="477"/>
      <c r="B39" s="164" t="s">
        <v>363</v>
      </c>
      <c r="D39" s="181"/>
      <c r="E39" s="181"/>
      <c r="F39" s="163" t="str">
        <f t="shared" si="2"/>
        <v/>
      </c>
    </row>
    <row r="40" spans="1:6" ht="15.9" customHeight="1" x14ac:dyDescent="0.25">
      <c r="A40" s="477"/>
      <c r="B40" s="182" t="s">
        <v>116</v>
      </c>
      <c r="D40" s="181"/>
      <c r="E40" s="181"/>
      <c r="F40" s="163" t="str">
        <f t="shared" si="2"/>
        <v/>
      </c>
    </row>
    <row r="41" spans="1:6" ht="26.1" customHeight="1" x14ac:dyDescent="0.25">
      <c r="D41" s="339"/>
      <c r="E41" s="339"/>
      <c r="F41" s="340"/>
    </row>
    <row r="42" spans="1:6" ht="15.9" customHeight="1" x14ac:dyDescent="0.25">
      <c r="B42" s="329" t="s">
        <v>357</v>
      </c>
      <c r="D42" s="331"/>
      <c r="E42" s="331"/>
      <c r="F42" s="330">
        <f>SUM(D42:E42)</f>
        <v>0</v>
      </c>
    </row>
    <row r="43" spans="1:6" ht="15.9" customHeight="1" x14ac:dyDescent="0.25">
      <c r="B43" s="329" t="s">
        <v>376</v>
      </c>
      <c r="D43" s="332">
        <f>IF(D$79=0,0,D42/D$79)</f>
        <v>0</v>
      </c>
      <c r="E43" s="332">
        <f>IF(E$79=0,0,E42/E$79)</f>
        <v>0</v>
      </c>
      <c r="F43" s="332">
        <f>IF(F$79=0,0,F42/F$79)</f>
        <v>0</v>
      </c>
    </row>
    <row r="44" spans="1:6" ht="6" customHeight="1" x14ac:dyDescent="0.25">
      <c r="B44" s="180"/>
    </row>
    <row r="45" spans="1:6" ht="6" customHeight="1" x14ac:dyDescent="0.25">
      <c r="A45" s="334"/>
      <c r="B45" s="335"/>
      <c r="C45" s="334"/>
      <c r="D45" s="334"/>
      <c r="E45" s="334"/>
      <c r="F45" s="334"/>
    </row>
    <row r="46" spans="1:6" x14ac:dyDescent="0.25">
      <c r="B46" s="180"/>
    </row>
    <row r="47" spans="1:6" ht="15.9" customHeight="1" x14ac:dyDescent="0.25">
      <c r="A47" s="477" t="s">
        <v>531</v>
      </c>
      <c r="B47" s="164" t="s">
        <v>364</v>
      </c>
      <c r="D47" s="181"/>
      <c r="E47" s="181"/>
      <c r="F47" s="163" t="str">
        <f t="shared" ref="F47:F48" si="3">IF(OR(D47="P",E47="P"),"P","")</f>
        <v/>
      </c>
    </row>
    <row r="48" spans="1:6" ht="15.9" customHeight="1" x14ac:dyDescent="0.25">
      <c r="A48" s="477"/>
      <c r="B48" s="164" t="s">
        <v>365</v>
      </c>
      <c r="D48" s="181"/>
      <c r="E48" s="181"/>
      <c r="F48" s="163" t="str">
        <f t="shared" si="3"/>
        <v/>
      </c>
    </row>
    <row r="49" spans="1:6" ht="15.75" customHeight="1" x14ac:dyDescent="0.25">
      <c r="A49" s="477"/>
      <c r="B49" s="182" t="s">
        <v>342</v>
      </c>
      <c r="D49" s="181"/>
      <c r="E49" s="181"/>
      <c r="F49" s="163" t="str">
        <f t="shared" ref="F49" si="4">IF(OR(D49="P",E49="P"),"P","")</f>
        <v/>
      </c>
    </row>
    <row r="50" spans="1:6" ht="26.1" customHeight="1" x14ac:dyDescent="0.25">
      <c r="A50" s="477"/>
      <c r="B50" s="180"/>
      <c r="D50" s="339"/>
      <c r="E50" s="339"/>
      <c r="F50" s="340"/>
    </row>
    <row r="51" spans="1:6" ht="15.9" customHeight="1" x14ac:dyDescent="0.25">
      <c r="A51" s="477"/>
      <c r="B51" s="329" t="s">
        <v>357</v>
      </c>
      <c r="D51" s="331"/>
      <c r="E51" s="331"/>
      <c r="F51" s="330">
        <f>SUM(D51:E51)</f>
        <v>0</v>
      </c>
    </row>
    <row r="52" spans="1:6" ht="30.75" customHeight="1" x14ac:dyDescent="0.25">
      <c r="A52" s="477"/>
      <c r="B52" s="329" t="s">
        <v>376</v>
      </c>
      <c r="D52" s="332">
        <f>IF(D$79=0,0,D51/D$79)</f>
        <v>0</v>
      </c>
      <c r="E52" s="332">
        <f>IF(E$79=0,0,E51/E$79)</f>
        <v>0</v>
      </c>
      <c r="F52" s="332">
        <f>IF(F$79=0,0,F51/F$79)</f>
        <v>0</v>
      </c>
    </row>
    <row r="53" spans="1:6" ht="6" customHeight="1" x14ac:dyDescent="0.25">
      <c r="A53" s="334"/>
      <c r="B53" s="335"/>
      <c r="C53" s="334"/>
      <c r="D53" s="334"/>
      <c r="E53" s="334"/>
      <c r="F53" s="334"/>
    </row>
    <row r="54" spans="1:6" ht="12" customHeight="1" x14ac:dyDescent="0.25">
      <c r="B54" s="180"/>
    </row>
    <row r="55" spans="1:6" ht="15.9" customHeight="1" x14ac:dyDescent="0.25">
      <c r="A55" s="477" t="s">
        <v>540</v>
      </c>
      <c r="B55" s="164" t="s">
        <v>389</v>
      </c>
      <c r="D55" s="181"/>
      <c r="E55" s="181"/>
      <c r="F55" s="163" t="str">
        <f t="shared" ref="F55:F62" si="5">IF(OR(D55="P",E55="P"),"P","")</f>
        <v/>
      </c>
    </row>
    <row r="56" spans="1:6" ht="15.9" customHeight="1" x14ac:dyDescent="0.25">
      <c r="A56" s="477"/>
      <c r="B56" s="164" t="s">
        <v>366</v>
      </c>
      <c r="D56" s="181"/>
      <c r="E56" s="181"/>
      <c r="F56" s="163" t="str">
        <f t="shared" si="5"/>
        <v/>
      </c>
    </row>
    <row r="57" spans="1:6" ht="15.9" customHeight="1" x14ac:dyDescent="0.25">
      <c r="A57" s="477"/>
      <c r="B57" s="164" t="s">
        <v>390</v>
      </c>
      <c r="D57" s="181"/>
      <c r="E57" s="181"/>
      <c r="F57" s="163" t="str">
        <f t="shared" si="5"/>
        <v/>
      </c>
    </row>
    <row r="58" spans="1:6" ht="15.9" customHeight="1" x14ac:dyDescent="0.25">
      <c r="A58" s="477"/>
      <c r="B58" s="164" t="s">
        <v>367</v>
      </c>
      <c r="D58" s="181"/>
      <c r="E58" s="181"/>
      <c r="F58" s="163" t="str">
        <f t="shared" si="5"/>
        <v/>
      </c>
    </row>
    <row r="59" spans="1:6" ht="15.9" customHeight="1" x14ac:dyDescent="0.25">
      <c r="A59" s="477"/>
      <c r="B59" s="164" t="s">
        <v>368</v>
      </c>
      <c r="D59" s="181"/>
      <c r="E59" s="181"/>
      <c r="F59" s="163" t="str">
        <f t="shared" si="5"/>
        <v/>
      </c>
    </row>
    <row r="60" spans="1:6" ht="15.9" customHeight="1" x14ac:dyDescent="0.25">
      <c r="A60" s="477"/>
      <c r="B60" s="164" t="s">
        <v>369</v>
      </c>
      <c r="D60" s="181"/>
      <c r="E60" s="181"/>
      <c r="F60" s="163" t="str">
        <f t="shared" ref="F60" si="6">IF(OR(D60="P",E60="P"),"P","")</f>
        <v/>
      </c>
    </row>
    <row r="61" spans="1:6" ht="15.9" customHeight="1" x14ac:dyDescent="0.25">
      <c r="A61" s="477"/>
      <c r="B61" s="164" t="s">
        <v>370</v>
      </c>
      <c r="D61" s="181"/>
      <c r="E61" s="181"/>
      <c r="F61" s="163" t="str">
        <f t="shared" si="5"/>
        <v/>
      </c>
    </row>
    <row r="62" spans="1:6" ht="15.9" customHeight="1" x14ac:dyDescent="0.25">
      <c r="A62" s="477"/>
      <c r="B62" s="182" t="s">
        <v>116</v>
      </c>
      <c r="D62" s="181"/>
      <c r="E62" s="181"/>
      <c r="F62" s="163" t="str">
        <f t="shared" si="5"/>
        <v/>
      </c>
    </row>
    <row r="63" spans="1:6" ht="26.1" customHeight="1" x14ac:dyDescent="0.25">
      <c r="D63" s="341"/>
      <c r="E63" s="341"/>
      <c r="F63" s="342"/>
    </row>
    <row r="64" spans="1:6" ht="15.9" customHeight="1" x14ac:dyDescent="0.25">
      <c r="B64" s="329" t="s">
        <v>357</v>
      </c>
      <c r="D64" s="331"/>
      <c r="E64" s="331"/>
      <c r="F64" s="330">
        <f>SUM(D64:E64)</f>
        <v>0</v>
      </c>
    </row>
    <row r="65" spans="1:6" ht="15.9" customHeight="1" x14ac:dyDescent="0.25">
      <c r="B65" s="329" t="s">
        <v>376</v>
      </c>
      <c r="D65" s="332">
        <f>IF(D$79=0,0,D64/D$79)</f>
        <v>0</v>
      </c>
      <c r="E65" s="332">
        <f>IF(E$79=0,0,E64/E$79)</f>
        <v>0</v>
      </c>
      <c r="F65" s="332">
        <f>IF(F$79=0,0,F64/F$79)</f>
        <v>0</v>
      </c>
    </row>
    <row r="66" spans="1:6" ht="6" customHeight="1" x14ac:dyDescent="0.25">
      <c r="B66" s="180"/>
    </row>
    <row r="67" spans="1:6" ht="6" customHeight="1" x14ac:dyDescent="0.25">
      <c r="A67" s="334"/>
      <c r="B67" s="335"/>
      <c r="C67" s="334"/>
      <c r="D67" s="334"/>
      <c r="E67" s="334"/>
      <c r="F67" s="334"/>
    </row>
    <row r="68" spans="1:6" ht="12" customHeight="1" x14ac:dyDescent="0.25">
      <c r="B68" s="180"/>
    </row>
    <row r="69" spans="1:6" ht="15.9" customHeight="1" x14ac:dyDescent="0.25">
      <c r="A69" s="477" t="s">
        <v>541</v>
      </c>
      <c r="B69" s="183" t="s">
        <v>344</v>
      </c>
      <c r="D69" s="181"/>
      <c r="E69" s="181"/>
      <c r="F69" s="163" t="str">
        <f t="shared" ref="F69:F74" si="7">IF(OR(D69="P",E69="P"),"P","")</f>
        <v/>
      </c>
    </row>
    <row r="70" spans="1:6" ht="42.9" customHeight="1" x14ac:dyDescent="0.25">
      <c r="A70" s="477"/>
      <c r="B70" s="183" t="s">
        <v>374</v>
      </c>
      <c r="D70" s="181"/>
      <c r="E70" s="181"/>
      <c r="F70" s="163" t="str">
        <f t="shared" si="7"/>
        <v/>
      </c>
    </row>
    <row r="71" spans="1:6" ht="15.9" customHeight="1" x14ac:dyDescent="0.25">
      <c r="A71" s="477"/>
      <c r="B71" s="164" t="s">
        <v>373</v>
      </c>
      <c r="D71" s="181"/>
      <c r="E71" s="181"/>
      <c r="F71" s="163" t="str">
        <f t="shared" si="7"/>
        <v/>
      </c>
    </row>
    <row r="72" spans="1:6" ht="15.9" customHeight="1" x14ac:dyDescent="0.25">
      <c r="A72" s="477"/>
      <c r="B72" s="164" t="s">
        <v>372</v>
      </c>
      <c r="D72" s="181"/>
      <c r="E72" s="181"/>
      <c r="F72" s="163" t="str">
        <f t="shared" ref="F72" si="8">IF(OR(D72="P",E72="P"),"P","")</f>
        <v/>
      </c>
    </row>
    <row r="73" spans="1:6" ht="15.9" customHeight="1" x14ac:dyDescent="0.25">
      <c r="A73" s="477"/>
      <c r="B73" s="164" t="s">
        <v>371</v>
      </c>
      <c r="D73" s="181"/>
      <c r="E73" s="181"/>
      <c r="F73" s="163" t="str">
        <f t="shared" si="7"/>
        <v/>
      </c>
    </row>
    <row r="74" spans="1:6" ht="15.9" customHeight="1" x14ac:dyDescent="0.25">
      <c r="A74" s="477"/>
      <c r="B74" s="182" t="s">
        <v>116</v>
      </c>
      <c r="D74" s="181"/>
      <c r="E74" s="181"/>
      <c r="F74" s="163" t="str">
        <f t="shared" si="7"/>
        <v/>
      </c>
    </row>
    <row r="75" spans="1:6" ht="26.1" customHeight="1" x14ac:dyDescent="0.25">
      <c r="D75" s="341"/>
      <c r="E75" s="341"/>
      <c r="F75" s="342"/>
    </row>
    <row r="76" spans="1:6" ht="15.9" customHeight="1" x14ac:dyDescent="0.25">
      <c r="B76" s="329" t="s">
        <v>357</v>
      </c>
      <c r="D76" s="331"/>
      <c r="E76" s="331"/>
      <c r="F76" s="330">
        <f>SUM(D76:E76)</f>
        <v>0</v>
      </c>
    </row>
    <row r="77" spans="1:6" ht="15.9" customHeight="1" x14ac:dyDescent="0.25">
      <c r="B77" s="329" t="s">
        <v>376</v>
      </c>
      <c r="D77" s="332">
        <f>IF(D$79=0,0,D76/D$79)</f>
        <v>0</v>
      </c>
      <c r="E77" s="332">
        <f t="shared" ref="E77" si="9">IF(E$79=0,0,E76/E$79)</f>
        <v>0</v>
      </c>
      <c r="F77" s="332">
        <f t="shared" ref="F77" si="10">IF(F$79=0,0,F76/F$79)</f>
        <v>0</v>
      </c>
    </row>
    <row r="78" spans="1:6" ht="15.9" customHeight="1" x14ac:dyDescent="0.25">
      <c r="B78" s="180"/>
    </row>
    <row r="79" spans="1:6" ht="20.100000000000001" customHeight="1" x14ac:dyDescent="0.25">
      <c r="B79" s="179" t="s">
        <v>375</v>
      </c>
      <c r="D79" s="333">
        <f>SUM(D15,D29,D42,D51,D64,D76)</f>
        <v>0</v>
      </c>
      <c r="E79" s="333">
        <f>SUM(E15,E29,E42,E51,E64,E76)</f>
        <v>0</v>
      </c>
      <c r="F79" s="333">
        <f>SUM(D79:E79)</f>
        <v>0</v>
      </c>
    </row>
  </sheetData>
  <mergeCells count="7">
    <mergeCell ref="A69:A74"/>
    <mergeCell ref="A7:B7"/>
    <mergeCell ref="A20:A27"/>
    <mergeCell ref="A34:A40"/>
    <mergeCell ref="A9:A15"/>
    <mergeCell ref="A55:A62"/>
    <mergeCell ref="A47:A52"/>
  </mergeCells>
  <conditionalFormatting sqref="A3">
    <cfRule type="cellIs" dxfId="255" priority="14" operator="equal">
      <formula>"LME-MCO Not Entered On Set-Up Worksheet"</formula>
    </cfRule>
  </conditionalFormatting>
  <conditionalFormatting sqref="A2">
    <cfRule type="cellIs" dxfId="254" priority="13" operator="equal">
      <formula>"SFY And/Or Report Period Not Entered On Set-Up Worksheet"</formula>
    </cfRule>
  </conditionalFormatting>
  <dataValidations count="3">
    <dataValidation allowBlank="1" showInputMessage="1" showErrorMessage="1" prompt="Double-click the cell and enter your activity after the :" sqref="B74 B27 B40 B13 B62 B49"/>
    <dataValidation type="list" allowBlank="1" showInputMessage="1" showErrorMessage="1" promptTitle="To Enter Check Mark:" prompt="Select item from the drop-down list or type a capital &quot;P&quot;." sqref="D20:E27 D34:E40 D9:E13 D47:E49 D55:E62 D69:E74">
      <formula1>"P"</formula1>
    </dataValidation>
    <dataValidation type="decimal" operator="greaterThanOrEqual" allowBlank="1" showInputMessage="1" showErrorMessage="1" promptTitle="Staff Hours:" prompt="Enter a decimal number greater than or equal to 0." sqref="D15:E15 D29:E29 D51:E51 D64:E64 D76:E76 D42:E42">
      <formula1>0</formula1>
    </dataValidation>
  </dataValidations>
  <printOptions horizontalCentered="1"/>
  <pageMargins left="0.3" right="0.3" top="0.5" bottom="0.5" header="0.3" footer="0.3"/>
  <pageSetup scale="66" fitToHeight="0" orientation="landscape" r:id="rId1"/>
  <headerFooter>
    <oddFooter>&amp;LNC DHHS DMH/DD/SAS-CPM-QMT&amp;CPage &amp;P of &amp;N&amp;R&amp;F</oddFooter>
  </headerFooter>
  <rowBreaks count="1" manualBreakCount="1">
    <brk id="46"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51"/>
  <sheetViews>
    <sheetView showGridLines="0" workbookViewId="0">
      <pane xSplit="1" ySplit="11" topLeftCell="B12" activePane="bottomRight" state="frozen"/>
      <selection activeCell="D2" sqref="D2"/>
      <selection pane="topRight" activeCell="D2" sqref="D2"/>
      <selection pane="bottomLeft" activeCell="D2" sqref="D2"/>
      <selection pane="bottomRight" activeCell="C16" sqref="C16"/>
    </sheetView>
  </sheetViews>
  <sheetFormatPr defaultColWidth="9.109375" defaultRowHeight="13.2" x14ac:dyDescent="0.25"/>
  <cols>
    <col min="1" max="1" width="5.6640625" style="1" customWidth="1"/>
    <col min="2" max="4" width="35.6640625" style="1" customWidth="1"/>
    <col min="5" max="9" width="15.6640625" style="1" customWidth="1"/>
    <col min="10" max="33" width="10.6640625" style="1" customWidth="1"/>
    <col min="34" max="16384" width="9.109375" style="1"/>
  </cols>
  <sheetData>
    <row r="1" spans="1:33" s="227" customFormat="1" ht="30" customHeight="1" x14ac:dyDescent="0.25">
      <c r="A1" s="326"/>
      <c r="B1" s="291" t="s">
        <v>338</v>
      </c>
      <c r="C1" s="291"/>
      <c r="D1" s="291"/>
      <c r="E1" s="291"/>
      <c r="F1" s="291"/>
      <c r="G1" s="291"/>
      <c r="H1" s="291"/>
      <c r="I1" s="291"/>
      <c r="J1" s="328"/>
      <c r="K1" s="328"/>
      <c r="L1" s="328"/>
      <c r="M1" s="327"/>
      <c r="N1" s="328"/>
      <c r="O1" s="328"/>
      <c r="P1" s="328"/>
      <c r="Q1" s="328"/>
      <c r="R1" s="328"/>
      <c r="S1" s="328"/>
      <c r="T1" s="328"/>
      <c r="U1" s="328"/>
      <c r="V1" s="328"/>
      <c r="W1" s="328"/>
      <c r="X1" s="328"/>
      <c r="Y1" s="328"/>
      <c r="Z1" s="328"/>
      <c r="AA1" s="328"/>
      <c r="AB1" s="328"/>
      <c r="AC1" s="328"/>
      <c r="AD1" s="328"/>
      <c r="AE1" s="328"/>
      <c r="AF1" s="328"/>
      <c r="AG1" s="328"/>
    </row>
    <row r="2" spans="1:33" s="215" customFormat="1" ht="24.9" customHeight="1" x14ac:dyDescent="0.3">
      <c r="B2" s="213" t="str">
        <f>IF(OR('Set-Up Worksheet'!B6="",'Set-Up Worksheet'!B8=""),"SFY And/Or Report Period Not Entered On Set-Up Worksheet","SFY"&amp;'Set-Up Worksheet'!B6&amp;" LME-MCO Semi-Annual SAPTBG Compliance Report -- "&amp;'Set-Up Worksheet'!B8)</f>
        <v>SFY2017 LME-MCO Semi-Annual SAPTBG Compliance Report -- Mid-Year Report</v>
      </c>
      <c r="C2" s="214"/>
      <c r="D2" s="214"/>
      <c r="E2" s="214"/>
      <c r="F2" s="214"/>
      <c r="G2" s="214"/>
      <c r="H2" s="214"/>
      <c r="I2" s="214"/>
      <c r="J2" s="213" t="str">
        <f t="shared" ref="J2:J3" si="0">B2</f>
        <v>SFY2017 LME-MCO Semi-Annual SAPTBG Compliance Report -- Mid-Year Report</v>
      </c>
      <c r="K2" s="214"/>
      <c r="L2" s="214"/>
      <c r="M2" s="214"/>
      <c r="N2" s="214"/>
      <c r="O2" s="214"/>
      <c r="P2" s="214"/>
      <c r="Q2" s="214"/>
      <c r="R2" s="214"/>
      <c r="S2" s="214"/>
      <c r="T2" s="214"/>
      <c r="U2" s="214"/>
      <c r="V2" s="214"/>
      <c r="W2" s="214"/>
      <c r="X2" s="214"/>
      <c r="Y2" s="214"/>
      <c r="Z2" s="214"/>
      <c r="AA2" s="214"/>
      <c r="AB2" s="214"/>
      <c r="AC2" s="214"/>
      <c r="AD2" s="214"/>
      <c r="AE2" s="214"/>
      <c r="AF2" s="214"/>
      <c r="AG2" s="214"/>
    </row>
    <row r="3" spans="1:33" ht="20.100000000000001" customHeight="1" x14ac:dyDescent="0.25">
      <c r="B3" s="38" t="str">
        <f>IF('Set-Up Worksheet'!B4="","LME-MCO Not Entered On Set-Up Worksheet",'Set-Up Worksheet'!B4)</f>
        <v>LME-MCO Not Entered On Set-Up Worksheet</v>
      </c>
      <c r="C3" s="30"/>
      <c r="D3" s="30"/>
      <c r="E3" s="30"/>
      <c r="F3" s="30"/>
      <c r="G3" s="30"/>
      <c r="H3" s="30"/>
      <c r="I3" s="30"/>
      <c r="J3" s="38" t="str">
        <f t="shared" si="0"/>
        <v>LME-MCO Not Entered On Set-Up Worksheet</v>
      </c>
      <c r="K3" s="30"/>
      <c r="L3" s="30"/>
      <c r="M3" s="30"/>
      <c r="N3" s="30"/>
      <c r="O3" s="30"/>
      <c r="P3" s="30"/>
      <c r="Q3" s="30"/>
      <c r="R3" s="30"/>
      <c r="S3" s="30"/>
      <c r="T3" s="30"/>
      <c r="U3" s="30"/>
      <c r="V3" s="30"/>
      <c r="W3" s="30"/>
      <c r="X3" s="30"/>
      <c r="Y3" s="30"/>
      <c r="Z3" s="30"/>
      <c r="AA3" s="30"/>
      <c r="AB3" s="30"/>
      <c r="AC3" s="30"/>
      <c r="AD3" s="30"/>
      <c r="AE3" s="30"/>
      <c r="AF3" s="30"/>
      <c r="AG3" s="30"/>
    </row>
    <row r="4" spans="1:33" x14ac:dyDescent="0.25">
      <c r="E4" s="30"/>
      <c r="F4" s="30"/>
      <c r="G4" s="79"/>
      <c r="H4" s="79"/>
      <c r="I4" s="79"/>
      <c r="J4" s="79"/>
      <c r="K4" s="79"/>
      <c r="L4" s="79"/>
    </row>
    <row r="5" spans="1:33" s="227" customFormat="1" ht="24.9" customHeight="1" x14ac:dyDescent="0.25">
      <c r="B5" s="228" t="s">
        <v>425</v>
      </c>
      <c r="J5" s="228" t="str">
        <f t="shared" ref="J5:J7" si="1">B5</f>
        <v>Section III.  SAPTBG Primary Prevention Program Staff, Written Program Plan (APSM 30-1, T10: 14 V .4200 and .6900) and NREPP Programs Implemented</v>
      </c>
    </row>
    <row r="6" spans="1:33" x14ac:dyDescent="0.25">
      <c r="I6" s="196" t="s">
        <v>227</v>
      </c>
    </row>
    <row r="7" spans="1:33" ht="20.100000000000001" customHeight="1" x14ac:dyDescent="0.25">
      <c r="B7" s="64" t="s">
        <v>426</v>
      </c>
      <c r="C7" s="30"/>
      <c r="D7" s="30"/>
      <c r="E7" s="30"/>
      <c r="F7" s="30"/>
      <c r="G7" s="30"/>
      <c r="H7" s="30"/>
      <c r="I7" s="197">
        <f>IF('Set-Up Worksheet'!B8="Mid-Year Report",DATEVALUE("7/1/"&amp;'Set-Up Worksheet'!B6-1),IF('Set-Up Worksheet'!B8="Year-End Report",DATEVALUE("1/1/"&amp;'Set-Up Worksheet'!B6),""))</f>
        <v>42552</v>
      </c>
      <c r="J7" s="64" t="str">
        <f t="shared" si="1"/>
        <v>Part A.  Contract Agency SAPTBG Primary Prevention Program Staff Information, FTEs and Counties Covered</v>
      </c>
    </row>
    <row r="8" spans="1:33" ht="20.100000000000001" customHeight="1" x14ac:dyDescent="0.25">
      <c r="E8" s="30"/>
      <c r="F8" s="30"/>
      <c r="G8" s="192" t="str">
        <f>"Certified:     "&amp;COUNTIF(G12:G51,"=Certified")</f>
        <v>Certified:     0</v>
      </c>
      <c r="H8" s="79"/>
      <c r="I8" s="198">
        <f>COUNTIF(I12:I51,"&gt;"&amp;I7)</f>
        <v>0</v>
      </c>
      <c r="J8" s="79"/>
      <c r="K8" s="79"/>
      <c r="L8" s="79"/>
    </row>
    <row r="9" spans="1:33" ht="20.100000000000001" customHeight="1" thickBot="1" x14ac:dyDescent="0.3">
      <c r="A9" s="64"/>
      <c r="B9" s="191" t="s">
        <v>226</v>
      </c>
      <c r="C9" s="191" t="s">
        <v>226</v>
      </c>
      <c r="D9" s="191" t="s">
        <v>226</v>
      </c>
      <c r="E9" s="191" t="s">
        <v>225</v>
      </c>
      <c r="F9" s="191" t="s">
        <v>225</v>
      </c>
      <c r="G9" s="201" t="str">
        <f>"Registered:  "&amp;COUNTIF(G12:G51,"=Registered")</f>
        <v>Registered:  0</v>
      </c>
      <c r="H9" s="191" t="s">
        <v>226</v>
      </c>
      <c r="I9" s="191" t="s">
        <v>226</v>
      </c>
      <c r="J9" s="89">
        <f t="shared" ref="J9:AG9" si="2">SUBTOTAL(3,J12:J51)</f>
        <v>0</v>
      </c>
      <c r="K9" s="89">
        <f t="shared" si="2"/>
        <v>0</v>
      </c>
      <c r="L9" s="89">
        <f t="shared" si="2"/>
        <v>0</v>
      </c>
      <c r="M9" s="89">
        <f t="shared" si="2"/>
        <v>0</v>
      </c>
      <c r="N9" s="89">
        <f t="shared" si="2"/>
        <v>0</v>
      </c>
      <c r="O9" s="89">
        <f t="shared" si="2"/>
        <v>0</v>
      </c>
      <c r="P9" s="89">
        <f t="shared" si="2"/>
        <v>0</v>
      </c>
      <c r="Q9" s="89">
        <f t="shared" si="2"/>
        <v>0</v>
      </c>
      <c r="R9" s="89">
        <f t="shared" si="2"/>
        <v>0</v>
      </c>
      <c r="S9" s="89">
        <f t="shared" si="2"/>
        <v>0</v>
      </c>
      <c r="T9" s="89">
        <f t="shared" si="2"/>
        <v>0</v>
      </c>
      <c r="U9" s="89">
        <f t="shared" si="2"/>
        <v>0</v>
      </c>
      <c r="V9" s="89">
        <f t="shared" si="2"/>
        <v>0</v>
      </c>
      <c r="W9" s="89">
        <f t="shared" si="2"/>
        <v>0</v>
      </c>
      <c r="X9" s="89">
        <f t="shared" si="2"/>
        <v>0</v>
      </c>
      <c r="Y9" s="89">
        <f t="shared" si="2"/>
        <v>0</v>
      </c>
      <c r="Z9" s="89">
        <f t="shared" si="2"/>
        <v>0</v>
      </c>
      <c r="AA9" s="89">
        <f t="shared" si="2"/>
        <v>0</v>
      </c>
      <c r="AB9" s="89">
        <f t="shared" si="2"/>
        <v>0</v>
      </c>
      <c r="AC9" s="89">
        <f t="shared" si="2"/>
        <v>0</v>
      </c>
      <c r="AD9" s="89">
        <f t="shared" si="2"/>
        <v>0</v>
      </c>
      <c r="AE9" s="89">
        <f t="shared" ref="AE9" si="3">SUBTOTAL(3,AE12:AE51)</f>
        <v>0</v>
      </c>
      <c r="AF9" s="89">
        <f t="shared" si="2"/>
        <v>0</v>
      </c>
      <c r="AG9" s="89">
        <f t="shared" si="2"/>
        <v>0</v>
      </c>
    </row>
    <row r="10" spans="1:33" ht="20.100000000000001" customHeight="1" x14ac:dyDescent="0.25">
      <c r="B10" s="195">
        <f>SUBTOTAL(3,B12:B51)</f>
        <v>0</v>
      </c>
      <c r="C10" s="195">
        <f>SUBTOTAL(3,C12:C51)</f>
        <v>0</v>
      </c>
      <c r="D10" s="195">
        <f>SUBTOTAL(3,D12:D51)</f>
        <v>0</v>
      </c>
      <c r="E10" s="194">
        <f>SUBTOTAL(9,E12:E51)</f>
        <v>0</v>
      </c>
      <c r="F10" s="194">
        <f>SUBTOTAL(9,F12:F51)</f>
        <v>0</v>
      </c>
      <c r="G10" s="193" t="str">
        <f>"None:          "&amp;COUNTIF(G12:G51,"=None")</f>
        <v>None:          0</v>
      </c>
      <c r="H10" s="195">
        <f>SUBTOTAL(3,H12:H51)</f>
        <v>0</v>
      </c>
      <c r="I10" s="195">
        <f>SUBTOTAL(3,I12:I51)</f>
        <v>0</v>
      </c>
      <c r="J10" s="315" t="s">
        <v>255</v>
      </c>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7"/>
    </row>
    <row r="11" spans="1:33" ht="53.4" thickBot="1" x14ac:dyDescent="0.3">
      <c r="B11" s="8" t="s">
        <v>55</v>
      </c>
      <c r="C11" s="8" t="s">
        <v>56</v>
      </c>
      <c r="D11" s="8" t="s">
        <v>118</v>
      </c>
      <c r="E11" s="72" t="s">
        <v>333</v>
      </c>
      <c r="F11" s="72" t="s">
        <v>332</v>
      </c>
      <c r="G11" s="72" t="s">
        <v>223</v>
      </c>
      <c r="H11" s="72" t="s">
        <v>119</v>
      </c>
      <c r="I11" s="166" t="s">
        <v>224</v>
      </c>
      <c r="J11" s="188" t="str">
        <f>IF($B$3="LME-MCO Not Entered On Set-Up Worksheet","",IF(OR(VLOOKUP($B$3,County_Lookup,2,FALSE)="",VLOOKUP($B$3,County_Lookup,2,FALSE)=0),"",VLOOKUP($B$3,County_Lookup,2,FALSE)))</f>
        <v/>
      </c>
      <c r="K11" s="189" t="str">
        <f>IF($B$3="LME-MCO Not Entered On Set-Up Worksheet","",IF(OR(VLOOKUP($B$3,County_Lookup,3,FALSE)="",VLOOKUP($B$3,County_Lookup,3,FALSE)=0),"",VLOOKUP($B$3,County_Lookup,3,FALSE)))</f>
        <v/>
      </c>
      <c r="L11" s="189" t="str">
        <f>IF($B$3="LME-MCO Not Entered On Set-Up Worksheet","",IF(OR(VLOOKUP($B$3,County_Lookup,4,FALSE)="",VLOOKUP($B$3,County_Lookup,4,FALSE)=0),"",VLOOKUP($B$3,County_Lookup,4,FALSE)))</f>
        <v/>
      </c>
      <c r="M11" s="189" t="str">
        <f>IF($B$3="LME-MCO Not Entered On Set-Up Worksheet","",IF(OR(VLOOKUP($B$3,County_Lookup,5,FALSE)="",VLOOKUP($B$3,County_Lookup,5,FALSE)=0),"",VLOOKUP($B$3,County_Lookup,5,FALSE)))</f>
        <v/>
      </c>
      <c r="N11" s="189" t="str">
        <f>IF($B$3="LME-MCO Not Entered On Set-Up Worksheet","",IF(OR(VLOOKUP($B$3,County_Lookup,6,FALSE)="",VLOOKUP($B$3,County_Lookup,6,FALSE)=0),"",VLOOKUP($B$3,County_Lookup,6,FALSE)))</f>
        <v/>
      </c>
      <c r="O11" s="189" t="str">
        <f>IF($B$3="LME-MCO Not Entered On Set-Up Worksheet","",IF(OR(VLOOKUP($B$3,County_Lookup,7,FALSE)="",VLOOKUP($B$3,County_Lookup,7,FALSE)=0),"",VLOOKUP($B$3,County_Lookup,7,FALSE)))</f>
        <v/>
      </c>
      <c r="P11" s="189" t="str">
        <f>IF($B$3="LME-MCO Not Entered On Set-Up Worksheet","",IF(OR(VLOOKUP($B$3,County_Lookup,8,FALSE)="",VLOOKUP($B$3,County_Lookup,8,FALSE)=0),"",VLOOKUP($B$3,County_Lookup,8,FALSE)))</f>
        <v/>
      </c>
      <c r="Q11" s="189" t="str">
        <f>IF($B$3="LME-MCO Not Entered On Set-Up Worksheet","",IF(OR(VLOOKUP($B$3,County_Lookup,9,FALSE)="",VLOOKUP($B$3,County_Lookup,9,FALSE)=0),"",VLOOKUP($B$3,County_Lookup,9,FALSE)))</f>
        <v/>
      </c>
      <c r="R11" s="189" t="str">
        <f>IF($B$3="LME-MCO Not Entered On Set-Up Worksheet","",IF(OR(VLOOKUP($B$3,County_Lookup,10,FALSE)="",VLOOKUP($B$3,County_Lookup,10,FALSE)=0),"",VLOOKUP($B$3,County_Lookup,10,FALSE)))</f>
        <v/>
      </c>
      <c r="S11" s="189" t="str">
        <f>IF($B$3="LME-MCO Not Entered On Set-Up Worksheet","",IF(OR(VLOOKUP($B$3,County_Lookup,11,FALSE)="",VLOOKUP($B$3,County_Lookup,11,FALSE)=0),"",VLOOKUP($B$3,County_Lookup,11,FALSE)))</f>
        <v/>
      </c>
      <c r="T11" s="189" t="str">
        <f>IF($B$3="LME-MCO Not Entered On Set-Up Worksheet","",IF(OR(VLOOKUP($B$3,County_Lookup,12,FALSE)="",VLOOKUP($B$3,County_Lookup,12,FALSE)=0),"",VLOOKUP($B$3,County_Lookup,12,FALSE)))</f>
        <v/>
      </c>
      <c r="U11" s="189" t="str">
        <f>IF($B$3="LME-MCO Not Entered On Set-Up Worksheet","",IF(OR(VLOOKUP($B$3,County_Lookup,13,FALSE)="",VLOOKUP($B$3,County_Lookup,13,FALSE)=0),"",VLOOKUP($B$3,County_Lookup,13,FALSE)))</f>
        <v/>
      </c>
      <c r="V11" s="189" t="str">
        <f>IF($B$3="LME-MCO Not Entered On Set-Up Worksheet","",IF(OR(VLOOKUP($B$3,County_Lookup,14,FALSE)="",VLOOKUP($B$3,County_Lookup,14,FALSE)=0),"",VLOOKUP($B$3,County_Lookup,14,FALSE)))</f>
        <v/>
      </c>
      <c r="W11" s="189" t="str">
        <f>IF($B$3="LME-MCO Not Entered On Set-Up Worksheet","",IF(OR(VLOOKUP($B$3,County_Lookup,15,FALSE)="",VLOOKUP($B$3,County_Lookup,15,FALSE)=0),"",VLOOKUP($B$3,County_Lookup,15,FALSE)))</f>
        <v/>
      </c>
      <c r="X11" s="189" t="str">
        <f>IF($B$3="LME-MCO Not Entered On Set-Up Worksheet","",IF(OR(VLOOKUP($B$3,County_Lookup,16,FALSE)="",VLOOKUP($B$3,County_Lookup,16,FALSE)=0),"",VLOOKUP($B$3,County_Lookup,16,FALSE)))</f>
        <v/>
      </c>
      <c r="Y11" s="189" t="str">
        <f>IF($B$3="LME-MCO Not Entered On Set-Up Worksheet","",IF(OR(VLOOKUP($B$3,County_Lookup,17,FALSE)="",VLOOKUP($B$3,County_Lookup,17,FALSE)=0),"",VLOOKUP($B$3,County_Lookup,17,FALSE)))</f>
        <v/>
      </c>
      <c r="Z11" s="189" t="str">
        <f>IF($B$3="LME-MCO Not Entered On Set-Up Worksheet","",IF(OR(VLOOKUP($B$3,County_Lookup,18,FALSE)="",VLOOKUP($B$3,County_Lookup,18,FALSE)=0),"",VLOOKUP($B$3,County_Lookup,18,FALSE)))</f>
        <v/>
      </c>
      <c r="AA11" s="189" t="str">
        <f>IF($B$3="LME-MCO Not Entered On Set-Up Worksheet","",IF(OR(VLOOKUP($B$3,County_Lookup,19,FALSE)="",VLOOKUP($B$3,County_Lookup,19,FALSE)=0),"",VLOOKUP($B$3,County_Lookup,19,FALSE)))</f>
        <v/>
      </c>
      <c r="AB11" s="189" t="str">
        <f>IF($B$3="LME-MCO Not Entered On Set-Up Worksheet","",IF(OR(VLOOKUP($B$3,County_Lookup,20,FALSE)="",VLOOKUP($B$3,County_Lookup,20,FALSE)=0),"",VLOOKUP($B$3,County_Lookup,20,FALSE)))</f>
        <v/>
      </c>
      <c r="AC11" s="189" t="str">
        <f>IF($B$3="LME-MCO Not Entered On Set-Up Worksheet","",IF(OR(VLOOKUP($B$3,County_Lookup,21,FALSE)="",VLOOKUP($B$3,County_Lookup,21,FALSE)=0),"",VLOOKUP($B$3,County_Lookup,21,FALSE)))</f>
        <v/>
      </c>
      <c r="AD11" s="189" t="str">
        <f>IF($B$3="LME-MCO Not Entered On Set-Up Worksheet","",IF(OR(VLOOKUP($B$3,County_Lookup,22,FALSE)="",VLOOKUP($B$3,County_Lookup,22,FALSE)=0),"",VLOOKUP($B$3,County_Lookup,22,FALSE)))</f>
        <v/>
      </c>
      <c r="AE11" s="189" t="str">
        <f>IF($B$3="LME-MCO Not Entered On Set-Up Worksheet","",IF(OR(VLOOKUP($B$3,County_Lookup,23,FALSE)="",VLOOKUP($B$3,County_Lookup,23,FALSE)=0),"",VLOOKUP($B$3,County_Lookup,23,FALSE)))</f>
        <v/>
      </c>
      <c r="AF11" s="189" t="str">
        <f>IF($B$3="LME-MCO Not Entered On Set-Up Worksheet","",IF(OR(VLOOKUP($B$3,County_Lookup,24,FALSE)="",VLOOKUP($B$3,County_Lookup,24,FALSE)=0),"",VLOOKUP($B$3,County_Lookup,24,FALSE)))</f>
        <v/>
      </c>
      <c r="AG11" s="190" t="str">
        <f>IF($B$3="LME-MCO Not Entered On Set-Up Worksheet","",IF(OR(VLOOKUP($B$3,County_Lookup,25,FALSE)="",VLOOKUP($B$3,County_Lookup,25,FALSE)=0),"",VLOOKUP($B$3,County_Lookup,25,FALSE)))</f>
        <v/>
      </c>
    </row>
    <row r="12" spans="1:33" ht="20.100000000000001" customHeight="1" x14ac:dyDescent="0.25">
      <c r="A12" s="75">
        <v>1</v>
      </c>
      <c r="B12" s="302"/>
      <c r="C12" s="302"/>
      <c r="D12" s="302"/>
      <c r="E12" s="308"/>
      <c r="F12" s="308"/>
      <c r="G12" s="309"/>
      <c r="H12" s="310"/>
      <c r="I12" s="310"/>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row>
    <row r="13" spans="1:33" ht="20.100000000000001" customHeight="1" x14ac:dyDescent="0.25">
      <c r="A13" s="74">
        <v>2</v>
      </c>
      <c r="B13" s="305"/>
      <c r="C13" s="305"/>
      <c r="D13" s="305"/>
      <c r="E13" s="312"/>
      <c r="F13" s="312"/>
      <c r="G13" s="313"/>
      <c r="H13" s="314"/>
      <c r="I13" s="31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row>
    <row r="14" spans="1:33" ht="20.100000000000001" customHeight="1" x14ac:dyDescent="0.25">
      <c r="A14" s="74">
        <v>3</v>
      </c>
      <c r="B14" s="305"/>
      <c r="C14" s="305"/>
      <c r="D14" s="305"/>
      <c r="E14" s="312"/>
      <c r="F14" s="312"/>
      <c r="G14" s="313"/>
      <c r="H14" s="314"/>
      <c r="I14" s="31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row>
    <row r="15" spans="1:33" ht="20.100000000000001" customHeight="1" x14ac:dyDescent="0.25">
      <c r="A15" s="74">
        <v>4</v>
      </c>
      <c r="B15" s="305"/>
      <c r="C15" s="305"/>
      <c r="D15" s="305"/>
      <c r="E15" s="312"/>
      <c r="F15" s="312"/>
      <c r="G15" s="313"/>
      <c r="H15" s="314"/>
      <c r="I15" s="31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row>
    <row r="16" spans="1:33" ht="20.100000000000001" customHeight="1" x14ac:dyDescent="0.25">
      <c r="A16" s="74">
        <v>5</v>
      </c>
      <c r="B16" s="305"/>
      <c r="C16" s="305"/>
      <c r="D16" s="305"/>
      <c r="E16" s="312"/>
      <c r="F16" s="312"/>
      <c r="G16" s="313"/>
      <c r="H16" s="314"/>
      <c r="I16" s="31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row>
    <row r="17" spans="1:33" ht="20.100000000000001" customHeight="1" x14ac:dyDescent="0.25">
      <c r="A17" s="74">
        <v>6</v>
      </c>
      <c r="B17" s="305"/>
      <c r="C17" s="305"/>
      <c r="D17" s="305"/>
      <c r="E17" s="312"/>
      <c r="F17" s="312"/>
      <c r="G17" s="313"/>
      <c r="H17" s="314"/>
      <c r="I17" s="31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row>
    <row r="18" spans="1:33" ht="20.100000000000001" customHeight="1" x14ac:dyDescent="0.25">
      <c r="A18" s="74">
        <v>7</v>
      </c>
      <c r="B18" s="305"/>
      <c r="C18" s="305"/>
      <c r="D18" s="305"/>
      <c r="E18" s="312"/>
      <c r="F18" s="312"/>
      <c r="G18" s="313"/>
      <c r="H18" s="314"/>
      <c r="I18" s="31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row>
    <row r="19" spans="1:33" ht="20.100000000000001" customHeight="1" x14ac:dyDescent="0.25">
      <c r="A19" s="74">
        <v>8</v>
      </c>
      <c r="B19" s="305"/>
      <c r="C19" s="305"/>
      <c r="D19" s="305"/>
      <c r="E19" s="312"/>
      <c r="F19" s="312"/>
      <c r="G19" s="313"/>
      <c r="H19" s="314"/>
      <c r="I19" s="31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row>
    <row r="20" spans="1:33" ht="20.100000000000001" customHeight="1" x14ac:dyDescent="0.25">
      <c r="A20" s="74">
        <v>9</v>
      </c>
      <c r="B20" s="307"/>
      <c r="C20" s="305"/>
      <c r="D20" s="305"/>
      <c r="E20" s="312"/>
      <c r="F20" s="312"/>
      <c r="G20" s="313"/>
      <c r="H20" s="314"/>
      <c r="I20" s="31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row>
    <row r="21" spans="1:33" ht="20.100000000000001" customHeight="1" x14ac:dyDescent="0.25">
      <c r="A21" s="74">
        <v>10</v>
      </c>
      <c r="B21" s="305"/>
      <c r="C21" s="305"/>
      <c r="D21" s="305"/>
      <c r="E21" s="312"/>
      <c r="F21" s="312"/>
      <c r="G21" s="313"/>
      <c r="H21" s="314"/>
      <c r="I21" s="31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row>
    <row r="22" spans="1:33" ht="20.100000000000001" customHeight="1" x14ac:dyDescent="0.25">
      <c r="A22" s="74">
        <v>11</v>
      </c>
      <c r="B22" s="305"/>
      <c r="C22" s="305"/>
      <c r="D22" s="305"/>
      <c r="E22" s="312"/>
      <c r="F22" s="312"/>
      <c r="G22" s="313"/>
      <c r="H22" s="314"/>
      <c r="I22" s="31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row>
    <row r="23" spans="1:33" ht="20.100000000000001" customHeight="1" x14ac:dyDescent="0.25">
      <c r="A23" s="74">
        <v>12</v>
      </c>
      <c r="B23" s="305"/>
      <c r="C23" s="305"/>
      <c r="D23" s="305"/>
      <c r="E23" s="312"/>
      <c r="F23" s="312"/>
      <c r="G23" s="313"/>
      <c r="H23" s="314"/>
      <c r="I23" s="31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row>
    <row r="24" spans="1:33" ht="20.100000000000001" customHeight="1" x14ac:dyDescent="0.25">
      <c r="A24" s="74">
        <v>13</v>
      </c>
      <c r="B24" s="305"/>
      <c r="C24" s="305"/>
      <c r="D24" s="305"/>
      <c r="E24" s="312"/>
      <c r="F24" s="312"/>
      <c r="G24" s="313"/>
      <c r="H24" s="314"/>
      <c r="I24" s="31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row>
    <row r="25" spans="1:33" ht="20.100000000000001" customHeight="1" x14ac:dyDescent="0.25">
      <c r="A25" s="74">
        <v>14</v>
      </c>
      <c r="B25" s="305"/>
      <c r="C25" s="305"/>
      <c r="D25" s="305"/>
      <c r="E25" s="312"/>
      <c r="F25" s="312"/>
      <c r="G25" s="313"/>
      <c r="H25" s="314"/>
      <c r="I25" s="31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row>
    <row r="26" spans="1:33" ht="20.100000000000001" customHeight="1" x14ac:dyDescent="0.25">
      <c r="A26" s="74">
        <v>15</v>
      </c>
      <c r="B26" s="305"/>
      <c r="C26" s="305"/>
      <c r="D26" s="305"/>
      <c r="E26" s="312"/>
      <c r="F26" s="312"/>
      <c r="G26" s="313"/>
      <c r="H26" s="314"/>
      <c r="I26" s="31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row>
    <row r="27" spans="1:33" ht="20.100000000000001" customHeight="1" x14ac:dyDescent="0.25">
      <c r="A27" s="74">
        <v>16</v>
      </c>
      <c r="B27" s="305"/>
      <c r="C27" s="305"/>
      <c r="D27" s="305"/>
      <c r="E27" s="312"/>
      <c r="F27" s="312"/>
      <c r="G27" s="313"/>
      <c r="H27" s="314"/>
      <c r="I27" s="31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row>
    <row r="28" spans="1:33" ht="20.100000000000001" customHeight="1" x14ac:dyDescent="0.25">
      <c r="A28" s="74">
        <v>17</v>
      </c>
      <c r="B28" s="305"/>
      <c r="C28" s="305"/>
      <c r="D28" s="305"/>
      <c r="E28" s="312"/>
      <c r="F28" s="312"/>
      <c r="G28" s="313"/>
      <c r="H28" s="314"/>
      <c r="I28" s="31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row>
    <row r="29" spans="1:33" ht="20.100000000000001" customHeight="1" x14ac:dyDescent="0.25">
      <c r="A29" s="74">
        <v>18</v>
      </c>
      <c r="B29" s="305"/>
      <c r="C29" s="305"/>
      <c r="D29" s="305"/>
      <c r="E29" s="312"/>
      <c r="F29" s="312"/>
      <c r="G29" s="313"/>
      <c r="H29" s="314"/>
      <c r="I29" s="31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row>
    <row r="30" spans="1:33" ht="20.100000000000001" customHeight="1" x14ac:dyDescent="0.25">
      <c r="A30" s="74">
        <v>19</v>
      </c>
      <c r="B30" s="307"/>
      <c r="C30" s="305"/>
      <c r="D30" s="305"/>
      <c r="E30" s="312"/>
      <c r="F30" s="312"/>
      <c r="G30" s="313"/>
      <c r="H30" s="314"/>
      <c r="I30" s="31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row>
    <row r="31" spans="1:33" ht="20.100000000000001" customHeight="1" x14ac:dyDescent="0.25">
      <c r="A31" s="74">
        <v>20</v>
      </c>
      <c r="B31" s="305"/>
      <c r="C31" s="305"/>
      <c r="D31" s="305"/>
      <c r="E31" s="312"/>
      <c r="F31" s="312"/>
      <c r="G31" s="313"/>
      <c r="H31" s="314"/>
      <c r="I31" s="31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row>
    <row r="32" spans="1:33" ht="20.100000000000001" customHeight="1" x14ac:dyDescent="0.25">
      <c r="A32" s="74">
        <v>21</v>
      </c>
      <c r="B32" s="305"/>
      <c r="C32" s="305"/>
      <c r="D32" s="305"/>
      <c r="E32" s="312"/>
      <c r="F32" s="312"/>
      <c r="G32" s="313"/>
      <c r="H32" s="314"/>
      <c r="I32" s="31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row>
    <row r="33" spans="1:33" ht="20.100000000000001" customHeight="1" x14ac:dyDescent="0.25">
      <c r="A33" s="74">
        <v>22</v>
      </c>
      <c r="B33" s="305"/>
      <c r="C33" s="305"/>
      <c r="D33" s="305"/>
      <c r="E33" s="312"/>
      <c r="F33" s="312"/>
      <c r="G33" s="313"/>
      <c r="H33" s="314"/>
      <c r="I33" s="31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row>
    <row r="34" spans="1:33" ht="20.100000000000001" customHeight="1" x14ac:dyDescent="0.25">
      <c r="A34" s="74">
        <v>23</v>
      </c>
      <c r="B34" s="305"/>
      <c r="C34" s="305"/>
      <c r="D34" s="305"/>
      <c r="E34" s="312"/>
      <c r="F34" s="312"/>
      <c r="G34" s="313"/>
      <c r="H34" s="314"/>
      <c r="I34" s="31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row>
    <row r="35" spans="1:33" ht="20.100000000000001" customHeight="1" x14ac:dyDescent="0.25">
      <c r="A35" s="74">
        <v>24</v>
      </c>
      <c r="B35" s="305"/>
      <c r="C35" s="305"/>
      <c r="D35" s="305"/>
      <c r="E35" s="312"/>
      <c r="F35" s="312"/>
      <c r="G35" s="313"/>
      <c r="H35" s="314"/>
      <c r="I35" s="31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row>
    <row r="36" spans="1:33" ht="20.100000000000001" customHeight="1" x14ac:dyDescent="0.25">
      <c r="A36" s="74">
        <v>25</v>
      </c>
      <c r="B36" s="305"/>
      <c r="C36" s="305"/>
      <c r="D36" s="305"/>
      <c r="E36" s="312"/>
      <c r="F36" s="312"/>
      <c r="G36" s="313"/>
      <c r="H36" s="314"/>
      <c r="I36" s="31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row>
    <row r="37" spans="1:33" ht="20.100000000000001" customHeight="1" x14ac:dyDescent="0.25">
      <c r="A37" s="74">
        <v>26</v>
      </c>
      <c r="B37" s="305"/>
      <c r="C37" s="305"/>
      <c r="D37" s="305"/>
      <c r="E37" s="312"/>
      <c r="F37" s="312"/>
      <c r="G37" s="313"/>
      <c r="H37" s="314"/>
      <c r="I37" s="31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row>
    <row r="38" spans="1:33" ht="20.100000000000001" customHeight="1" x14ac:dyDescent="0.25">
      <c r="A38" s="74">
        <v>27</v>
      </c>
      <c r="B38" s="305"/>
      <c r="C38" s="305"/>
      <c r="D38" s="305"/>
      <c r="E38" s="312"/>
      <c r="F38" s="312"/>
      <c r="G38" s="313"/>
      <c r="H38" s="314"/>
      <c r="I38" s="31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row>
    <row r="39" spans="1:33" ht="20.100000000000001" customHeight="1" x14ac:dyDescent="0.25">
      <c r="A39" s="74">
        <v>28</v>
      </c>
      <c r="B39" s="305"/>
      <c r="C39" s="305"/>
      <c r="D39" s="305"/>
      <c r="E39" s="312"/>
      <c r="F39" s="312"/>
      <c r="G39" s="313"/>
      <c r="H39" s="314"/>
      <c r="I39" s="31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row>
    <row r="40" spans="1:33" ht="20.100000000000001" customHeight="1" x14ac:dyDescent="0.25">
      <c r="A40" s="74">
        <v>29</v>
      </c>
      <c r="B40" s="305"/>
      <c r="C40" s="305"/>
      <c r="D40" s="305"/>
      <c r="E40" s="312"/>
      <c r="F40" s="312"/>
      <c r="G40" s="313"/>
      <c r="H40" s="314"/>
      <c r="I40" s="31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row>
    <row r="41" spans="1:33" ht="20.100000000000001" customHeight="1" x14ac:dyDescent="0.25">
      <c r="A41" s="74">
        <v>30</v>
      </c>
      <c r="B41" s="305"/>
      <c r="C41" s="305"/>
      <c r="D41" s="305"/>
      <c r="E41" s="312"/>
      <c r="F41" s="312"/>
      <c r="G41" s="313"/>
      <c r="H41" s="314"/>
      <c r="I41" s="31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row>
    <row r="42" spans="1:33" ht="20.100000000000001" customHeight="1" x14ac:dyDescent="0.25">
      <c r="A42" s="74">
        <v>31</v>
      </c>
      <c r="B42" s="305"/>
      <c r="C42" s="305"/>
      <c r="D42" s="305"/>
      <c r="E42" s="312"/>
      <c r="F42" s="312"/>
      <c r="G42" s="313"/>
      <c r="H42" s="314"/>
      <c r="I42" s="31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row>
    <row r="43" spans="1:33" ht="20.100000000000001" customHeight="1" x14ac:dyDescent="0.25">
      <c r="A43" s="74">
        <v>32</v>
      </c>
      <c r="B43" s="305"/>
      <c r="C43" s="305"/>
      <c r="D43" s="305"/>
      <c r="E43" s="312"/>
      <c r="F43" s="312"/>
      <c r="G43" s="313"/>
      <c r="H43" s="314"/>
      <c r="I43" s="31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row>
    <row r="44" spans="1:33" ht="20.100000000000001" customHeight="1" x14ac:dyDescent="0.25">
      <c r="A44" s="74">
        <v>33</v>
      </c>
      <c r="B44" s="305"/>
      <c r="C44" s="305"/>
      <c r="D44" s="305"/>
      <c r="E44" s="312"/>
      <c r="F44" s="312"/>
      <c r="G44" s="313"/>
      <c r="H44" s="314"/>
      <c r="I44" s="31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row>
    <row r="45" spans="1:33" ht="20.100000000000001" customHeight="1" x14ac:dyDescent="0.25">
      <c r="A45" s="74">
        <v>34</v>
      </c>
      <c r="B45" s="305"/>
      <c r="C45" s="305"/>
      <c r="D45" s="305"/>
      <c r="E45" s="312"/>
      <c r="F45" s="312"/>
      <c r="G45" s="313"/>
      <c r="H45" s="314"/>
      <c r="I45" s="31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row>
    <row r="46" spans="1:33" ht="20.100000000000001" customHeight="1" x14ac:dyDescent="0.25">
      <c r="A46" s="74">
        <v>35</v>
      </c>
      <c r="B46" s="305"/>
      <c r="C46" s="305"/>
      <c r="D46" s="305"/>
      <c r="E46" s="312"/>
      <c r="F46" s="312"/>
      <c r="G46" s="313"/>
      <c r="H46" s="314"/>
      <c r="I46" s="31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row>
    <row r="47" spans="1:33" ht="20.100000000000001" customHeight="1" x14ac:dyDescent="0.25">
      <c r="A47" s="74">
        <v>36</v>
      </c>
      <c r="B47" s="305"/>
      <c r="C47" s="305"/>
      <c r="D47" s="305"/>
      <c r="E47" s="312"/>
      <c r="F47" s="312"/>
      <c r="G47" s="313"/>
      <c r="H47" s="314"/>
      <c r="I47" s="31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row>
    <row r="48" spans="1:33" ht="20.100000000000001" customHeight="1" x14ac:dyDescent="0.25">
      <c r="A48" s="74">
        <v>37</v>
      </c>
      <c r="B48" s="305"/>
      <c r="C48" s="305"/>
      <c r="D48" s="305"/>
      <c r="E48" s="312"/>
      <c r="F48" s="312"/>
      <c r="G48" s="313"/>
      <c r="H48" s="314"/>
      <c r="I48" s="31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row>
    <row r="49" spans="1:33" ht="20.100000000000001" customHeight="1" x14ac:dyDescent="0.25">
      <c r="A49" s="74">
        <v>38</v>
      </c>
      <c r="B49" s="305"/>
      <c r="C49" s="305"/>
      <c r="D49" s="305"/>
      <c r="E49" s="312"/>
      <c r="F49" s="312"/>
      <c r="G49" s="313"/>
      <c r="H49" s="314"/>
      <c r="I49" s="31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row>
    <row r="50" spans="1:33" ht="20.100000000000001" customHeight="1" x14ac:dyDescent="0.25">
      <c r="A50" s="74">
        <v>39</v>
      </c>
      <c r="B50" s="305"/>
      <c r="C50" s="305"/>
      <c r="D50" s="305"/>
      <c r="E50" s="312"/>
      <c r="F50" s="312"/>
      <c r="G50" s="313"/>
      <c r="H50" s="314"/>
      <c r="I50" s="31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row>
    <row r="51" spans="1:33" ht="20.100000000000001" customHeight="1" x14ac:dyDescent="0.25">
      <c r="A51" s="74">
        <v>40</v>
      </c>
      <c r="B51" s="305"/>
      <c r="C51" s="305"/>
      <c r="D51" s="305"/>
      <c r="E51" s="312"/>
      <c r="F51" s="312"/>
      <c r="G51" s="313"/>
      <c r="H51" s="314"/>
      <c r="I51" s="31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row>
  </sheetData>
  <sheetProtection sheet="1" objects="1" scenarios="1"/>
  <conditionalFormatting sqref="B3">
    <cfRule type="cellIs" dxfId="253" priority="7" operator="equal">
      <formula>"LME-MCO Not Entered On Set-Up Worksheet"</formula>
    </cfRule>
  </conditionalFormatting>
  <conditionalFormatting sqref="B2">
    <cfRule type="cellIs" dxfId="252" priority="6" operator="equal">
      <formula>"SFY And/Or Report Period Not Entered On Set-Up Worksheet"</formula>
    </cfRule>
  </conditionalFormatting>
  <conditionalFormatting sqref="J11:AD11 AF11:AG11">
    <cfRule type="cellIs" dxfId="251" priority="5" operator="equal">
      <formula>""</formula>
    </cfRule>
  </conditionalFormatting>
  <conditionalFormatting sqref="J3">
    <cfRule type="cellIs" dxfId="250" priority="4" operator="equal">
      <formula>"LME-MCO Not Entered On Set-Up Worksheet"</formula>
    </cfRule>
  </conditionalFormatting>
  <conditionalFormatting sqref="J2">
    <cfRule type="cellIs" dxfId="249" priority="3" operator="equal">
      <formula>"SFY And/Or Report Period Not Entered On Set-Up Worksheet"</formula>
    </cfRule>
  </conditionalFormatting>
  <conditionalFormatting sqref="I12:I51">
    <cfRule type="cellIs" dxfId="248" priority="2" operator="greaterThanOrEqual">
      <formula>$I$7</formula>
    </cfRule>
  </conditionalFormatting>
  <conditionalFormatting sqref="AE11">
    <cfRule type="cellIs" dxfId="247" priority="1" operator="equal">
      <formula>""</formula>
    </cfRule>
  </conditionalFormatting>
  <dataValidations count="3">
    <dataValidation type="decimal" allowBlank="1" showInputMessage="1" showErrorMessage="1" error="FTE must be a decimal number between 0 and 1." sqref="E12:F51">
      <formula1>0</formula1>
      <formula2>1</formula2>
    </dataValidation>
    <dataValidation type="list" allowBlank="1" showInputMessage="1" showErrorMessage="1" prompt="Enter certification status from the drop-down list." sqref="G12:G51">
      <formula1>"Certified,Registered,None"</formula1>
    </dataValidation>
    <dataValidation type="list" allowBlank="1" showInputMessage="1" showErrorMessage="1" promptTitle="To Enter Check Mark:" prompt="Select item from the drop-down list or type a capital &quot;P&quot;." sqref="J12:AG51">
      <formula1>"P"</formula1>
    </dataValidation>
  </dataValidations>
  <printOptions horizontalCentered="1"/>
  <pageMargins left="0.3" right="0.3" top="0.5" bottom="0.5" header="0.3" footer="0.3"/>
  <pageSetup scale="53" orientation="landscape" r:id="rId1"/>
  <headerFooter>
    <oddFooter>&amp;LNC DHHS DMH/DD/SAS-CPM-QMT&amp;CPage &amp;P of &amp;N&amp;R&amp;F</oddFooter>
  </headerFooter>
  <colBreaks count="1" manualBreakCount="1">
    <brk id="9" max="1048575" man="1"/>
  </col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9"/>
  <sheetViews>
    <sheetView showGridLines="0" workbookViewId="0">
      <selection activeCell="A15" sqref="A15"/>
    </sheetView>
  </sheetViews>
  <sheetFormatPr defaultColWidth="9.109375" defaultRowHeight="13.2" x14ac:dyDescent="0.25"/>
  <cols>
    <col min="1" max="1" width="130.6640625" style="1" customWidth="1"/>
    <col min="2" max="16384" width="9.109375" style="1"/>
  </cols>
  <sheetData>
    <row r="1" spans="1:1" ht="20.100000000000001" customHeight="1" x14ac:dyDescent="0.25">
      <c r="A1" s="202" t="str">
        <f>IF(OR('Set-Up Worksheet'!B6="",'Set-Up Worksheet'!B8=""),"SFY And/Or Report Period Not Entered On Set-Up Worksheet","SFY"&amp;'Set-Up Worksheet'!B6&amp;" LME-MCO Semi-Annual SAPTBG Compliance Report -- "&amp;'Set-Up Worksheet'!B8)</f>
        <v>SFY2017 LME-MCO Semi-Annual SAPTBG Compliance Report -- Mid-Year Report</v>
      </c>
    </row>
    <row r="2" spans="1:1" ht="20.100000000000001" customHeight="1" x14ac:dyDescent="0.25">
      <c r="A2" s="202" t="str">
        <f>IF('Set-Up Worksheet'!B4="","LME-MCO Not Entered On Set-Up Worksheet",'Set-Up Worksheet'!B4)</f>
        <v>LME-MCO Not Entered On Set-Up Worksheet</v>
      </c>
    </row>
    <row r="4" spans="1:1" ht="31.2" x14ac:dyDescent="0.25">
      <c r="A4" s="204" t="s">
        <v>425</v>
      </c>
    </row>
    <row r="6" spans="1:1" ht="20.100000000000001" customHeight="1" x14ac:dyDescent="0.25">
      <c r="A6" s="64" t="s">
        <v>256</v>
      </c>
    </row>
    <row r="8" spans="1:1" ht="50.1" customHeight="1" x14ac:dyDescent="0.25">
      <c r="A8" s="203" t="s">
        <v>257</v>
      </c>
    </row>
    <row r="9" spans="1:1" ht="50.1" customHeight="1" x14ac:dyDescent="0.25">
      <c r="A9" s="266" t="s">
        <v>455</v>
      </c>
    </row>
  </sheetData>
  <sheetProtection sheet="1" objects="1" scenarios="1"/>
  <conditionalFormatting sqref="A2">
    <cfRule type="cellIs" dxfId="246" priority="2" operator="equal">
      <formula>"LME-MCO Not Entered On Set-Up Worksheet"</formula>
    </cfRule>
  </conditionalFormatting>
  <conditionalFormatting sqref="A1">
    <cfRule type="cellIs" dxfId="245" priority="1" operator="equal">
      <formula>"SFY And/Or Report Period Not Entered On Set-Up Worksheet"</formula>
    </cfRule>
  </conditionalFormatting>
  <printOptions horizontalCentered="1"/>
  <pageMargins left="0.3" right="0.3" top="0.5" bottom="0.5" header="0.3" footer="0.3"/>
  <pageSetup scale="58" orientation="landscape" r:id="rId1"/>
  <headerFooter>
    <oddFooter>&amp;LNC DHHS DMH/DD/SAS-CPM-QMT&amp;CPage &amp;P of &amp;N&amp;R&amp;F</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15"/>
  <sheetViews>
    <sheetView showGridLines="0" workbookViewId="0">
      <pane ySplit="13" topLeftCell="A14" activePane="bottomLeft" state="frozen"/>
      <selection activeCell="D2" sqref="D2"/>
      <selection pane="bottomLeft" activeCell="A14" sqref="A14"/>
    </sheetView>
  </sheetViews>
  <sheetFormatPr defaultColWidth="9.109375" defaultRowHeight="13.2" x14ac:dyDescent="0.25"/>
  <cols>
    <col min="1" max="1" width="9.109375" style="1"/>
    <col min="2" max="3" width="9.6640625" style="1" customWidth="1"/>
    <col min="4" max="4" width="35.6640625" style="1" customWidth="1"/>
    <col min="5" max="7" width="25.6640625" style="1" customWidth="1"/>
    <col min="8" max="16" width="12.6640625" style="1" customWidth="1"/>
    <col min="17" max="16384" width="9.109375" style="1"/>
  </cols>
  <sheetData>
    <row r="1" spans="1:25" ht="29.25" customHeight="1" x14ac:dyDescent="0.25">
      <c r="A1" s="291" t="s">
        <v>435</v>
      </c>
      <c r="B1" s="291"/>
      <c r="C1" s="291"/>
      <c r="D1" s="224"/>
      <c r="E1" s="224"/>
      <c r="F1" s="224"/>
      <c r="G1" s="224"/>
      <c r="H1" s="224"/>
      <c r="I1" s="224"/>
      <c r="J1" s="224"/>
      <c r="K1" s="224"/>
      <c r="L1" s="224"/>
      <c r="M1" s="224"/>
      <c r="N1" s="224"/>
      <c r="O1" s="224"/>
      <c r="P1" s="224"/>
    </row>
    <row r="2" spans="1:25"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213"/>
      <c r="C2" s="213"/>
      <c r="D2" s="30"/>
      <c r="E2" s="30"/>
      <c r="F2" s="30"/>
      <c r="G2" s="30"/>
      <c r="H2" s="30"/>
      <c r="I2" s="30"/>
      <c r="J2" s="30"/>
      <c r="K2" s="30"/>
      <c r="L2" s="30"/>
      <c r="M2" s="30"/>
      <c r="N2" s="30"/>
      <c r="O2" s="30"/>
      <c r="P2" s="30"/>
    </row>
    <row r="3" spans="1:25" ht="20.100000000000001" customHeight="1" x14ac:dyDescent="0.25">
      <c r="A3" s="38" t="str">
        <f>IF('Set-Up Worksheet'!B4="","LME-MCO Not Entered On Set-Up Worksheet",'Set-Up Worksheet'!B4)</f>
        <v>LME-MCO Not Entered On Set-Up Worksheet</v>
      </c>
      <c r="B3" s="38"/>
      <c r="C3" s="38"/>
      <c r="D3" s="30"/>
      <c r="E3" s="30"/>
      <c r="F3" s="30"/>
      <c r="G3" s="30"/>
      <c r="H3" s="30"/>
      <c r="I3" s="30"/>
      <c r="J3" s="30"/>
      <c r="K3" s="30"/>
      <c r="L3" s="30"/>
      <c r="M3" s="30"/>
      <c r="N3" s="30"/>
      <c r="O3" s="30"/>
      <c r="P3" s="30"/>
    </row>
    <row r="5" spans="1:25" ht="15.6" x14ac:dyDescent="0.25">
      <c r="A5" s="64" t="s">
        <v>425</v>
      </c>
      <c r="B5" s="64"/>
      <c r="C5" s="64"/>
    </row>
    <row r="7" spans="1:25" ht="15.6" x14ac:dyDescent="0.25">
      <c r="A7" s="64" t="s">
        <v>258</v>
      </c>
      <c r="B7" s="64"/>
      <c r="C7" s="64"/>
    </row>
    <row r="8" spans="1:25" x14ac:dyDescent="0.25">
      <c r="A8" s="344"/>
      <c r="B8" s="344"/>
      <c r="C8" s="344"/>
    </row>
    <row r="9" spans="1:25" ht="45.75" customHeight="1" x14ac:dyDescent="0.25">
      <c r="A9" s="471" t="s">
        <v>456</v>
      </c>
      <c r="B9" s="471"/>
      <c r="C9" s="471"/>
      <c r="D9" s="471"/>
      <c r="E9" s="471"/>
      <c r="F9" s="471"/>
      <c r="G9" s="471"/>
      <c r="H9" s="471"/>
      <c r="I9" s="471"/>
      <c r="J9" s="471"/>
      <c r="K9" s="471"/>
      <c r="L9" s="471"/>
      <c r="M9" s="471"/>
      <c r="N9" s="471"/>
      <c r="O9" s="471"/>
      <c r="P9" s="471"/>
      <c r="Q9" s="203"/>
      <c r="R9" s="203"/>
      <c r="S9" s="203"/>
      <c r="T9" s="203"/>
      <c r="U9" s="203"/>
      <c r="V9" s="203"/>
      <c r="W9" s="203"/>
      <c r="X9" s="203"/>
      <c r="Y9" s="203"/>
    </row>
    <row r="10" spans="1:25" x14ac:dyDescent="0.25">
      <c r="I10" s="89" t="s">
        <v>225</v>
      </c>
      <c r="J10" s="89" t="s">
        <v>225</v>
      </c>
      <c r="K10" s="89" t="s">
        <v>225</v>
      </c>
      <c r="L10" s="89" t="s">
        <v>225</v>
      </c>
      <c r="M10" s="89" t="s">
        <v>225</v>
      </c>
      <c r="N10" s="89" t="s">
        <v>225</v>
      </c>
      <c r="O10" s="89" t="s">
        <v>225</v>
      </c>
      <c r="P10" s="89" t="s">
        <v>225</v>
      </c>
    </row>
    <row r="11" spans="1:25" ht="20.100000000000001" customHeight="1" x14ac:dyDescent="0.25">
      <c r="A11" s="191" t="s">
        <v>226</v>
      </c>
      <c r="B11" s="191" t="s">
        <v>226</v>
      </c>
      <c r="C11" s="191" t="s">
        <v>226</v>
      </c>
      <c r="D11" s="191" t="s">
        <v>226</v>
      </c>
      <c r="E11" s="191" t="s">
        <v>226</v>
      </c>
      <c r="F11" s="191" t="s">
        <v>226</v>
      </c>
      <c r="G11" s="191" t="s">
        <v>226</v>
      </c>
      <c r="H11" s="191" t="s">
        <v>226</v>
      </c>
      <c r="I11" s="209">
        <f>SUBTOTAL(9,I13:I313)</f>
        <v>0</v>
      </c>
      <c r="J11" s="209">
        <f t="shared" ref="J11" si="0">SUBTOTAL(9,J13:J313)</f>
        <v>0</v>
      </c>
      <c r="K11" s="209">
        <f>SUBTOTAL(9,K13:K313)</f>
        <v>0</v>
      </c>
      <c r="L11" s="209">
        <f t="shared" ref="L11:P11" si="1">SUBTOTAL(9,L13:L313)</f>
        <v>0</v>
      </c>
      <c r="M11" s="209">
        <f t="shared" si="1"/>
        <v>0</v>
      </c>
      <c r="N11" s="209">
        <f t="shared" si="1"/>
        <v>0</v>
      </c>
      <c r="O11" s="209">
        <f t="shared" si="1"/>
        <v>0</v>
      </c>
      <c r="P11" s="209">
        <f t="shared" si="1"/>
        <v>0</v>
      </c>
    </row>
    <row r="12" spans="1:25" ht="20.100000000000001" customHeight="1" x14ac:dyDescent="0.25">
      <c r="A12" s="209">
        <f t="shared" ref="A12:C12" si="2">SUBTOTAL(3,A14:A314)</f>
        <v>0</v>
      </c>
      <c r="B12" s="209">
        <f t="shared" si="2"/>
        <v>0</v>
      </c>
      <c r="C12" s="209">
        <f t="shared" si="2"/>
        <v>0</v>
      </c>
      <c r="D12" s="209">
        <f>SUBTOTAL(3,D14:D314)</f>
        <v>0</v>
      </c>
      <c r="E12" s="209">
        <f t="shared" ref="E12:H12" si="3">SUBTOTAL(3,E14:E314)</f>
        <v>0</v>
      </c>
      <c r="F12" s="209">
        <f t="shared" ref="F12" si="4">SUBTOTAL(3,F14:F314)</f>
        <v>0</v>
      </c>
      <c r="G12" s="209">
        <f t="shared" si="3"/>
        <v>0</v>
      </c>
      <c r="H12" s="209">
        <f t="shared" si="3"/>
        <v>0</v>
      </c>
      <c r="I12" s="58" t="s">
        <v>430</v>
      </c>
      <c r="J12" s="3"/>
      <c r="K12" s="58" t="s">
        <v>262</v>
      </c>
      <c r="L12" s="3"/>
      <c r="M12" s="58" t="s">
        <v>263</v>
      </c>
      <c r="N12" s="3"/>
      <c r="O12" s="58" t="s">
        <v>89</v>
      </c>
      <c r="P12" s="3"/>
    </row>
    <row r="13" spans="1:25" ht="39.6" x14ac:dyDescent="0.25">
      <c r="A13" s="71" t="s">
        <v>265</v>
      </c>
      <c r="B13" s="71" t="s">
        <v>432</v>
      </c>
      <c r="C13" s="71" t="s">
        <v>433</v>
      </c>
      <c r="D13" s="81" t="s">
        <v>427</v>
      </c>
      <c r="E13" s="205" t="s">
        <v>259</v>
      </c>
      <c r="F13" s="205" t="s">
        <v>429</v>
      </c>
      <c r="G13" s="71" t="s">
        <v>434</v>
      </c>
      <c r="H13" s="205" t="s">
        <v>260</v>
      </c>
      <c r="I13" s="206" t="s">
        <v>431</v>
      </c>
      <c r="J13" s="206" t="s">
        <v>378</v>
      </c>
      <c r="K13" s="206" t="s">
        <v>431</v>
      </c>
      <c r="L13" s="206" t="s">
        <v>378</v>
      </c>
      <c r="M13" s="206" t="s">
        <v>431</v>
      </c>
      <c r="N13" s="206" t="s">
        <v>378</v>
      </c>
      <c r="O13" s="206" t="s">
        <v>431</v>
      </c>
      <c r="P13" s="206" t="s">
        <v>378</v>
      </c>
    </row>
    <row r="14" spans="1:25" ht="18" customHeight="1" x14ac:dyDescent="0.25">
      <c r="A14" s="318"/>
      <c r="B14" s="359"/>
      <c r="C14" s="359"/>
      <c r="D14" s="319"/>
      <c r="E14" s="319"/>
      <c r="F14" s="319"/>
      <c r="G14" s="319"/>
      <c r="H14" s="319"/>
      <c r="I14" s="320"/>
      <c r="J14" s="320"/>
      <c r="K14" s="320"/>
      <c r="L14" s="320"/>
      <c r="M14" s="320"/>
      <c r="N14" s="320"/>
      <c r="O14" s="395">
        <f>SUM(I14,K14,M14)</f>
        <v>0</v>
      </c>
      <c r="P14" s="395">
        <f>SUM(J14,L14,N14)</f>
        <v>0</v>
      </c>
    </row>
    <row r="15" spans="1:25" ht="18" customHeight="1" x14ac:dyDescent="0.25">
      <c r="A15" s="321"/>
      <c r="B15" s="360"/>
      <c r="C15" s="360"/>
      <c r="D15" s="322"/>
      <c r="E15" s="322"/>
      <c r="F15" s="322"/>
      <c r="G15" s="322"/>
      <c r="H15" s="322"/>
      <c r="I15" s="323"/>
      <c r="J15" s="323"/>
      <c r="K15" s="323"/>
      <c r="L15" s="323"/>
      <c r="M15" s="323"/>
      <c r="N15" s="323"/>
      <c r="O15" s="396">
        <f t="shared" ref="O15:O78" si="5">SUM(I15,K15,M15)</f>
        <v>0</v>
      </c>
      <c r="P15" s="396">
        <f t="shared" ref="P15:P78" si="6">SUM(J15,L15,N15)</f>
        <v>0</v>
      </c>
    </row>
    <row r="16" spans="1:25" ht="18" customHeight="1" x14ac:dyDescent="0.25">
      <c r="A16" s="321"/>
      <c r="B16" s="360"/>
      <c r="C16" s="360"/>
      <c r="D16" s="322"/>
      <c r="E16" s="322"/>
      <c r="F16" s="322"/>
      <c r="G16" s="322"/>
      <c r="H16" s="322"/>
      <c r="I16" s="323"/>
      <c r="J16" s="323"/>
      <c r="K16" s="323"/>
      <c r="L16" s="323"/>
      <c r="M16" s="323"/>
      <c r="N16" s="323"/>
      <c r="O16" s="396">
        <f t="shared" si="5"/>
        <v>0</v>
      </c>
      <c r="P16" s="396">
        <f t="shared" si="6"/>
        <v>0</v>
      </c>
    </row>
    <row r="17" spans="1:16" ht="18" customHeight="1" x14ac:dyDescent="0.25">
      <c r="A17" s="321"/>
      <c r="B17" s="360"/>
      <c r="C17" s="360"/>
      <c r="D17" s="322"/>
      <c r="E17" s="322"/>
      <c r="F17" s="322"/>
      <c r="G17" s="322"/>
      <c r="H17" s="322"/>
      <c r="I17" s="323"/>
      <c r="J17" s="323"/>
      <c r="K17" s="323"/>
      <c r="L17" s="323"/>
      <c r="M17" s="323"/>
      <c r="N17" s="323"/>
      <c r="O17" s="396">
        <f t="shared" si="5"/>
        <v>0</v>
      </c>
      <c r="P17" s="396">
        <f t="shared" si="6"/>
        <v>0</v>
      </c>
    </row>
    <row r="18" spans="1:16" ht="18" customHeight="1" x14ac:dyDescent="0.25">
      <c r="A18" s="321"/>
      <c r="B18" s="360"/>
      <c r="C18" s="360"/>
      <c r="D18" s="322"/>
      <c r="E18" s="322"/>
      <c r="F18" s="322"/>
      <c r="G18" s="322"/>
      <c r="H18" s="322"/>
      <c r="I18" s="323"/>
      <c r="J18" s="323"/>
      <c r="K18" s="323"/>
      <c r="L18" s="323"/>
      <c r="M18" s="323"/>
      <c r="N18" s="323"/>
      <c r="O18" s="396">
        <f t="shared" si="5"/>
        <v>0</v>
      </c>
      <c r="P18" s="396">
        <f t="shared" si="6"/>
        <v>0</v>
      </c>
    </row>
    <row r="19" spans="1:16" ht="18" customHeight="1" x14ac:dyDescent="0.25">
      <c r="A19" s="321"/>
      <c r="B19" s="360"/>
      <c r="C19" s="360"/>
      <c r="D19" s="322"/>
      <c r="E19" s="322"/>
      <c r="F19" s="322"/>
      <c r="G19" s="322"/>
      <c r="H19" s="322"/>
      <c r="I19" s="323"/>
      <c r="J19" s="323"/>
      <c r="K19" s="323"/>
      <c r="L19" s="323"/>
      <c r="M19" s="323"/>
      <c r="N19" s="323"/>
      <c r="O19" s="396">
        <f t="shared" si="5"/>
        <v>0</v>
      </c>
      <c r="P19" s="396">
        <f t="shared" si="6"/>
        <v>0</v>
      </c>
    </row>
    <row r="20" spans="1:16" ht="18" customHeight="1" x14ac:dyDescent="0.25">
      <c r="A20" s="321"/>
      <c r="B20" s="360"/>
      <c r="C20" s="360"/>
      <c r="D20" s="322"/>
      <c r="E20" s="322"/>
      <c r="F20" s="322"/>
      <c r="G20" s="322"/>
      <c r="H20" s="322"/>
      <c r="I20" s="323"/>
      <c r="J20" s="323"/>
      <c r="K20" s="323"/>
      <c r="L20" s="323"/>
      <c r="M20" s="323"/>
      <c r="N20" s="323"/>
      <c r="O20" s="396">
        <f t="shared" si="5"/>
        <v>0</v>
      </c>
      <c r="P20" s="396">
        <f t="shared" si="6"/>
        <v>0</v>
      </c>
    </row>
    <row r="21" spans="1:16" ht="18" customHeight="1" x14ac:dyDescent="0.25">
      <c r="A21" s="321"/>
      <c r="B21" s="360"/>
      <c r="C21" s="360"/>
      <c r="D21" s="322"/>
      <c r="E21" s="322"/>
      <c r="F21" s="322"/>
      <c r="G21" s="322"/>
      <c r="H21" s="322"/>
      <c r="I21" s="323"/>
      <c r="J21" s="323"/>
      <c r="K21" s="323"/>
      <c r="L21" s="323"/>
      <c r="M21" s="323"/>
      <c r="N21" s="323"/>
      <c r="O21" s="396">
        <f t="shared" si="5"/>
        <v>0</v>
      </c>
      <c r="P21" s="396">
        <f t="shared" si="6"/>
        <v>0</v>
      </c>
    </row>
    <row r="22" spans="1:16" ht="18" customHeight="1" x14ac:dyDescent="0.25">
      <c r="A22" s="321"/>
      <c r="B22" s="360"/>
      <c r="C22" s="360"/>
      <c r="D22" s="322"/>
      <c r="E22" s="322"/>
      <c r="F22" s="322"/>
      <c r="G22" s="322"/>
      <c r="H22" s="322"/>
      <c r="I22" s="323"/>
      <c r="J22" s="323"/>
      <c r="K22" s="323"/>
      <c r="L22" s="323"/>
      <c r="M22" s="323"/>
      <c r="N22" s="323"/>
      <c r="O22" s="396">
        <f t="shared" si="5"/>
        <v>0</v>
      </c>
      <c r="P22" s="396">
        <f t="shared" si="6"/>
        <v>0</v>
      </c>
    </row>
    <row r="23" spans="1:16" ht="18" customHeight="1" x14ac:dyDescent="0.25">
      <c r="A23" s="321"/>
      <c r="B23" s="360"/>
      <c r="C23" s="360"/>
      <c r="D23" s="322"/>
      <c r="E23" s="322"/>
      <c r="F23" s="322"/>
      <c r="G23" s="322"/>
      <c r="H23" s="322"/>
      <c r="I23" s="323"/>
      <c r="J23" s="323"/>
      <c r="K23" s="323"/>
      <c r="L23" s="323"/>
      <c r="M23" s="323"/>
      <c r="N23" s="323"/>
      <c r="O23" s="396">
        <f t="shared" si="5"/>
        <v>0</v>
      </c>
      <c r="P23" s="396">
        <f t="shared" si="6"/>
        <v>0</v>
      </c>
    </row>
    <row r="24" spans="1:16" ht="18" customHeight="1" x14ac:dyDescent="0.25">
      <c r="A24" s="321"/>
      <c r="B24" s="360"/>
      <c r="C24" s="360"/>
      <c r="D24" s="322"/>
      <c r="E24" s="322"/>
      <c r="F24" s="322"/>
      <c r="G24" s="322"/>
      <c r="H24" s="322"/>
      <c r="I24" s="323"/>
      <c r="J24" s="323"/>
      <c r="K24" s="323"/>
      <c r="L24" s="323"/>
      <c r="M24" s="323"/>
      <c r="N24" s="323"/>
      <c r="O24" s="396">
        <f t="shared" si="5"/>
        <v>0</v>
      </c>
      <c r="P24" s="396">
        <f t="shared" si="6"/>
        <v>0</v>
      </c>
    </row>
    <row r="25" spans="1:16" ht="18" customHeight="1" x14ac:dyDescent="0.25">
      <c r="A25" s="321"/>
      <c r="B25" s="360"/>
      <c r="C25" s="360"/>
      <c r="D25" s="322"/>
      <c r="E25" s="322"/>
      <c r="F25" s="322"/>
      <c r="G25" s="322"/>
      <c r="H25" s="322"/>
      <c r="I25" s="323"/>
      <c r="J25" s="323"/>
      <c r="K25" s="323"/>
      <c r="L25" s="323"/>
      <c r="M25" s="323"/>
      <c r="N25" s="323"/>
      <c r="O25" s="396">
        <f t="shared" si="5"/>
        <v>0</v>
      </c>
      <c r="P25" s="396">
        <f t="shared" si="6"/>
        <v>0</v>
      </c>
    </row>
    <row r="26" spans="1:16" ht="18" customHeight="1" x14ac:dyDescent="0.25">
      <c r="A26" s="321"/>
      <c r="B26" s="360"/>
      <c r="C26" s="360"/>
      <c r="D26" s="322"/>
      <c r="E26" s="322"/>
      <c r="F26" s="322"/>
      <c r="G26" s="322"/>
      <c r="H26" s="322"/>
      <c r="I26" s="323"/>
      <c r="J26" s="323"/>
      <c r="K26" s="323"/>
      <c r="L26" s="323"/>
      <c r="M26" s="323"/>
      <c r="N26" s="323"/>
      <c r="O26" s="396">
        <f t="shared" si="5"/>
        <v>0</v>
      </c>
      <c r="P26" s="396">
        <f t="shared" si="6"/>
        <v>0</v>
      </c>
    </row>
    <row r="27" spans="1:16" ht="18" customHeight="1" x14ac:dyDescent="0.25">
      <c r="A27" s="321"/>
      <c r="B27" s="360"/>
      <c r="C27" s="360"/>
      <c r="D27" s="322"/>
      <c r="E27" s="322"/>
      <c r="F27" s="322"/>
      <c r="G27" s="322"/>
      <c r="H27" s="322"/>
      <c r="I27" s="323"/>
      <c r="J27" s="323"/>
      <c r="K27" s="323"/>
      <c r="L27" s="323"/>
      <c r="M27" s="323"/>
      <c r="N27" s="323"/>
      <c r="O27" s="396">
        <f t="shared" si="5"/>
        <v>0</v>
      </c>
      <c r="P27" s="396">
        <f t="shared" si="6"/>
        <v>0</v>
      </c>
    </row>
    <row r="28" spans="1:16" ht="18" customHeight="1" x14ac:dyDescent="0.25">
      <c r="A28" s="321"/>
      <c r="B28" s="360"/>
      <c r="C28" s="360"/>
      <c r="D28" s="322"/>
      <c r="E28" s="322"/>
      <c r="F28" s="322"/>
      <c r="G28" s="322"/>
      <c r="H28" s="322"/>
      <c r="I28" s="323"/>
      <c r="J28" s="323"/>
      <c r="K28" s="323"/>
      <c r="L28" s="323"/>
      <c r="M28" s="323"/>
      <c r="N28" s="323"/>
      <c r="O28" s="396">
        <f t="shared" si="5"/>
        <v>0</v>
      </c>
      <c r="P28" s="396">
        <f t="shared" si="6"/>
        <v>0</v>
      </c>
    </row>
    <row r="29" spans="1:16" ht="18" customHeight="1" x14ac:dyDescent="0.25">
      <c r="A29" s="321"/>
      <c r="B29" s="360"/>
      <c r="C29" s="360"/>
      <c r="D29" s="322"/>
      <c r="E29" s="322"/>
      <c r="F29" s="322"/>
      <c r="G29" s="322"/>
      <c r="H29" s="322"/>
      <c r="I29" s="323"/>
      <c r="J29" s="323"/>
      <c r="K29" s="323"/>
      <c r="L29" s="323"/>
      <c r="M29" s="323"/>
      <c r="N29" s="323"/>
      <c r="O29" s="396">
        <f t="shared" si="5"/>
        <v>0</v>
      </c>
      <c r="P29" s="396">
        <f t="shared" si="6"/>
        <v>0</v>
      </c>
    </row>
    <row r="30" spans="1:16" ht="18" customHeight="1" x14ac:dyDescent="0.25">
      <c r="A30" s="321"/>
      <c r="B30" s="360"/>
      <c r="C30" s="360"/>
      <c r="D30" s="322"/>
      <c r="E30" s="322"/>
      <c r="F30" s="322"/>
      <c r="G30" s="322"/>
      <c r="H30" s="322"/>
      <c r="I30" s="323"/>
      <c r="J30" s="323"/>
      <c r="K30" s="323"/>
      <c r="L30" s="323"/>
      <c r="M30" s="323"/>
      <c r="N30" s="323"/>
      <c r="O30" s="396">
        <f t="shared" si="5"/>
        <v>0</v>
      </c>
      <c r="P30" s="396">
        <f t="shared" si="6"/>
        <v>0</v>
      </c>
    </row>
    <row r="31" spans="1:16" ht="18" customHeight="1" x14ac:dyDescent="0.25">
      <c r="A31" s="321"/>
      <c r="B31" s="360"/>
      <c r="C31" s="360"/>
      <c r="D31" s="322"/>
      <c r="E31" s="322"/>
      <c r="F31" s="322"/>
      <c r="G31" s="322"/>
      <c r="H31" s="322"/>
      <c r="I31" s="323"/>
      <c r="J31" s="323"/>
      <c r="K31" s="323"/>
      <c r="L31" s="323"/>
      <c r="M31" s="323"/>
      <c r="N31" s="323"/>
      <c r="O31" s="396">
        <f t="shared" si="5"/>
        <v>0</v>
      </c>
      <c r="P31" s="396">
        <f t="shared" si="6"/>
        <v>0</v>
      </c>
    </row>
    <row r="32" spans="1:16" ht="18" customHeight="1" x14ac:dyDescent="0.25">
      <c r="A32" s="321"/>
      <c r="B32" s="360"/>
      <c r="C32" s="360"/>
      <c r="D32" s="322"/>
      <c r="E32" s="322"/>
      <c r="F32" s="322"/>
      <c r="G32" s="322"/>
      <c r="H32" s="322"/>
      <c r="I32" s="323"/>
      <c r="J32" s="323"/>
      <c r="K32" s="323"/>
      <c r="L32" s="323"/>
      <c r="M32" s="323"/>
      <c r="N32" s="323"/>
      <c r="O32" s="396">
        <f t="shared" si="5"/>
        <v>0</v>
      </c>
      <c r="P32" s="396">
        <f t="shared" si="6"/>
        <v>0</v>
      </c>
    </row>
    <row r="33" spans="1:16" ht="18" customHeight="1" x14ac:dyDescent="0.25">
      <c r="A33" s="321"/>
      <c r="B33" s="360"/>
      <c r="C33" s="360"/>
      <c r="D33" s="322"/>
      <c r="E33" s="322"/>
      <c r="F33" s="322"/>
      <c r="G33" s="322"/>
      <c r="H33" s="322"/>
      <c r="I33" s="323"/>
      <c r="J33" s="323"/>
      <c r="K33" s="323"/>
      <c r="L33" s="323"/>
      <c r="M33" s="323"/>
      <c r="N33" s="323"/>
      <c r="O33" s="396">
        <f t="shared" si="5"/>
        <v>0</v>
      </c>
      <c r="P33" s="396">
        <f t="shared" si="6"/>
        <v>0</v>
      </c>
    </row>
    <row r="34" spans="1:16" ht="18" customHeight="1" x14ac:dyDescent="0.25">
      <c r="A34" s="321"/>
      <c r="B34" s="360"/>
      <c r="C34" s="360"/>
      <c r="D34" s="322"/>
      <c r="E34" s="322"/>
      <c r="F34" s="322"/>
      <c r="G34" s="322"/>
      <c r="H34" s="322"/>
      <c r="I34" s="323"/>
      <c r="J34" s="323"/>
      <c r="K34" s="323"/>
      <c r="L34" s="323"/>
      <c r="M34" s="323"/>
      <c r="N34" s="323"/>
      <c r="O34" s="396">
        <f t="shared" si="5"/>
        <v>0</v>
      </c>
      <c r="P34" s="396">
        <f t="shared" si="6"/>
        <v>0</v>
      </c>
    </row>
    <row r="35" spans="1:16" ht="18" customHeight="1" x14ac:dyDescent="0.25">
      <c r="A35" s="321"/>
      <c r="B35" s="360"/>
      <c r="C35" s="360"/>
      <c r="D35" s="322"/>
      <c r="E35" s="322"/>
      <c r="F35" s="322"/>
      <c r="G35" s="322"/>
      <c r="H35" s="322"/>
      <c r="I35" s="323"/>
      <c r="J35" s="323"/>
      <c r="K35" s="323"/>
      <c r="L35" s="323"/>
      <c r="M35" s="323"/>
      <c r="N35" s="323"/>
      <c r="O35" s="396">
        <f t="shared" si="5"/>
        <v>0</v>
      </c>
      <c r="P35" s="396">
        <f t="shared" si="6"/>
        <v>0</v>
      </c>
    </row>
    <row r="36" spans="1:16" ht="18" customHeight="1" x14ac:dyDescent="0.25">
      <c r="A36" s="321"/>
      <c r="B36" s="360"/>
      <c r="C36" s="360"/>
      <c r="D36" s="322"/>
      <c r="E36" s="322"/>
      <c r="F36" s="322"/>
      <c r="G36" s="322"/>
      <c r="H36" s="322"/>
      <c r="I36" s="323"/>
      <c r="J36" s="323"/>
      <c r="K36" s="323"/>
      <c r="L36" s="323"/>
      <c r="M36" s="323"/>
      <c r="N36" s="323"/>
      <c r="O36" s="396">
        <f t="shared" si="5"/>
        <v>0</v>
      </c>
      <c r="P36" s="396">
        <f t="shared" si="6"/>
        <v>0</v>
      </c>
    </row>
    <row r="37" spans="1:16" ht="18" customHeight="1" x14ac:dyDescent="0.25">
      <c r="A37" s="321"/>
      <c r="B37" s="360"/>
      <c r="C37" s="360"/>
      <c r="D37" s="322"/>
      <c r="E37" s="322"/>
      <c r="F37" s="322"/>
      <c r="G37" s="322"/>
      <c r="H37" s="322"/>
      <c r="I37" s="323"/>
      <c r="J37" s="323"/>
      <c r="K37" s="323"/>
      <c r="L37" s="323"/>
      <c r="M37" s="323"/>
      <c r="N37" s="323"/>
      <c r="O37" s="396">
        <f t="shared" si="5"/>
        <v>0</v>
      </c>
      <c r="P37" s="396">
        <f t="shared" si="6"/>
        <v>0</v>
      </c>
    </row>
    <row r="38" spans="1:16" ht="18" customHeight="1" x14ac:dyDescent="0.25">
      <c r="A38" s="321"/>
      <c r="B38" s="360"/>
      <c r="C38" s="360"/>
      <c r="D38" s="322"/>
      <c r="E38" s="322"/>
      <c r="F38" s="322"/>
      <c r="G38" s="322"/>
      <c r="H38" s="322"/>
      <c r="I38" s="323"/>
      <c r="J38" s="323"/>
      <c r="K38" s="323"/>
      <c r="L38" s="323"/>
      <c r="M38" s="323"/>
      <c r="N38" s="323"/>
      <c r="O38" s="396">
        <f t="shared" si="5"/>
        <v>0</v>
      </c>
      <c r="P38" s="396">
        <f t="shared" si="6"/>
        <v>0</v>
      </c>
    </row>
    <row r="39" spans="1:16" ht="18" customHeight="1" x14ac:dyDescent="0.25">
      <c r="A39" s="321"/>
      <c r="B39" s="360"/>
      <c r="C39" s="360"/>
      <c r="D39" s="322"/>
      <c r="E39" s="322"/>
      <c r="F39" s="322"/>
      <c r="G39" s="322"/>
      <c r="H39" s="322"/>
      <c r="I39" s="323"/>
      <c r="J39" s="323"/>
      <c r="K39" s="323"/>
      <c r="L39" s="323"/>
      <c r="M39" s="323"/>
      <c r="N39" s="323"/>
      <c r="O39" s="396">
        <f t="shared" si="5"/>
        <v>0</v>
      </c>
      <c r="P39" s="396">
        <f t="shared" si="6"/>
        <v>0</v>
      </c>
    </row>
    <row r="40" spans="1:16" ht="18" customHeight="1" x14ac:dyDescent="0.25">
      <c r="A40" s="321"/>
      <c r="B40" s="360"/>
      <c r="C40" s="360"/>
      <c r="D40" s="322"/>
      <c r="E40" s="322"/>
      <c r="F40" s="322"/>
      <c r="G40" s="322"/>
      <c r="H40" s="322"/>
      <c r="I40" s="323"/>
      <c r="J40" s="323"/>
      <c r="K40" s="323"/>
      <c r="L40" s="323"/>
      <c r="M40" s="323"/>
      <c r="N40" s="323"/>
      <c r="O40" s="396">
        <f t="shared" si="5"/>
        <v>0</v>
      </c>
      <c r="P40" s="396">
        <f t="shared" si="6"/>
        <v>0</v>
      </c>
    </row>
    <row r="41" spans="1:16" ht="18" customHeight="1" x14ac:dyDescent="0.25">
      <c r="A41" s="321"/>
      <c r="B41" s="360"/>
      <c r="C41" s="360"/>
      <c r="D41" s="322"/>
      <c r="E41" s="322"/>
      <c r="F41" s="322"/>
      <c r="G41" s="322"/>
      <c r="H41" s="322"/>
      <c r="I41" s="323"/>
      <c r="J41" s="323"/>
      <c r="K41" s="323"/>
      <c r="L41" s="323"/>
      <c r="M41" s="323"/>
      <c r="N41" s="323"/>
      <c r="O41" s="396">
        <f t="shared" si="5"/>
        <v>0</v>
      </c>
      <c r="P41" s="396">
        <f t="shared" si="6"/>
        <v>0</v>
      </c>
    </row>
    <row r="42" spans="1:16" ht="18" customHeight="1" x14ac:dyDescent="0.25">
      <c r="A42" s="321"/>
      <c r="B42" s="360"/>
      <c r="C42" s="360"/>
      <c r="D42" s="322"/>
      <c r="E42" s="322"/>
      <c r="F42" s="322"/>
      <c r="G42" s="322"/>
      <c r="H42" s="322"/>
      <c r="I42" s="323"/>
      <c r="J42" s="323"/>
      <c r="K42" s="323"/>
      <c r="L42" s="323"/>
      <c r="M42" s="323"/>
      <c r="N42" s="323"/>
      <c r="O42" s="396">
        <f t="shared" si="5"/>
        <v>0</v>
      </c>
      <c r="P42" s="396">
        <f t="shared" si="6"/>
        <v>0</v>
      </c>
    </row>
    <row r="43" spans="1:16" ht="18" customHeight="1" x14ac:dyDescent="0.25">
      <c r="A43" s="321"/>
      <c r="B43" s="360"/>
      <c r="C43" s="360"/>
      <c r="D43" s="322"/>
      <c r="E43" s="322"/>
      <c r="F43" s="322"/>
      <c r="G43" s="322"/>
      <c r="H43" s="322"/>
      <c r="I43" s="323"/>
      <c r="J43" s="323"/>
      <c r="K43" s="323"/>
      <c r="L43" s="323"/>
      <c r="M43" s="323"/>
      <c r="N43" s="323"/>
      <c r="O43" s="396">
        <f t="shared" si="5"/>
        <v>0</v>
      </c>
      <c r="P43" s="396">
        <f t="shared" si="6"/>
        <v>0</v>
      </c>
    </row>
    <row r="44" spans="1:16" ht="18" customHeight="1" x14ac:dyDescent="0.25">
      <c r="A44" s="321"/>
      <c r="B44" s="360"/>
      <c r="C44" s="360"/>
      <c r="D44" s="322"/>
      <c r="E44" s="322"/>
      <c r="F44" s="322"/>
      <c r="G44" s="322"/>
      <c r="H44" s="322"/>
      <c r="I44" s="323"/>
      <c r="J44" s="323"/>
      <c r="K44" s="323"/>
      <c r="L44" s="323"/>
      <c r="M44" s="323"/>
      <c r="N44" s="323"/>
      <c r="O44" s="396">
        <f t="shared" si="5"/>
        <v>0</v>
      </c>
      <c r="P44" s="396">
        <f t="shared" si="6"/>
        <v>0</v>
      </c>
    </row>
    <row r="45" spans="1:16" ht="18" customHeight="1" x14ac:dyDescent="0.25">
      <c r="A45" s="321"/>
      <c r="B45" s="360"/>
      <c r="C45" s="360"/>
      <c r="D45" s="322"/>
      <c r="E45" s="322"/>
      <c r="F45" s="322"/>
      <c r="G45" s="322"/>
      <c r="H45" s="322"/>
      <c r="I45" s="323"/>
      <c r="J45" s="323"/>
      <c r="K45" s="323"/>
      <c r="L45" s="323"/>
      <c r="M45" s="323"/>
      <c r="N45" s="323"/>
      <c r="O45" s="396">
        <f t="shared" si="5"/>
        <v>0</v>
      </c>
      <c r="P45" s="396">
        <f t="shared" si="6"/>
        <v>0</v>
      </c>
    </row>
    <row r="46" spans="1:16" ht="18" customHeight="1" x14ac:dyDescent="0.25">
      <c r="A46" s="321"/>
      <c r="B46" s="360"/>
      <c r="C46" s="360"/>
      <c r="D46" s="322"/>
      <c r="E46" s="322"/>
      <c r="F46" s="322"/>
      <c r="G46" s="322"/>
      <c r="H46" s="322"/>
      <c r="I46" s="323"/>
      <c r="J46" s="323"/>
      <c r="K46" s="323"/>
      <c r="L46" s="323"/>
      <c r="M46" s="323"/>
      <c r="N46" s="323"/>
      <c r="O46" s="396">
        <f t="shared" si="5"/>
        <v>0</v>
      </c>
      <c r="P46" s="396">
        <f t="shared" si="6"/>
        <v>0</v>
      </c>
    </row>
    <row r="47" spans="1:16" ht="18" customHeight="1" x14ac:dyDescent="0.25">
      <c r="A47" s="321"/>
      <c r="B47" s="360"/>
      <c r="C47" s="360"/>
      <c r="D47" s="322"/>
      <c r="E47" s="322"/>
      <c r="F47" s="322"/>
      <c r="G47" s="322"/>
      <c r="H47" s="322"/>
      <c r="I47" s="323"/>
      <c r="J47" s="323"/>
      <c r="K47" s="323"/>
      <c r="L47" s="323"/>
      <c r="M47" s="323"/>
      <c r="N47" s="323"/>
      <c r="O47" s="396">
        <f t="shared" si="5"/>
        <v>0</v>
      </c>
      <c r="P47" s="396">
        <f t="shared" si="6"/>
        <v>0</v>
      </c>
    </row>
    <row r="48" spans="1:16" ht="18" customHeight="1" x14ac:dyDescent="0.25">
      <c r="A48" s="321"/>
      <c r="B48" s="360"/>
      <c r="C48" s="360"/>
      <c r="D48" s="322"/>
      <c r="E48" s="322"/>
      <c r="F48" s="322"/>
      <c r="G48" s="322"/>
      <c r="H48" s="322"/>
      <c r="I48" s="323"/>
      <c r="J48" s="323"/>
      <c r="K48" s="323"/>
      <c r="L48" s="323"/>
      <c r="M48" s="323"/>
      <c r="N48" s="323"/>
      <c r="O48" s="396">
        <f t="shared" si="5"/>
        <v>0</v>
      </c>
      <c r="P48" s="396">
        <f t="shared" si="6"/>
        <v>0</v>
      </c>
    </row>
    <row r="49" spans="1:16" ht="18" customHeight="1" x14ac:dyDescent="0.25">
      <c r="A49" s="321"/>
      <c r="B49" s="360"/>
      <c r="C49" s="360"/>
      <c r="D49" s="322"/>
      <c r="E49" s="322"/>
      <c r="F49" s="322"/>
      <c r="G49" s="322"/>
      <c r="H49" s="322"/>
      <c r="I49" s="323"/>
      <c r="J49" s="323"/>
      <c r="K49" s="323"/>
      <c r="L49" s="323"/>
      <c r="M49" s="323"/>
      <c r="N49" s="323"/>
      <c r="O49" s="396">
        <f t="shared" si="5"/>
        <v>0</v>
      </c>
      <c r="P49" s="396">
        <f t="shared" si="6"/>
        <v>0</v>
      </c>
    </row>
    <row r="50" spans="1:16" ht="18" customHeight="1" x14ac:dyDescent="0.25">
      <c r="A50" s="321"/>
      <c r="B50" s="360"/>
      <c r="C50" s="360"/>
      <c r="D50" s="322"/>
      <c r="E50" s="322"/>
      <c r="F50" s="322"/>
      <c r="G50" s="322"/>
      <c r="H50" s="322"/>
      <c r="I50" s="323"/>
      <c r="J50" s="323"/>
      <c r="K50" s="323"/>
      <c r="L50" s="323"/>
      <c r="M50" s="323"/>
      <c r="N50" s="323"/>
      <c r="O50" s="396">
        <f t="shared" si="5"/>
        <v>0</v>
      </c>
      <c r="P50" s="396">
        <f t="shared" si="6"/>
        <v>0</v>
      </c>
    </row>
    <row r="51" spans="1:16" ht="18" customHeight="1" x14ac:dyDescent="0.25">
      <c r="A51" s="321"/>
      <c r="B51" s="360"/>
      <c r="C51" s="360"/>
      <c r="D51" s="322"/>
      <c r="E51" s="322"/>
      <c r="F51" s="322"/>
      <c r="G51" s="322"/>
      <c r="H51" s="322"/>
      <c r="I51" s="323"/>
      <c r="J51" s="323"/>
      <c r="K51" s="323"/>
      <c r="L51" s="323"/>
      <c r="M51" s="323"/>
      <c r="N51" s="323"/>
      <c r="O51" s="396">
        <f t="shared" si="5"/>
        <v>0</v>
      </c>
      <c r="P51" s="396">
        <f t="shared" si="6"/>
        <v>0</v>
      </c>
    </row>
    <row r="52" spans="1:16" ht="18" customHeight="1" x14ac:dyDescent="0.25">
      <c r="A52" s="321"/>
      <c r="B52" s="360"/>
      <c r="C52" s="360"/>
      <c r="D52" s="322"/>
      <c r="E52" s="322"/>
      <c r="F52" s="322"/>
      <c r="G52" s="322"/>
      <c r="H52" s="322"/>
      <c r="I52" s="323"/>
      <c r="J52" s="323"/>
      <c r="K52" s="323"/>
      <c r="L52" s="323"/>
      <c r="M52" s="323"/>
      <c r="N52" s="323"/>
      <c r="O52" s="396">
        <f t="shared" si="5"/>
        <v>0</v>
      </c>
      <c r="P52" s="396">
        <f t="shared" si="6"/>
        <v>0</v>
      </c>
    </row>
    <row r="53" spans="1:16" ht="18" customHeight="1" x14ac:dyDescent="0.25">
      <c r="A53" s="321"/>
      <c r="B53" s="360"/>
      <c r="C53" s="360"/>
      <c r="D53" s="322"/>
      <c r="E53" s="322"/>
      <c r="F53" s="322"/>
      <c r="G53" s="322"/>
      <c r="H53" s="322"/>
      <c r="I53" s="323"/>
      <c r="J53" s="323"/>
      <c r="K53" s="323"/>
      <c r="L53" s="323"/>
      <c r="M53" s="323"/>
      <c r="N53" s="323"/>
      <c r="O53" s="396">
        <f t="shared" si="5"/>
        <v>0</v>
      </c>
      <c r="P53" s="396">
        <f t="shared" si="6"/>
        <v>0</v>
      </c>
    </row>
    <row r="54" spans="1:16" ht="18" customHeight="1" x14ac:dyDescent="0.25">
      <c r="A54" s="321"/>
      <c r="B54" s="360"/>
      <c r="C54" s="360"/>
      <c r="D54" s="322"/>
      <c r="E54" s="322"/>
      <c r="F54" s="322"/>
      <c r="G54" s="322"/>
      <c r="H54" s="322"/>
      <c r="I54" s="323"/>
      <c r="J54" s="323"/>
      <c r="K54" s="323"/>
      <c r="L54" s="323"/>
      <c r="M54" s="323"/>
      <c r="N54" s="323"/>
      <c r="O54" s="396">
        <f t="shared" si="5"/>
        <v>0</v>
      </c>
      <c r="P54" s="396">
        <f t="shared" si="6"/>
        <v>0</v>
      </c>
    </row>
    <row r="55" spans="1:16" ht="18" customHeight="1" x14ac:dyDescent="0.25">
      <c r="A55" s="321"/>
      <c r="B55" s="360"/>
      <c r="C55" s="360"/>
      <c r="D55" s="322"/>
      <c r="E55" s="322"/>
      <c r="F55" s="322"/>
      <c r="G55" s="322"/>
      <c r="H55" s="322"/>
      <c r="I55" s="323"/>
      <c r="J55" s="323"/>
      <c r="K55" s="323"/>
      <c r="L55" s="323"/>
      <c r="M55" s="323"/>
      <c r="N55" s="323"/>
      <c r="O55" s="396">
        <f t="shared" si="5"/>
        <v>0</v>
      </c>
      <c r="P55" s="396">
        <f t="shared" si="6"/>
        <v>0</v>
      </c>
    </row>
    <row r="56" spans="1:16" ht="18" customHeight="1" x14ac:dyDescent="0.25">
      <c r="A56" s="321"/>
      <c r="B56" s="360"/>
      <c r="C56" s="360"/>
      <c r="D56" s="322"/>
      <c r="E56" s="322"/>
      <c r="F56" s="322"/>
      <c r="G56" s="322"/>
      <c r="H56" s="322"/>
      <c r="I56" s="323"/>
      <c r="J56" s="323"/>
      <c r="K56" s="323"/>
      <c r="L56" s="323"/>
      <c r="M56" s="323"/>
      <c r="N56" s="323"/>
      <c r="O56" s="396">
        <f t="shared" si="5"/>
        <v>0</v>
      </c>
      <c r="P56" s="396">
        <f t="shared" si="6"/>
        <v>0</v>
      </c>
    </row>
    <row r="57" spans="1:16" ht="18" customHeight="1" x14ac:dyDescent="0.25">
      <c r="A57" s="321"/>
      <c r="B57" s="360"/>
      <c r="C57" s="360"/>
      <c r="D57" s="322"/>
      <c r="E57" s="322"/>
      <c r="F57" s="322"/>
      <c r="G57" s="322"/>
      <c r="H57" s="322"/>
      <c r="I57" s="323"/>
      <c r="J57" s="323"/>
      <c r="K57" s="323"/>
      <c r="L57" s="323"/>
      <c r="M57" s="323"/>
      <c r="N57" s="323"/>
      <c r="O57" s="396">
        <f t="shared" si="5"/>
        <v>0</v>
      </c>
      <c r="P57" s="396">
        <f t="shared" si="6"/>
        <v>0</v>
      </c>
    </row>
    <row r="58" spans="1:16" ht="18" customHeight="1" x14ac:dyDescent="0.25">
      <c r="A58" s="321"/>
      <c r="B58" s="360"/>
      <c r="C58" s="360"/>
      <c r="D58" s="322"/>
      <c r="E58" s="322"/>
      <c r="F58" s="322"/>
      <c r="G58" s="322"/>
      <c r="H58" s="322"/>
      <c r="I58" s="323"/>
      <c r="J58" s="323"/>
      <c r="K58" s="323"/>
      <c r="L58" s="323"/>
      <c r="M58" s="323"/>
      <c r="N58" s="323"/>
      <c r="O58" s="396">
        <f t="shared" si="5"/>
        <v>0</v>
      </c>
      <c r="P58" s="396">
        <f t="shared" si="6"/>
        <v>0</v>
      </c>
    </row>
    <row r="59" spans="1:16" ht="18" customHeight="1" x14ac:dyDescent="0.25">
      <c r="A59" s="321"/>
      <c r="B59" s="360"/>
      <c r="C59" s="360"/>
      <c r="D59" s="322"/>
      <c r="E59" s="322"/>
      <c r="F59" s="322"/>
      <c r="G59" s="322"/>
      <c r="H59" s="322"/>
      <c r="I59" s="323"/>
      <c r="J59" s="323"/>
      <c r="K59" s="323"/>
      <c r="L59" s="323"/>
      <c r="M59" s="323"/>
      <c r="N59" s="323"/>
      <c r="O59" s="396">
        <f t="shared" si="5"/>
        <v>0</v>
      </c>
      <c r="P59" s="396">
        <f t="shared" si="6"/>
        <v>0</v>
      </c>
    </row>
    <row r="60" spans="1:16" ht="18" customHeight="1" x14ac:dyDescent="0.25">
      <c r="A60" s="321"/>
      <c r="B60" s="360"/>
      <c r="C60" s="360"/>
      <c r="D60" s="322"/>
      <c r="E60" s="322"/>
      <c r="F60" s="322"/>
      <c r="G60" s="322"/>
      <c r="H60" s="322"/>
      <c r="I60" s="323"/>
      <c r="J60" s="323"/>
      <c r="K60" s="323"/>
      <c r="L60" s="323"/>
      <c r="M60" s="323"/>
      <c r="N60" s="323"/>
      <c r="O60" s="396">
        <f t="shared" si="5"/>
        <v>0</v>
      </c>
      <c r="P60" s="396">
        <f t="shared" si="6"/>
        <v>0</v>
      </c>
    </row>
    <row r="61" spans="1:16" ht="18" customHeight="1" x14ac:dyDescent="0.25">
      <c r="A61" s="321"/>
      <c r="B61" s="360"/>
      <c r="C61" s="360"/>
      <c r="D61" s="322"/>
      <c r="E61" s="322"/>
      <c r="F61" s="322"/>
      <c r="G61" s="322"/>
      <c r="H61" s="322"/>
      <c r="I61" s="323"/>
      <c r="J61" s="323"/>
      <c r="K61" s="323"/>
      <c r="L61" s="323"/>
      <c r="M61" s="323"/>
      <c r="N61" s="323"/>
      <c r="O61" s="396">
        <f t="shared" si="5"/>
        <v>0</v>
      </c>
      <c r="P61" s="396">
        <f t="shared" si="6"/>
        <v>0</v>
      </c>
    </row>
    <row r="62" spans="1:16" ht="18" customHeight="1" x14ac:dyDescent="0.25">
      <c r="A62" s="321"/>
      <c r="B62" s="360"/>
      <c r="C62" s="360"/>
      <c r="D62" s="322"/>
      <c r="E62" s="322"/>
      <c r="F62" s="322"/>
      <c r="G62" s="322"/>
      <c r="H62" s="322"/>
      <c r="I62" s="323"/>
      <c r="J62" s="323"/>
      <c r="K62" s="323"/>
      <c r="L62" s="323"/>
      <c r="M62" s="323"/>
      <c r="N62" s="323"/>
      <c r="O62" s="396">
        <f t="shared" si="5"/>
        <v>0</v>
      </c>
      <c r="P62" s="396">
        <f t="shared" si="6"/>
        <v>0</v>
      </c>
    </row>
    <row r="63" spans="1:16" ht="18" customHeight="1" x14ac:dyDescent="0.25">
      <c r="A63" s="321"/>
      <c r="B63" s="360"/>
      <c r="C63" s="360"/>
      <c r="D63" s="322"/>
      <c r="E63" s="322"/>
      <c r="F63" s="322"/>
      <c r="G63" s="322"/>
      <c r="H63" s="322"/>
      <c r="I63" s="323"/>
      <c r="J63" s="323"/>
      <c r="K63" s="323"/>
      <c r="L63" s="323"/>
      <c r="M63" s="323"/>
      <c r="N63" s="323"/>
      <c r="O63" s="396">
        <f t="shared" si="5"/>
        <v>0</v>
      </c>
      <c r="P63" s="396">
        <f t="shared" si="6"/>
        <v>0</v>
      </c>
    </row>
    <row r="64" spans="1:16" ht="18" customHeight="1" x14ac:dyDescent="0.25">
      <c r="A64" s="321"/>
      <c r="B64" s="360"/>
      <c r="C64" s="360"/>
      <c r="D64" s="322"/>
      <c r="E64" s="322"/>
      <c r="F64" s="322"/>
      <c r="G64" s="322"/>
      <c r="H64" s="322"/>
      <c r="I64" s="323"/>
      <c r="J64" s="323"/>
      <c r="K64" s="323"/>
      <c r="L64" s="323"/>
      <c r="M64" s="323"/>
      <c r="N64" s="323"/>
      <c r="O64" s="396">
        <f t="shared" si="5"/>
        <v>0</v>
      </c>
      <c r="P64" s="396">
        <f t="shared" si="6"/>
        <v>0</v>
      </c>
    </row>
    <row r="65" spans="1:16" ht="18" customHeight="1" x14ac:dyDescent="0.25">
      <c r="A65" s="321"/>
      <c r="B65" s="360"/>
      <c r="C65" s="360"/>
      <c r="D65" s="322"/>
      <c r="E65" s="322"/>
      <c r="F65" s="322"/>
      <c r="G65" s="322"/>
      <c r="H65" s="322"/>
      <c r="I65" s="323"/>
      <c r="J65" s="323"/>
      <c r="K65" s="323"/>
      <c r="L65" s="323"/>
      <c r="M65" s="323"/>
      <c r="N65" s="323"/>
      <c r="O65" s="396">
        <f t="shared" si="5"/>
        <v>0</v>
      </c>
      <c r="P65" s="396">
        <f t="shared" si="6"/>
        <v>0</v>
      </c>
    </row>
    <row r="66" spans="1:16" ht="18" customHeight="1" x14ac:dyDescent="0.25">
      <c r="A66" s="321"/>
      <c r="B66" s="360"/>
      <c r="C66" s="360"/>
      <c r="D66" s="322"/>
      <c r="E66" s="322"/>
      <c r="F66" s="322"/>
      <c r="G66" s="322"/>
      <c r="H66" s="322"/>
      <c r="I66" s="323"/>
      <c r="J66" s="323"/>
      <c r="K66" s="323"/>
      <c r="L66" s="323"/>
      <c r="M66" s="323"/>
      <c r="N66" s="323"/>
      <c r="O66" s="396">
        <f t="shared" si="5"/>
        <v>0</v>
      </c>
      <c r="P66" s="396">
        <f t="shared" si="6"/>
        <v>0</v>
      </c>
    </row>
    <row r="67" spans="1:16" ht="18" customHeight="1" x14ac:dyDescent="0.25">
      <c r="A67" s="321"/>
      <c r="B67" s="360"/>
      <c r="C67" s="360"/>
      <c r="D67" s="322"/>
      <c r="E67" s="322"/>
      <c r="F67" s="322"/>
      <c r="G67" s="322"/>
      <c r="H67" s="322"/>
      <c r="I67" s="323"/>
      <c r="J67" s="323"/>
      <c r="K67" s="323"/>
      <c r="L67" s="323"/>
      <c r="M67" s="323"/>
      <c r="N67" s="323"/>
      <c r="O67" s="396">
        <f t="shared" si="5"/>
        <v>0</v>
      </c>
      <c r="P67" s="396">
        <f t="shared" si="6"/>
        <v>0</v>
      </c>
    </row>
    <row r="68" spans="1:16" ht="18" customHeight="1" x14ac:dyDescent="0.25">
      <c r="A68" s="321"/>
      <c r="B68" s="360"/>
      <c r="C68" s="360"/>
      <c r="D68" s="322"/>
      <c r="E68" s="322"/>
      <c r="F68" s="322"/>
      <c r="G68" s="322"/>
      <c r="H68" s="322"/>
      <c r="I68" s="323"/>
      <c r="J68" s="323"/>
      <c r="K68" s="323"/>
      <c r="L68" s="323"/>
      <c r="M68" s="323"/>
      <c r="N68" s="323"/>
      <c r="O68" s="396">
        <f t="shared" si="5"/>
        <v>0</v>
      </c>
      <c r="P68" s="396">
        <f t="shared" si="6"/>
        <v>0</v>
      </c>
    </row>
    <row r="69" spans="1:16" ht="18" customHeight="1" x14ac:dyDescent="0.25">
      <c r="A69" s="321"/>
      <c r="B69" s="360"/>
      <c r="C69" s="360"/>
      <c r="D69" s="322"/>
      <c r="E69" s="322"/>
      <c r="F69" s="322"/>
      <c r="G69" s="322"/>
      <c r="H69" s="322"/>
      <c r="I69" s="323"/>
      <c r="J69" s="323"/>
      <c r="K69" s="323"/>
      <c r="L69" s="323"/>
      <c r="M69" s="323"/>
      <c r="N69" s="323"/>
      <c r="O69" s="396">
        <f t="shared" si="5"/>
        <v>0</v>
      </c>
      <c r="P69" s="396">
        <f t="shared" si="6"/>
        <v>0</v>
      </c>
    </row>
    <row r="70" spans="1:16" ht="18" customHeight="1" x14ac:dyDescent="0.25">
      <c r="A70" s="321"/>
      <c r="B70" s="360"/>
      <c r="C70" s="360"/>
      <c r="D70" s="322"/>
      <c r="E70" s="322"/>
      <c r="F70" s="322"/>
      <c r="G70" s="322"/>
      <c r="H70" s="322"/>
      <c r="I70" s="323"/>
      <c r="J70" s="323"/>
      <c r="K70" s="323"/>
      <c r="L70" s="323"/>
      <c r="M70" s="323"/>
      <c r="N70" s="323"/>
      <c r="O70" s="396">
        <f t="shared" si="5"/>
        <v>0</v>
      </c>
      <c r="P70" s="396">
        <f t="shared" si="6"/>
        <v>0</v>
      </c>
    </row>
    <row r="71" spans="1:16" ht="18" customHeight="1" x14ac:dyDescent="0.25">
      <c r="A71" s="321"/>
      <c r="B71" s="360"/>
      <c r="C71" s="360"/>
      <c r="D71" s="322"/>
      <c r="E71" s="322"/>
      <c r="F71" s="322"/>
      <c r="G71" s="322"/>
      <c r="H71" s="322"/>
      <c r="I71" s="323"/>
      <c r="J71" s="323"/>
      <c r="K71" s="323"/>
      <c r="L71" s="323"/>
      <c r="M71" s="323"/>
      <c r="N71" s="323"/>
      <c r="O71" s="396">
        <f t="shared" si="5"/>
        <v>0</v>
      </c>
      <c r="P71" s="396">
        <f t="shared" si="6"/>
        <v>0</v>
      </c>
    </row>
    <row r="72" spans="1:16" ht="18" customHeight="1" x14ac:dyDescent="0.25">
      <c r="A72" s="321"/>
      <c r="B72" s="360"/>
      <c r="C72" s="360"/>
      <c r="D72" s="322"/>
      <c r="E72" s="322"/>
      <c r="F72" s="322"/>
      <c r="G72" s="322"/>
      <c r="H72" s="322"/>
      <c r="I72" s="323"/>
      <c r="J72" s="323"/>
      <c r="K72" s="323"/>
      <c r="L72" s="323"/>
      <c r="M72" s="323"/>
      <c r="N72" s="323"/>
      <c r="O72" s="396">
        <f t="shared" si="5"/>
        <v>0</v>
      </c>
      <c r="P72" s="396">
        <f t="shared" si="6"/>
        <v>0</v>
      </c>
    </row>
    <row r="73" spans="1:16" ht="18" customHeight="1" x14ac:dyDescent="0.25">
      <c r="A73" s="321"/>
      <c r="B73" s="360"/>
      <c r="C73" s="360"/>
      <c r="D73" s="322"/>
      <c r="E73" s="322"/>
      <c r="F73" s="322"/>
      <c r="G73" s="322"/>
      <c r="H73" s="322"/>
      <c r="I73" s="323"/>
      <c r="J73" s="323"/>
      <c r="K73" s="323"/>
      <c r="L73" s="323"/>
      <c r="M73" s="323"/>
      <c r="N73" s="323"/>
      <c r="O73" s="396">
        <f t="shared" si="5"/>
        <v>0</v>
      </c>
      <c r="P73" s="396">
        <f t="shared" si="6"/>
        <v>0</v>
      </c>
    </row>
    <row r="74" spans="1:16" ht="18" customHeight="1" x14ac:dyDescent="0.25">
      <c r="A74" s="321"/>
      <c r="B74" s="360"/>
      <c r="C74" s="360"/>
      <c r="D74" s="322"/>
      <c r="E74" s="322"/>
      <c r="F74" s="322"/>
      <c r="G74" s="322"/>
      <c r="H74" s="322"/>
      <c r="I74" s="323"/>
      <c r="J74" s="323"/>
      <c r="K74" s="323"/>
      <c r="L74" s="323"/>
      <c r="M74" s="323"/>
      <c r="N74" s="323"/>
      <c r="O74" s="396">
        <f t="shared" si="5"/>
        <v>0</v>
      </c>
      <c r="P74" s="396">
        <f t="shared" si="6"/>
        <v>0</v>
      </c>
    </row>
    <row r="75" spans="1:16" ht="18" customHeight="1" x14ac:dyDescent="0.25">
      <c r="A75" s="321"/>
      <c r="B75" s="360"/>
      <c r="C75" s="360"/>
      <c r="D75" s="322"/>
      <c r="E75" s="322"/>
      <c r="F75" s="322"/>
      <c r="G75" s="322"/>
      <c r="H75" s="322"/>
      <c r="I75" s="323"/>
      <c r="J75" s="323"/>
      <c r="K75" s="323"/>
      <c r="L75" s="323"/>
      <c r="M75" s="323"/>
      <c r="N75" s="323"/>
      <c r="O75" s="396">
        <f t="shared" si="5"/>
        <v>0</v>
      </c>
      <c r="P75" s="396">
        <f t="shared" si="6"/>
        <v>0</v>
      </c>
    </row>
    <row r="76" spans="1:16" ht="18" customHeight="1" x14ac:dyDescent="0.25">
      <c r="A76" s="321"/>
      <c r="B76" s="360"/>
      <c r="C76" s="360"/>
      <c r="D76" s="322"/>
      <c r="E76" s="322"/>
      <c r="F76" s="322"/>
      <c r="G76" s="322"/>
      <c r="H76" s="322"/>
      <c r="I76" s="323"/>
      <c r="J76" s="323"/>
      <c r="K76" s="323"/>
      <c r="L76" s="323"/>
      <c r="M76" s="323"/>
      <c r="N76" s="323"/>
      <c r="O76" s="396">
        <f t="shared" si="5"/>
        <v>0</v>
      </c>
      <c r="P76" s="396">
        <f t="shared" si="6"/>
        <v>0</v>
      </c>
    </row>
    <row r="77" spans="1:16" ht="18" customHeight="1" x14ac:dyDescent="0.25">
      <c r="A77" s="321"/>
      <c r="B77" s="360"/>
      <c r="C77" s="360"/>
      <c r="D77" s="322"/>
      <c r="E77" s="322"/>
      <c r="F77" s="322"/>
      <c r="G77" s="322"/>
      <c r="H77" s="322"/>
      <c r="I77" s="323"/>
      <c r="J77" s="323"/>
      <c r="K77" s="323"/>
      <c r="L77" s="323"/>
      <c r="M77" s="323"/>
      <c r="N77" s="323"/>
      <c r="O77" s="396">
        <f t="shared" si="5"/>
        <v>0</v>
      </c>
      <c r="P77" s="396">
        <f t="shared" si="6"/>
        <v>0</v>
      </c>
    </row>
    <row r="78" spans="1:16" ht="18" customHeight="1" x14ac:dyDescent="0.25">
      <c r="A78" s="321"/>
      <c r="B78" s="360"/>
      <c r="C78" s="360"/>
      <c r="D78" s="322"/>
      <c r="E78" s="322"/>
      <c r="F78" s="322"/>
      <c r="G78" s="322"/>
      <c r="H78" s="322"/>
      <c r="I78" s="323"/>
      <c r="J78" s="323"/>
      <c r="K78" s="323"/>
      <c r="L78" s="323"/>
      <c r="M78" s="323"/>
      <c r="N78" s="323"/>
      <c r="O78" s="396">
        <f t="shared" si="5"/>
        <v>0</v>
      </c>
      <c r="P78" s="396">
        <f t="shared" si="6"/>
        <v>0</v>
      </c>
    </row>
    <row r="79" spans="1:16" ht="18" customHeight="1" x14ac:dyDescent="0.25">
      <c r="A79" s="321"/>
      <c r="B79" s="360"/>
      <c r="C79" s="360"/>
      <c r="D79" s="322"/>
      <c r="E79" s="322"/>
      <c r="F79" s="322"/>
      <c r="G79" s="322"/>
      <c r="H79" s="322"/>
      <c r="I79" s="323"/>
      <c r="J79" s="323"/>
      <c r="K79" s="323"/>
      <c r="L79" s="323"/>
      <c r="M79" s="323"/>
      <c r="N79" s="323"/>
      <c r="O79" s="396">
        <f t="shared" ref="O79:O142" si="7">SUM(I79,K79,M79)</f>
        <v>0</v>
      </c>
      <c r="P79" s="396">
        <f t="shared" ref="P79:P142" si="8">SUM(J79,L79,N79)</f>
        <v>0</v>
      </c>
    </row>
    <row r="80" spans="1:16" ht="18" customHeight="1" x14ac:dyDescent="0.25">
      <c r="A80" s="321"/>
      <c r="B80" s="360"/>
      <c r="C80" s="360"/>
      <c r="D80" s="322"/>
      <c r="E80" s="322"/>
      <c r="F80" s="322"/>
      <c r="G80" s="322"/>
      <c r="H80" s="322"/>
      <c r="I80" s="323"/>
      <c r="J80" s="323"/>
      <c r="K80" s="323"/>
      <c r="L80" s="323"/>
      <c r="M80" s="323"/>
      <c r="N80" s="323"/>
      <c r="O80" s="396">
        <f t="shared" si="7"/>
        <v>0</v>
      </c>
      <c r="P80" s="396">
        <f t="shared" si="8"/>
        <v>0</v>
      </c>
    </row>
    <row r="81" spans="1:16" ht="18" customHeight="1" x14ac:dyDescent="0.25">
      <c r="A81" s="321"/>
      <c r="B81" s="360"/>
      <c r="C81" s="360"/>
      <c r="D81" s="322"/>
      <c r="E81" s="322"/>
      <c r="F81" s="322"/>
      <c r="G81" s="322"/>
      <c r="H81" s="322"/>
      <c r="I81" s="323"/>
      <c r="J81" s="323"/>
      <c r="K81" s="323"/>
      <c r="L81" s="323"/>
      <c r="M81" s="323"/>
      <c r="N81" s="323"/>
      <c r="O81" s="396">
        <f t="shared" si="7"/>
        <v>0</v>
      </c>
      <c r="P81" s="396">
        <f t="shared" si="8"/>
        <v>0</v>
      </c>
    </row>
    <row r="82" spans="1:16" ht="18" customHeight="1" x14ac:dyDescent="0.25">
      <c r="A82" s="321"/>
      <c r="B82" s="360"/>
      <c r="C82" s="360"/>
      <c r="D82" s="322"/>
      <c r="E82" s="322"/>
      <c r="F82" s="322"/>
      <c r="G82" s="322"/>
      <c r="H82" s="322"/>
      <c r="I82" s="323"/>
      <c r="J82" s="323"/>
      <c r="K82" s="323"/>
      <c r="L82" s="323"/>
      <c r="M82" s="323"/>
      <c r="N82" s="323"/>
      <c r="O82" s="396">
        <f t="shared" si="7"/>
        <v>0</v>
      </c>
      <c r="P82" s="396">
        <f t="shared" si="8"/>
        <v>0</v>
      </c>
    </row>
    <row r="83" spans="1:16" ht="18" customHeight="1" x14ac:dyDescent="0.25">
      <c r="A83" s="321"/>
      <c r="B83" s="360"/>
      <c r="C83" s="360"/>
      <c r="D83" s="322"/>
      <c r="E83" s="322"/>
      <c r="F83" s="322"/>
      <c r="G83" s="322"/>
      <c r="H83" s="322"/>
      <c r="I83" s="323"/>
      <c r="J83" s="323"/>
      <c r="K83" s="323"/>
      <c r="L83" s="323"/>
      <c r="M83" s="323"/>
      <c r="N83" s="323"/>
      <c r="O83" s="396">
        <f t="shared" si="7"/>
        <v>0</v>
      </c>
      <c r="P83" s="396">
        <f t="shared" si="8"/>
        <v>0</v>
      </c>
    </row>
    <row r="84" spans="1:16" ht="18" customHeight="1" x14ac:dyDescent="0.25">
      <c r="A84" s="321"/>
      <c r="B84" s="360"/>
      <c r="C84" s="360"/>
      <c r="D84" s="322"/>
      <c r="E84" s="322"/>
      <c r="F84" s="322"/>
      <c r="G84" s="322"/>
      <c r="H84" s="322"/>
      <c r="I84" s="323"/>
      <c r="J84" s="323"/>
      <c r="K84" s="323"/>
      <c r="L84" s="323"/>
      <c r="M84" s="323"/>
      <c r="N84" s="323"/>
      <c r="O84" s="396">
        <f t="shared" si="7"/>
        <v>0</v>
      </c>
      <c r="P84" s="396">
        <f t="shared" si="8"/>
        <v>0</v>
      </c>
    </row>
    <row r="85" spans="1:16" ht="18" customHeight="1" x14ac:dyDescent="0.25">
      <c r="A85" s="321"/>
      <c r="B85" s="360"/>
      <c r="C85" s="360"/>
      <c r="D85" s="322"/>
      <c r="E85" s="322"/>
      <c r="F85" s="322"/>
      <c r="G85" s="322"/>
      <c r="H85" s="322"/>
      <c r="I85" s="323"/>
      <c r="J85" s="323"/>
      <c r="K85" s="323"/>
      <c r="L85" s="323"/>
      <c r="M85" s="323"/>
      <c r="N85" s="323"/>
      <c r="O85" s="396">
        <f t="shared" si="7"/>
        <v>0</v>
      </c>
      <c r="P85" s="396">
        <f t="shared" si="8"/>
        <v>0</v>
      </c>
    </row>
    <row r="86" spans="1:16" ht="18" customHeight="1" x14ac:dyDescent="0.25">
      <c r="A86" s="321"/>
      <c r="B86" s="360"/>
      <c r="C86" s="360"/>
      <c r="D86" s="322"/>
      <c r="E86" s="322"/>
      <c r="F86" s="322"/>
      <c r="G86" s="322"/>
      <c r="H86" s="322"/>
      <c r="I86" s="323"/>
      <c r="J86" s="323"/>
      <c r="K86" s="323"/>
      <c r="L86" s="323"/>
      <c r="M86" s="323"/>
      <c r="N86" s="323"/>
      <c r="O86" s="396">
        <f t="shared" si="7"/>
        <v>0</v>
      </c>
      <c r="P86" s="396">
        <f t="shared" si="8"/>
        <v>0</v>
      </c>
    </row>
    <row r="87" spans="1:16" ht="18" customHeight="1" x14ac:dyDescent="0.25">
      <c r="A87" s="321"/>
      <c r="B87" s="360"/>
      <c r="C87" s="360"/>
      <c r="D87" s="322"/>
      <c r="E87" s="322"/>
      <c r="F87" s="322"/>
      <c r="G87" s="322"/>
      <c r="H87" s="322"/>
      <c r="I87" s="323"/>
      <c r="J87" s="323"/>
      <c r="K87" s="323"/>
      <c r="L87" s="323"/>
      <c r="M87" s="323"/>
      <c r="N87" s="323"/>
      <c r="O87" s="396">
        <f t="shared" si="7"/>
        <v>0</v>
      </c>
      <c r="P87" s="396">
        <f t="shared" si="8"/>
        <v>0</v>
      </c>
    </row>
    <row r="88" spans="1:16" ht="18" customHeight="1" x14ac:dyDescent="0.25">
      <c r="A88" s="321"/>
      <c r="B88" s="360"/>
      <c r="C88" s="360"/>
      <c r="D88" s="322"/>
      <c r="E88" s="322"/>
      <c r="F88" s="322"/>
      <c r="G88" s="322"/>
      <c r="H88" s="322"/>
      <c r="I88" s="323"/>
      <c r="J88" s="323"/>
      <c r="K88" s="323"/>
      <c r="L88" s="323"/>
      <c r="M88" s="323"/>
      <c r="N88" s="323"/>
      <c r="O88" s="396">
        <f t="shared" si="7"/>
        <v>0</v>
      </c>
      <c r="P88" s="396">
        <f t="shared" si="8"/>
        <v>0</v>
      </c>
    </row>
    <row r="89" spans="1:16" ht="18" customHeight="1" x14ac:dyDescent="0.25">
      <c r="A89" s="321"/>
      <c r="B89" s="360"/>
      <c r="C89" s="360"/>
      <c r="D89" s="322"/>
      <c r="E89" s="322"/>
      <c r="F89" s="322"/>
      <c r="G89" s="322"/>
      <c r="H89" s="322"/>
      <c r="I89" s="323"/>
      <c r="J89" s="323"/>
      <c r="K89" s="323"/>
      <c r="L89" s="323"/>
      <c r="M89" s="323"/>
      <c r="N89" s="323"/>
      <c r="O89" s="396">
        <f t="shared" si="7"/>
        <v>0</v>
      </c>
      <c r="P89" s="396">
        <f t="shared" si="8"/>
        <v>0</v>
      </c>
    </row>
    <row r="90" spans="1:16" ht="18" customHeight="1" x14ac:dyDescent="0.25">
      <c r="A90" s="321"/>
      <c r="B90" s="360"/>
      <c r="C90" s="360"/>
      <c r="D90" s="322"/>
      <c r="E90" s="322"/>
      <c r="F90" s="322"/>
      <c r="G90" s="322"/>
      <c r="H90" s="322"/>
      <c r="I90" s="323"/>
      <c r="J90" s="323"/>
      <c r="K90" s="323"/>
      <c r="L90" s="323"/>
      <c r="M90" s="323"/>
      <c r="N90" s="323"/>
      <c r="O90" s="396">
        <f t="shared" si="7"/>
        <v>0</v>
      </c>
      <c r="P90" s="396">
        <f t="shared" si="8"/>
        <v>0</v>
      </c>
    </row>
    <row r="91" spans="1:16" ht="18" customHeight="1" x14ac:dyDescent="0.25">
      <c r="A91" s="321"/>
      <c r="B91" s="360"/>
      <c r="C91" s="360"/>
      <c r="D91" s="322"/>
      <c r="E91" s="322"/>
      <c r="F91" s="322"/>
      <c r="G91" s="322"/>
      <c r="H91" s="322"/>
      <c r="I91" s="323"/>
      <c r="J91" s="323"/>
      <c r="K91" s="323"/>
      <c r="L91" s="323"/>
      <c r="M91" s="323"/>
      <c r="N91" s="323"/>
      <c r="O91" s="396">
        <f t="shared" si="7"/>
        <v>0</v>
      </c>
      <c r="P91" s="396">
        <f t="shared" si="8"/>
        <v>0</v>
      </c>
    </row>
    <row r="92" spans="1:16" ht="18" customHeight="1" x14ac:dyDescent="0.25">
      <c r="A92" s="321"/>
      <c r="B92" s="360"/>
      <c r="C92" s="360"/>
      <c r="D92" s="322"/>
      <c r="E92" s="322"/>
      <c r="F92" s="322"/>
      <c r="G92" s="322"/>
      <c r="H92" s="322"/>
      <c r="I92" s="323"/>
      <c r="J92" s="323"/>
      <c r="K92" s="323"/>
      <c r="L92" s="323"/>
      <c r="M92" s="323"/>
      <c r="N92" s="323"/>
      <c r="O92" s="396">
        <f t="shared" si="7"/>
        <v>0</v>
      </c>
      <c r="P92" s="396">
        <f t="shared" si="8"/>
        <v>0</v>
      </c>
    </row>
    <row r="93" spans="1:16" ht="18" customHeight="1" x14ac:dyDescent="0.25">
      <c r="A93" s="321"/>
      <c r="B93" s="360"/>
      <c r="C93" s="360"/>
      <c r="D93" s="322"/>
      <c r="E93" s="322"/>
      <c r="F93" s="322"/>
      <c r="G93" s="322"/>
      <c r="H93" s="322"/>
      <c r="I93" s="323"/>
      <c r="J93" s="323"/>
      <c r="K93" s="323"/>
      <c r="L93" s="323"/>
      <c r="M93" s="323"/>
      <c r="N93" s="323"/>
      <c r="O93" s="396">
        <f t="shared" si="7"/>
        <v>0</v>
      </c>
      <c r="P93" s="396">
        <f t="shared" si="8"/>
        <v>0</v>
      </c>
    </row>
    <row r="94" spans="1:16" ht="18" customHeight="1" x14ac:dyDescent="0.25">
      <c r="A94" s="321"/>
      <c r="B94" s="360"/>
      <c r="C94" s="360"/>
      <c r="D94" s="322"/>
      <c r="E94" s="322"/>
      <c r="F94" s="322"/>
      <c r="G94" s="322"/>
      <c r="H94" s="322"/>
      <c r="I94" s="323"/>
      <c r="J94" s="323"/>
      <c r="K94" s="323"/>
      <c r="L94" s="323"/>
      <c r="M94" s="323"/>
      <c r="N94" s="323"/>
      <c r="O94" s="396">
        <f t="shared" si="7"/>
        <v>0</v>
      </c>
      <c r="P94" s="396">
        <f t="shared" si="8"/>
        <v>0</v>
      </c>
    </row>
    <row r="95" spans="1:16" ht="18" customHeight="1" x14ac:dyDescent="0.25">
      <c r="A95" s="321"/>
      <c r="B95" s="360"/>
      <c r="C95" s="360"/>
      <c r="D95" s="322"/>
      <c r="E95" s="322"/>
      <c r="F95" s="322"/>
      <c r="G95" s="322"/>
      <c r="H95" s="322"/>
      <c r="I95" s="323"/>
      <c r="J95" s="323"/>
      <c r="K95" s="323"/>
      <c r="L95" s="323"/>
      <c r="M95" s="323"/>
      <c r="N95" s="323"/>
      <c r="O95" s="396">
        <f t="shared" si="7"/>
        <v>0</v>
      </c>
      <c r="P95" s="396">
        <f t="shared" si="8"/>
        <v>0</v>
      </c>
    </row>
    <row r="96" spans="1:16" ht="18" customHeight="1" x14ac:dyDescent="0.25">
      <c r="A96" s="321"/>
      <c r="B96" s="360"/>
      <c r="C96" s="360"/>
      <c r="D96" s="322"/>
      <c r="E96" s="322"/>
      <c r="F96" s="322"/>
      <c r="G96" s="322"/>
      <c r="H96" s="322"/>
      <c r="I96" s="323"/>
      <c r="J96" s="323"/>
      <c r="K96" s="323"/>
      <c r="L96" s="323"/>
      <c r="M96" s="323"/>
      <c r="N96" s="323"/>
      <c r="O96" s="396">
        <f t="shared" si="7"/>
        <v>0</v>
      </c>
      <c r="P96" s="396">
        <f t="shared" si="8"/>
        <v>0</v>
      </c>
    </row>
    <row r="97" spans="1:16" ht="18" customHeight="1" x14ac:dyDescent="0.25">
      <c r="A97" s="321"/>
      <c r="B97" s="360"/>
      <c r="C97" s="360"/>
      <c r="D97" s="322"/>
      <c r="E97" s="322"/>
      <c r="F97" s="322"/>
      <c r="G97" s="322"/>
      <c r="H97" s="322"/>
      <c r="I97" s="323"/>
      <c r="J97" s="323"/>
      <c r="K97" s="323"/>
      <c r="L97" s="323"/>
      <c r="M97" s="323"/>
      <c r="N97" s="323"/>
      <c r="O97" s="396">
        <f t="shared" si="7"/>
        <v>0</v>
      </c>
      <c r="P97" s="396">
        <f t="shared" si="8"/>
        <v>0</v>
      </c>
    </row>
    <row r="98" spans="1:16" ht="18" customHeight="1" x14ac:dyDescent="0.25">
      <c r="A98" s="321"/>
      <c r="B98" s="360"/>
      <c r="C98" s="360"/>
      <c r="D98" s="322"/>
      <c r="E98" s="322"/>
      <c r="F98" s="322"/>
      <c r="G98" s="322"/>
      <c r="H98" s="322"/>
      <c r="I98" s="323"/>
      <c r="J98" s="323"/>
      <c r="K98" s="323"/>
      <c r="L98" s="323"/>
      <c r="M98" s="323"/>
      <c r="N98" s="323"/>
      <c r="O98" s="396">
        <f t="shared" si="7"/>
        <v>0</v>
      </c>
      <c r="P98" s="396">
        <f t="shared" si="8"/>
        <v>0</v>
      </c>
    </row>
    <row r="99" spans="1:16" ht="18" customHeight="1" x14ac:dyDescent="0.25">
      <c r="A99" s="321"/>
      <c r="B99" s="360"/>
      <c r="C99" s="360"/>
      <c r="D99" s="322"/>
      <c r="E99" s="322"/>
      <c r="F99" s="322"/>
      <c r="G99" s="322"/>
      <c r="H99" s="322"/>
      <c r="I99" s="323"/>
      <c r="J99" s="323"/>
      <c r="K99" s="323"/>
      <c r="L99" s="323"/>
      <c r="M99" s="323"/>
      <c r="N99" s="323"/>
      <c r="O99" s="396">
        <f t="shared" si="7"/>
        <v>0</v>
      </c>
      <c r="P99" s="396">
        <f t="shared" si="8"/>
        <v>0</v>
      </c>
    </row>
    <row r="100" spans="1:16" ht="18" customHeight="1" x14ac:dyDescent="0.25">
      <c r="A100" s="321"/>
      <c r="B100" s="360"/>
      <c r="C100" s="360"/>
      <c r="D100" s="322"/>
      <c r="E100" s="322"/>
      <c r="F100" s="322"/>
      <c r="G100" s="322"/>
      <c r="H100" s="322"/>
      <c r="I100" s="323"/>
      <c r="J100" s="323"/>
      <c r="K100" s="323"/>
      <c r="L100" s="323"/>
      <c r="M100" s="323"/>
      <c r="N100" s="323"/>
      <c r="O100" s="396">
        <f t="shared" si="7"/>
        <v>0</v>
      </c>
      <c r="P100" s="396">
        <f t="shared" si="8"/>
        <v>0</v>
      </c>
    </row>
    <row r="101" spans="1:16" ht="18" customHeight="1" x14ac:dyDescent="0.25">
      <c r="A101" s="321"/>
      <c r="B101" s="360"/>
      <c r="C101" s="360"/>
      <c r="D101" s="322"/>
      <c r="E101" s="322"/>
      <c r="F101" s="322"/>
      <c r="G101" s="322"/>
      <c r="H101" s="322"/>
      <c r="I101" s="323"/>
      <c r="J101" s="323"/>
      <c r="K101" s="323"/>
      <c r="L101" s="323"/>
      <c r="M101" s="323"/>
      <c r="N101" s="323"/>
      <c r="O101" s="396">
        <f t="shared" si="7"/>
        <v>0</v>
      </c>
      <c r="P101" s="396">
        <f t="shared" si="8"/>
        <v>0</v>
      </c>
    </row>
    <row r="102" spans="1:16" ht="18" customHeight="1" x14ac:dyDescent="0.25">
      <c r="A102" s="321"/>
      <c r="B102" s="360"/>
      <c r="C102" s="360"/>
      <c r="D102" s="322"/>
      <c r="E102" s="322"/>
      <c r="F102" s="322"/>
      <c r="G102" s="322"/>
      <c r="H102" s="322"/>
      <c r="I102" s="323"/>
      <c r="J102" s="323"/>
      <c r="K102" s="323"/>
      <c r="L102" s="323"/>
      <c r="M102" s="323"/>
      <c r="N102" s="323"/>
      <c r="O102" s="396">
        <f t="shared" si="7"/>
        <v>0</v>
      </c>
      <c r="P102" s="396">
        <f t="shared" si="8"/>
        <v>0</v>
      </c>
    </row>
    <row r="103" spans="1:16" ht="18" customHeight="1" x14ac:dyDescent="0.25">
      <c r="A103" s="321"/>
      <c r="B103" s="360"/>
      <c r="C103" s="360"/>
      <c r="D103" s="322"/>
      <c r="E103" s="322"/>
      <c r="F103" s="322"/>
      <c r="G103" s="322"/>
      <c r="H103" s="322"/>
      <c r="I103" s="323"/>
      <c r="J103" s="323"/>
      <c r="K103" s="323"/>
      <c r="L103" s="323"/>
      <c r="M103" s="323"/>
      <c r="N103" s="323"/>
      <c r="O103" s="396">
        <f t="shared" si="7"/>
        <v>0</v>
      </c>
      <c r="P103" s="396">
        <f t="shared" si="8"/>
        <v>0</v>
      </c>
    </row>
    <row r="104" spans="1:16" ht="18" customHeight="1" x14ac:dyDescent="0.25">
      <c r="A104" s="321"/>
      <c r="B104" s="360"/>
      <c r="C104" s="360"/>
      <c r="D104" s="322"/>
      <c r="E104" s="322"/>
      <c r="F104" s="322"/>
      <c r="G104" s="322"/>
      <c r="H104" s="322"/>
      <c r="I104" s="323"/>
      <c r="J104" s="323"/>
      <c r="K104" s="323"/>
      <c r="L104" s="323"/>
      <c r="M104" s="323"/>
      <c r="N104" s="323"/>
      <c r="O104" s="396">
        <f t="shared" si="7"/>
        <v>0</v>
      </c>
      <c r="P104" s="396">
        <f t="shared" si="8"/>
        <v>0</v>
      </c>
    </row>
    <row r="105" spans="1:16" ht="18" customHeight="1" x14ac:dyDescent="0.25">
      <c r="A105" s="321"/>
      <c r="B105" s="360"/>
      <c r="C105" s="360"/>
      <c r="D105" s="322"/>
      <c r="E105" s="322"/>
      <c r="F105" s="322"/>
      <c r="G105" s="322"/>
      <c r="H105" s="322"/>
      <c r="I105" s="323"/>
      <c r="J105" s="323"/>
      <c r="K105" s="323"/>
      <c r="L105" s="323"/>
      <c r="M105" s="323"/>
      <c r="N105" s="323"/>
      <c r="O105" s="396">
        <f t="shared" si="7"/>
        <v>0</v>
      </c>
      <c r="P105" s="396">
        <f t="shared" si="8"/>
        <v>0</v>
      </c>
    </row>
    <row r="106" spans="1:16" ht="18" customHeight="1" x14ac:dyDescent="0.25">
      <c r="A106" s="321"/>
      <c r="B106" s="360"/>
      <c r="C106" s="360"/>
      <c r="D106" s="322"/>
      <c r="E106" s="322"/>
      <c r="F106" s="322"/>
      <c r="G106" s="322"/>
      <c r="H106" s="322"/>
      <c r="I106" s="323"/>
      <c r="J106" s="323"/>
      <c r="K106" s="323"/>
      <c r="L106" s="323"/>
      <c r="M106" s="323"/>
      <c r="N106" s="323"/>
      <c r="O106" s="396">
        <f t="shared" si="7"/>
        <v>0</v>
      </c>
      <c r="P106" s="396">
        <f t="shared" si="8"/>
        <v>0</v>
      </c>
    </row>
    <row r="107" spans="1:16" ht="18" customHeight="1" x14ac:dyDescent="0.25">
      <c r="A107" s="321"/>
      <c r="B107" s="360"/>
      <c r="C107" s="360"/>
      <c r="D107" s="322"/>
      <c r="E107" s="322"/>
      <c r="F107" s="322"/>
      <c r="G107" s="322"/>
      <c r="H107" s="322"/>
      <c r="I107" s="323"/>
      <c r="J107" s="323"/>
      <c r="K107" s="323"/>
      <c r="L107" s="323"/>
      <c r="M107" s="323"/>
      <c r="N107" s="323"/>
      <c r="O107" s="396">
        <f t="shared" si="7"/>
        <v>0</v>
      </c>
      <c r="P107" s="396">
        <f t="shared" si="8"/>
        <v>0</v>
      </c>
    </row>
    <row r="108" spans="1:16" ht="18" customHeight="1" x14ac:dyDescent="0.25">
      <c r="A108" s="321"/>
      <c r="B108" s="360"/>
      <c r="C108" s="360"/>
      <c r="D108" s="322"/>
      <c r="E108" s="322"/>
      <c r="F108" s="322"/>
      <c r="G108" s="322"/>
      <c r="H108" s="322"/>
      <c r="I108" s="323"/>
      <c r="J108" s="323"/>
      <c r="K108" s="323"/>
      <c r="L108" s="323"/>
      <c r="M108" s="323"/>
      <c r="N108" s="323"/>
      <c r="O108" s="396">
        <f t="shared" si="7"/>
        <v>0</v>
      </c>
      <c r="P108" s="396">
        <f t="shared" si="8"/>
        <v>0</v>
      </c>
    </row>
    <row r="109" spans="1:16" ht="18" customHeight="1" x14ac:dyDescent="0.25">
      <c r="A109" s="321"/>
      <c r="B109" s="360"/>
      <c r="C109" s="360"/>
      <c r="D109" s="322"/>
      <c r="E109" s="322"/>
      <c r="F109" s="322"/>
      <c r="G109" s="322"/>
      <c r="H109" s="322"/>
      <c r="I109" s="323"/>
      <c r="J109" s="323"/>
      <c r="K109" s="323"/>
      <c r="L109" s="323"/>
      <c r="M109" s="323"/>
      <c r="N109" s="323"/>
      <c r="O109" s="396">
        <f t="shared" si="7"/>
        <v>0</v>
      </c>
      <c r="P109" s="396">
        <f t="shared" si="8"/>
        <v>0</v>
      </c>
    </row>
    <row r="110" spans="1:16" ht="18" customHeight="1" x14ac:dyDescent="0.25">
      <c r="A110" s="321"/>
      <c r="B110" s="360"/>
      <c r="C110" s="360"/>
      <c r="D110" s="322"/>
      <c r="E110" s="322"/>
      <c r="F110" s="322"/>
      <c r="G110" s="322"/>
      <c r="H110" s="322"/>
      <c r="I110" s="323"/>
      <c r="J110" s="323"/>
      <c r="K110" s="323"/>
      <c r="L110" s="323"/>
      <c r="M110" s="323"/>
      <c r="N110" s="323"/>
      <c r="O110" s="396">
        <f t="shared" si="7"/>
        <v>0</v>
      </c>
      <c r="P110" s="396">
        <f t="shared" si="8"/>
        <v>0</v>
      </c>
    </row>
    <row r="111" spans="1:16" ht="18" customHeight="1" x14ac:dyDescent="0.25">
      <c r="A111" s="321"/>
      <c r="B111" s="360"/>
      <c r="C111" s="360"/>
      <c r="D111" s="322"/>
      <c r="E111" s="322"/>
      <c r="F111" s="322"/>
      <c r="G111" s="322"/>
      <c r="H111" s="322"/>
      <c r="I111" s="323"/>
      <c r="J111" s="323"/>
      <c r="K111" s="323"/>
      <c r="L111" s="323"/>
      <c r="M111" s="323"/>
      <c r="N111" s="323"/>
      <c r="O111" s="396">
        <f t="shared" si="7"/>
        <v>0</v>
      </c>
      <c r="P111" s="396">
        <f t="shared" si="8"/>
        <v>0</v>
      </c>
    </row>
    <row r="112" spans="1:16" ht="18" customHeight="1" x14ac:dyDescent="0.25">
      <c r="A112" s="321"/>
      <c r="B112" s="360"/>
      <c r="C112" s="360"/>
      <c r="D112" s="322"/>
      <c r="E112" s="322"/>
      <c r="F112" s="322"/>
      <c r="G112" s="322"/>
      <c r="H112" s="322"/>
      <c r="I112" s="323"/>
      <c r="J112" s="323"/>
      <c r="K112" s="323"/>
      <c r="L112" s="323"/>
      <c r="M112" s="323"/>
      <c r="N112" s="323"/>
      <c r="O112" s="396">
        <f t="shared" si="7"/>
        <v>0</v>
      </c>
      <c r="P112" s="396">
        <f t="shared" si="8"/>
        <v>0</v>
      </c>
    </row>
    <row r="113" spans="1:16" ht="18" customHeight="1" x14ac:dyDescent="0.25">
      <c r="A113" s="321"/>
      <c r="B113" s="360"/>
      <c r="C113" s="360"/>
      <c r="D113" s="322"/>
      <c r="E113" s="322"/>
      <c r="F113" s="322"/>
      <c r="G113" s="322"/>
      <c r="H113" s="322"/>
      <c r="I113" s="323"/>
      <c r="J113" s="323"/>
      <c r="K113" s="323"/>
      <c r="L113" s="323"/>
      <c r="M113" s="323"/>
      <c r="N113" s="323"/>
      <c r="O113" s="396">
        <f t="shared" si="7"/>
        <v>0</v>
      </c>
      <c r="P113" s="396">
        <f t="shared" si="8"/>
        <v>0</v>
      </c>
    </row>
    <row r="114" spans="1:16" ht="18" customHeight="1" x14ac:dyDescent="0.25">
      <c r="A114" s="321"/>
      <c r="B114" s="360"/>
      <c r="C114" s="360"/>
      <c r="D114" s="322"/>
      <c r="E114" s="322"/>
      <c r="F114" s="322"/>
      <c r="G114" s="322"/>
      <c r="H114" s="322"/>
      <c r="I114" s="323"/>
      <c r="J114" s="323"/>
      <c r="K114" s="323"/>
      <c r="L114" s="323"/>
      <c r="M114" s="323"/>
      <c r="N114" s="323"/>
      <c r="O114" s="396">
        <f t="shared" si="7"/>
        <v>0</v>
      </c>
      <c r="P114" s="396">
        <f t="shared" si="8"/>
        <v>0</v>
      </c>
    </row>
    <row r="115" spans="1:16" ht="18" customHeight="1" x14ac:dyDescent="0.25">
      <c r="A115" s="321"/>
      <c r="B115" s="360"/>
      <c r="C115" s="360"/>
      <c r="D115" s="322"/>
      <c r="E115" s="322"/>
      <c r="F115" s="322"/>
      <c r="G115" s="322"/>
      <c r="H115" s="322"/>
      <c r="I115" s="323"/>
      <c r="J115" s="323"/>
      <c r="K115" s="323"/>
      <c r="L115" s="323"/>
      <c r="M115" s="323"/>
      <c r="N115" s="323"/>
      <c r="O115" s="396">
        <f t="shared" si="7"/>
        <v>0</v>
      </c>
      <c r="P115" s="396">
        <f t="shared" si="8"/>
        <v>0</v>
      </c>
    </row>
    <row r="116" spans="1:16" ht="18" customHeight="1" x14ac:dyDescent="0.25">
      <c r="A116" s="321"/>
      <c r="B116" s="360"/>
      <c r="C116" s="360"/>
      <c r="D116" s="322"/>
      <c r="E116" s="322"/>
      <c r="F116" s="322"/>
      <c r="G116" s="322"/>
      <c r="H116" s="322"/>
      <c r="I116" s="323"/>
      <c r="J116" s="323"/>
      <c r="K116" s="323"/>
      <c r="L116" s="323"/>
      <c r="M116" s="323"/>
      <c r="N116" s="323"/>
      <c r="O116" s="396">
        <f t="shared" si="7"/>
        <v>0</v>
      </c>
      <c r="P116" s="396">
        <f t="shared" si="8"/>
        <v>0</v>
      </c>
    </row>
    <row r="117" spans="1:16" ht="18" customHeight="1" x14ac:dyDescent="0.25">
      <c r="A117" s="321"/>
      <c r="B117" s="360"/>
      <c r="C117" s="360"/>
      <c r="D117" s="322"/>
      <c r="E117" s="322"/>
      <c r="F117" s="322"/>
      <c r="G117" s="322"/>
      <c r="H117" s="322"/>
      <c r="I117" s="323"/>
      <c r="J117" s="323"/>
      <c r="K117" s="323"/>
      <c r="L117" s="323"/>
      <c r="M117" s="323"/>
      <c r="N117" s="323"/>
      <c r="O117" s="396">
        <f t="shared" si="7"/>
        <v>0</v>
      </c>
      <c r="P117" s="396">
        <f t="shared" si="8"/>
        <v>0</v>
      </c>
    </row>
    <row r="118" spans="1:16" ht="18" customHeight="1" x14ac:dyDescent="0.25">
      <c r="A118" s="321"/>
      <c r="B118" s="360"/>
      <c r="C118" s="360"/>
      <c r="D118" s="322"/>
      <c r="E118" s="322"/>
      <c r="F118" s="322"/>
      <c r="G118" s="322"/>
      <c r="H118" s="322"/>
      <c r="I118" s="323"/>
      <c r="J118" s="323"/>
      <c r="K118" s="323"/>
      <c r="L118" s="323"/>
      <c r="M118" s="323"/>
      <c r="N118" s="323"/>
      <c r="O118" s="396">
        <f t="shared" si="7"/>
        <v>0</v>
      </c>
      <c r="P118" s="396">
        <f t="shared" si="8"/>
        <v>0</v>
      </c>
    </row>
    <row r="119" spans="1:16" ht="18" customHeight="1" x14ac:dyDescent="0.25">
      <c r="A119" s="321"/>
      <c r="B119" s="360"/>
      <c r="C119" s="360"/>
      <c r="D119" s="322"/>
      <c r="E119" s="322"/>
      <c r="F119" s="322"/>
      <c r="G119" s="322"/>
      <c r="H119" s="322"/>
      <c r="I119" s="323"/>
      <c r="J119" s="323"/>
      <c r="K119" s="323"/>
      <c r="L119" s="323"/>
      <c r="M119" s="323"/>
      <c r="N119" s="323"/>
      <c r="O119" s="396">
        <f t="shared" si="7"/>
        <v>0</v>
      </c>
      <c r="P119" s="396">
        <f t="shared" si="8"/>
        <v>0</v>
      </c>
    </row>
    <row r="120" spans="1:16" ht="18" customHeight="1" x14ac:dyDescent="0.25">
      <c r="A120" s="321"/>
      <c r="B120" s="360"/>
      <c r="C120" s="360"/>
      <c r="D120" s="322"/>
      <c r="E120" s="322"/>
      <c r="F120" s="322"/>
      <c r="G120" s="322"/>
      <c r="H120" s="322"/>
      <c r="I120" s="323"/>
      <c r="J120" s="323"/>
      <c r="K120" s="323"/>
      <c r="L120" s="323"/>
      <c r="M120" s="323"/>
      <c r="N120" s="323"/>
      <c r="O120" s="396">
        <f t="shared" si="7"/>
        <v>0</v>
      </c>
      <c r="P120" s="396">
        <f t="shared" si="8"/>
        <v>0</v>
      </c>
    </row>
    <row r="121" spans="1:16" ht="18" customHeight="1" x14ac:dyDescent="0.25">
      <c r="A121" s="321"/>
      <c r="B121" s="360"/>
      <c r="C121" s="360"/>
      <c r="D121" s="322"/>
      <c r="E121" s="322"/>
      <c r="F121" s="322"/>
      <c r="G121" s="322"/>
      <c r="H121" s="322"/>
      <c r="I121" s="323"/>
      <c r="J121" s="323"/>
      <c r="K121" s="323"/>
      <c r="L121" s="323"/>
      <c r="M121" s="323"/>
      <c r="N121" s="323"/>
      <c r="O121" s="396">
        <f t="shared" si="7"/>
        <v>0</v>
      </c>
      <c r="P121" s="396">
        <f t="shared" si="8"/>
        <v>0</v>
      </c>
    </row>
    <row r="122" spans="1:16" ht="18" customHeight="1" x14ac:dyDescent="0.25">
      <c r="A122" s="321"/>
      <c r="B122" s="360"/>
      <c r="C122" s="360"/>
      <c r="D122" s="322"/>
      <c r="E122" s="322"/>
      <c r="F122" s="322"/>
      <c r="G122" s="322"/>
      <c r="H122" s="322"/>
      <c r="I122" s="323"/>
      <c r="J122" s="323"/>
      <c r="K122" s="323"/>
      <c r="L122" s="323"/>
      <c r="M122" s="323"/>
      <c r="N122" s="323"/>
      <c r="O122" s="396">
        <f t="shared" si="7"/>
        <v>0</v>
      </c>
      <c r="P122" s="396">
        <f t="shared" si="8"/>
        <v>0</v>
      </c>
    </row>
    <row r="123" spans="1:16" ht="18" customHeight="1" x14ac:dyDescent="0.25">
      <c r="A123" s="321"/>
      <c r="B123" s="360"/>
      <c r="C123" s="360"/>
      <c r="D123" s="322"/>
      <c r="E123" s="322"/>
      <c r="F123" s="322"/>
      <c r="G123" s="322"/>
      <c r="H123" s="322"/>
      <c r="I123" s="323"/>
      <c r="J123" s="323"/>
      <c r="K123" s="323"/>
      <c r="L123" s="323"/>
      <c r="M123" s="323"/>
      <c r="N123" s="323"/>
      <c r="O123" s="396">
        <f t="shared" si="7"/>
        <v>0</v>
      </c>
      <c r="P123" s="396">
        <f t="shared" si="8"/>
        <v>0</v>
      </c>
    </row>
    <row r="124" spans="1:16" ht="18" customHeight="1" x14ac:dyDescent="0.25">
      <c r="A124" s="321"/>
      <c r="B124" s="360"/>
      <c r="C124" s="360"/>
      <c r="D124" s="322"/>
      <c r="E124" s="322"/>
      <c r="F124" s="322"/>
      <c r="G124" s="322"/>
      <c r="H124" s="322"/>
      <c r="I124" s="323"/>
      <c r="J124" s="323"/>
      <c r="K124" s="323"/>
      <c r="L124" s="323"/>
      <c r="M124" s="323"/>
      <c r="N124" s="323"/>
      <c r="O124" s="396">
        <f t="shared" si="7"/>
        <v>0</v>
      </c>
      <c r="P124" s="396">
        <f t="shared" si="8"/>
        <v>0</v>
      </c>
    </row>
    <row r="125" spans="1:16" ht="18" customHeight="1" x14ac:dyDescent="0.25">
      <c r="A125" s="321"/>
      <c r="B125" s="360"/>
      <c r="C125" s="360"/>
      <c r="D125" s="322"/>
      <c r="E125" s="322"/>
      <c r="F125" s="322"/>
      <c r="G125" s="322"/>
      <c r="H125" s="322"/>
      <c r="I125" s="323"/>
      <c r="J125" s="323"/>
      <c r="K125" s="323"/>
      <c r="L125" s="323"/>
      <c r="M125" s="323"/>
      <c r="N125" s="323"/>
      <c r="O125" s="396">
        <f t="shared" si="7"/>
        <v>0</v>
      </c>
      <c r="P125" s="396">
        <f t="shared" si="8"/>
        <v>0</v>
      </c>
    </row>
    <row r="126" spans="1:16" ht="18" customHeight="1" x14ac:dyDescent="0.25">
      <c r="A126" s="321"/>
      <c r="B126" s="360"/>
      <c r="C126" s="360"/>
      <c r="D126" s="322"/>
      <c r="E126" s="322"/>
      <c r="F126" s="322"/>
      <c r="G126" s="322"/>
      <c r="H126" s="322"/>
      <c r="I126" s="323"/>
      <c r="J126" s="323"/>
      <c r="K126" s="323"/>
      <c r="L126" s="323"/>
      <c r="M126" s="323"/>
      <c r="N126" s="323"/>
      <c r="O126" s="396">
        <f t="shared" si="7"/>
        <v>0</v>
      </c>
      <c r="P126" s="396">
        <f t="shared" si="8"/>
        <v>0</v>
      </c>
    </row>
    <row r="127" spans="1:16" ht="18" customHeight="1" x14ac:dyDescent="0.25">
      <c r="A127" s="321"/>
      <c r="B127" s="360"/>
      <c r="C127" s="360"/>
      <c r="D127" s="322"/>
      <c r="E127" s="322"/>
      <c r="F127" s="322"/>
      <c r="G127" s="322"/>
      <c r="H127" s="322"/>
      <c r="I127" s="323"/>
      <c r="J127" s="323"/>
      <c r="K127" s="323"/>
      <c r="L127" s="323"/>
      <c r="M127" s="323"/>
      <c r="N127" s="323"/>
      <c r="O127" s="396">
        <f t="shared" si="7"/>
        <v>0</v>
      </c>
      <c r="P127" s="396">
        <f t="shared" si="8"/>
        <v>0</v>
      </c>
    </row>
    <row r="128" spans="1:16" ht="18" customHeight="1" x14ac:dyDescent="0.25">
      <c r="A128" s="321"/>
      <c r="B128" s="360"/>
      <c r="C128" s="360"/>
      <c r="D128" s="322"/>
      <c r="E128" s="322"/>
      <c r="F128" s="322"/>
      <c r="G128" s="322"/>
      <c r="H128" s="322"/>
      <c r="I128" s="323"/>
      <c r="J128" s="323"/>
      <c r="K128" s="323"/>
      <c r="L128" s="323"/>
      <c r="M128" s="323"/>
      <c r="N128" s="323"/>
      <c r="O128" s="396">
        <f t="shared" si="7"/>
        <v>0</v>
      </c>
      <c r="P128" s="396">
        <f t="shared" si="8"/>
        <v>0</v>
      </c>
    </row>
    <row r="129" spans="1:16" ht="18" customHeight="1" x14ac:dyDescent="0.25">
      <c r="A129" s="321"/>
      <c r="B129" s="360"/>
      <c r="C129" s="360"/>
      <c r="D129" s="322"/>
      <c r="E129" s="322"/>
      <c r="F129" s="322"/>
      <c r="G129" s="322"/>
      <c r="H129" s="322"/>
      <c r="I129" s="323"/>
      <c r="J129" s="323"/>
      <c r="K129" s="323"/>
      <c r="L129" s="323"/>
      <c r="M129" s="323"/>
      <c r="N129" s="323"/>
      <c r="O129" s="396">
        <f t="shared" si="7"/>
        <v>0</v>
      </c>
      <c r="P129" s="396">
        <f t="shared" si="8"/>
        <v>0</v>
      </c>
    </row>
    <row r="130" spans="1:16" ht="18" customHeight="1" x14ac:dyDescent="0.25">
      <c r="A130" s="321"/>
      <c r="B130" s="360"/>
      <c r="C130" s="360"/>
      <c r="D130" s="322"/>
      <c r="E130" s="322"/>
      <c r="F130" s="322"/>
      <c r="G130" s="322"/>
      <c r="H130" s="322"/>
      <c r="I130" s="323"/>
      <c r="J130" s="323"/>
      <c r="K130" s="323"/>
      <c r="L130" s="323"/>
      <c r="M130" s="323"/>
      <c r="N130" s="323"/>
      <c r="O130" s="396">
        <f t="shared" si="7"/>
        <v>0</v>
      </c>
      <c r="P130" s="396">
        <f t="shared" si="8"/>
        <v>0</v>
      </c>
    </row>
    <row r="131" spans="1:16" ht="18" customHeight="1" x14ac:dyDescent="0.25">
      <c r="A131" s="321"/>
      <c r="B131" s="360"/>
      <c r="C131" s="360"/>
      <c r="D131" s="322"/>
      <c r="E131" s="322"/>
      <c r="F131" s="322"/>
      <c r="G131" s="322"/>
      <c r="H131" s="322"/>
      <c r="I131" s="323"/>
      <c r="J131" s="323"/>
      <c r="K131" s="323"/>
      <c r="L131" s="323"/>
      <c r="M131" s="323"/>
      <c r="N131" s="323"/>
      <c r="O131" s="396">
        <f t="shared" si="7"/>
        <v>0</v>
      </c>
      <c r="P131" s="396">
        <f t="shared" si="8"/>
        <v>0</v>
      </c>
    </row>
    <row r="132" spans="1:16" ht="18" customHeight="1" x14ac:dyDescent="0.25">
      <c r="A132" s="321"/>
      <c r="B132" s="360"/>
      <c r="C132" s="360"/>
      <c r="D132" s="322"/>
      <c r="E132" s="322"/>
      <c r="F132" s="322"/>
      <c r="G132" s="322"/>
      <c r="H132" s="322"/>
      <c r="I132" s="323"/>
      <c r="J132" s="323"/>
      <c r="K132" s="323"/>
      <c r="L132" s="323"/>
      <c r="M132" s="323"/>
      <c r="N132" s="323"/>
      <c r="O132" s="396">
        <f t="shared" si="7"/>
        <v>0</v>
      </c>
      <c r="P132" s="396">
        <f t="shared" si="8"/>
        <v>0</v>
      </c>
    </row>
    <row r="133" spans="1:16" ht="18" customHeight="1" x14ac:dyDescent="0.25">
      <c r="A133" s="321"/>
      <c r="B133" s="360"/>
      <c r="C133" s="360"/>
      <c r="D133" s="322"/>
      <c r="E133" s="322"/>
      <c r="F133" s="322"/>
      <c r="G133" s="322"/>
      <c r="H133" s="322"/>
      <c r="I133" s="323"/>
      <c r="J133" s="323"/>
      <c r="K133" s="323"/>
      <c r="L133" s="323"/>
      <c r="M133" s="323"/>
      <c r="N133" s="323"/>
      <c r="O133" s="396">
        <f t="shared" si="7"/>
        <v>0</v>
      </c>
      <c r="P133" s="396">
        <f t="shared" si="8"/>
        <v>0</v>
      </c>
    </row>
    <row r="134" spans="1:16" ht="18" customHeight="1" x14ac:dyDescent="0.25">
      <c r="A134" s="321"/>
      <c r="B134" s="360"/>
      <c r="C134" s="360"/>
      <c r="D134" s="322"/>
      <c r="E134" s="322"/>
      <c r="F134" s="322"/>
      <c r="G134" s="322"/>
      <c r="H134" s="322"/>
      <c r="I134" s="323"/>
      <c r="J134" s="323"/>
      <c r="K134" s="323"/>
      <c r="L134" s="323"/>
      <c r="M134" s="323"/>
      <c r="N134" s="323"/>
      <c r="O134" s="396">
        <f t="shared" si="7"/>
        <v>0</v>
      </c>
      <c r="P134" s="396">
        <f t="shared" si="8"/>
        <v>0</v>
      </c>
    </row>
    <row r="135" spans="1:16" ht="18" customHeight="1" x14ac:dyDescent="0.25">
      <c r="A135" s="321"/>
      <c r="B135" s="360"/>
      <c r="C135" s="360"/>
      <c r="D135" s="322"/>
      <c r="E135" s="322"/>
      <c r="F135" s="322"/>
      <c r="G135" s="322"/>
      <c r="H135" s="322"/>
      <c r="I135" s="323"/>
      <c r="J135" s="323"/>
      <c r="K135" s="323"/>
      <c r="L135" s="323"/>
      <c r="M135" s="323"/>
      <c r="N135" s="323"/>
      <c r="O135" s="396">
        <f t="shared" si="7"/>
        <v>0</v>
      </c>
      <c r="P135" s="396">
        <f t="shared" si="8"/>
        <v>0</v>
      </c>
    </row>
    <row r="136" spans="1:16" ht="18" customHeight="1" x14ac:dyDescent="0.25">
      <c r="A136" s="321"/>
      <c r="B136" s="360"/>
      <c r="C136" s="360"/>
      <c r="D136" s="322"/>
      <c r="E136" s="322"/>
      <c r="F136" s="322"/>
      <c r="G136" s="322"/>
      <c r="H136" s="322"/>
      <c r="I136" s="323"/>
      <c r="J136" s="323"/>
      <c r="K136" s="323"/>
      <c r="L136" s="323"/>
      <c r="M136" s="323"/>
      <c r="N136" s="323"/>
      <c r="O136" s="396">
        <f t="shared" si="7"/>
        <v>0</v>
      </c>
      <c r="P136" s="396">
        <f t="shared" si="8"/>
        <v>0</v>
      </c>
    </row>
    <row r="137" spans="1:16" ht="18" customHeight="1" x14ac:dyDescent="0.25">
      <c r="A137" s="321"/>
      <c r="B137" s="360"/>
      <c r="C137" s="360"/>
      <c r="D137" s="322"/>
      <c r="E137" s="322"/>
      <c r="F137" s="322"/>
      <c r="G137" s="322"/>
      <c r="H137" s="322"/>
      <c r="I137" s="323"/>
      <c r="J137" s="323"/>
      <c r="K137" s="323"/>
      <c r="L137" s="323"/>
      <c r="M137" s="323"/>
      <c r="N137" s="323"/>
      <c r="O137" s="396">
        <f t="shared" si="7"/>
        <v>0</v>
      </c>
      <c r="P137" s="396">
        <f t="shared" si="8"/>
        <v>0</v>
      </c>
    </row>
    <row r="138" spans="1:16" ht="18" customHeight="1" x14ac:dyDescent="0.25">
      <c r="A138" s="321"/>
      <c r="B138" s="360"/>
      <c r="C138" s="360"/>
      <c r="D138" s="322"/>
      <c r="E138" s="322"/>
      <c r="F138" s="322"/>
      <c r="G138" s="322"/>
      <c r="H138" s="322"/>
      <c r="I138" s="323"/>
      <c r="J138" s="323"/>
      <c r="K138" s="323"/>
      <c r="L138" s="323"/>
      <c r="M138" s="323"/>
      <c r="N138" s="323"/>
      <c r="O138" s="396">
        <f t="shared" si="7"/>
        <v>0</v>
      </c>
      <c r="P138" s="396">
        <f t="shared" si="8"/>
        <v>0</v>
      </c>
    </row>
    <row r="139" spans="1:16" ht="18" customHeight="1" x14ac:dyDescent="0.25">
      <c r="A139" s="321"/>
      <c r="B139" s="360"/>
      <c r="C139" s="360"/>
      <c r="D139" s="322"/>
      <c r="E139" s="322"/>
      <c r="F139" s="322"/>
      <c r="G139" s="322"/>
      <c r="H139" s="322"/>
      <c r="I139" s="323"/>
      <c r="J139" s="323"/>
      <c r="K139" s="323"/>
      <c r="L139" s="323"/>
      <c r="M139" s="323"/>
      <c r="N139" s="323"/>
      <c r="O139" s="396">
        <f t="shared" si="7"/>
        <v>0</v>
      </c>
      <c r="P139" s="396">
        <f t="shared" si="8"/>
        <v>0</v>
      </c>
    </row>
    <row r="140" spans="1:16" ht="18" customHeight="1" x14ac:dyDescent="0.25">
      <c r="A140" s="321"/>
      <c r="B140" s="360"/>
      <c r="C140" s="360"/>
      <c r="D140" s="322"/>
      <c r="E140" s="322"/>
      <c r="F140" s="322"/>
      <c r="G140" s="322"/>
      <c r="H140" s="322"/>
      <c r="I140" s="323"/>
      <c r="J140" s="323"/>
      <c r="K140" s="323"/>
      <c r="L140" s="323"/>
      <c r="M140" s="323"/>
      <c r="N140" s="323"/>
      <c r="O140" s="396">
        <f t="shared" si="7"/>
        <v>0</v>
      </c>
      <c r="P140" s="396">
        <f t="shared" si="8"/>
        <v>0</v>
      </c>
    </row>
    <row r="141" spans="1:16" ht="18" customHeight="1" x14ac:dyDescent="0.25">
      <c r="A141" s="321"/>
      <c r="B141" s="360"/>
      <c r="C141" s="360"/>
      <c r="D141" s="322"/>
      <c r="E141" s="322"/>
      <c r="F141" s="322"/>
      <c r="G141" s="322"/>
      <c r="H141" s="322"/>
      <c r="I141" s="323"/>
      <c r="J141" s="323"/>
      <c r="K141" s="323"/>
      <c r="L141" s="323"/>
      <c r="M141" s="323"/>
      <c r="N141" s="323"/>
      <c r="O141" s="396">
        <f t="shared" si="7"/>
        <v>0</v>
      </c>
      <c r="P141" s="396">
        <f t="shared" si="8"/>
        <v>0</v>
      </c>
    </row>
    <row r="142" spans="1:16" ht="18" customHeight="1" x14ac:dyDescent="0.25">
      <c r="A142" s="321"/>
      <c r="B142" s="360"/>
      <c r="C142" s="360"/>
      <c r="D142" s="322"/>
      <c r="E142" s="322"/>
      <c r="F142" s="322"/>
      <c r="G142" s="322"/>
      <c r="H142" s="322"/>
      <c r="I142" s="323"/>
      <c r="J142" s="323"/>
      <c r="K142" s="323"/>
      <c r="L142" s="323"/>
      <c r="M142" s="323"/>
      <c r="N142" s="323"/>
      <c r="O142" s="396">
        <f t="shared" si="7"/>
        <v>0</v>
      </c>
      <c r="P142" s="396">
        <f t="shared" si="8"/>
        <v>0</v>
      </c>
    </row>
    <row r="143" spans="1:16" ht="18" customHeight="1" x14ac:dyDescent="0.25">
      <c r="A143" s="321"/>
      <c r="B143" s="360"/>
      <c r="C143" s="360"/>
      <c r="D143" s="322"/>
      <c r="E143" s="322"/>
      <c r="F143" s="322"/>
      <c r="G143" s="322"/>
      <c r="H143" s="322"/>
      <c r="I143" s="323"/>
      <c r="J143" s="323"/>
      <c r="K143" s="323"/>
      <c r="L143" s="323"/>
      <c r="M143" s="323"/>
      <c r="N143" s="323"/>
      <c r="O143" s="396">
        <f t="shared" ref="O143:O206" si="9">SUM(I143,K143,M143)</f>
        <v>0</v>
      </c>
      <c r="P143" s="396">
        <f t="shared" ref="P143:P206" si="10">SUM(J143,L143,N143)</f>
        <v>0</v>
      </c>
    </row>
    <row r="144" spans="1:16" ht="18" customHeight="1" x14ac:dyDescent="0.25">
      <c r="A144" s="321"/>
      <c r="B144" s="360"/>
      <c r="C144" s="360"/>
      <c r="D144" s="322"/>
      <c r="E144" s="322"/>
      <c r="F144" s="322"/>
      <c r="G144" s="322"/>
      <c r="H144" s="322"/>
      <c r="I144" s="323"/>
      <c r="J144" s="323"/>
      <c r="K144" s="323"/>
      <c r="L144" s="323"/>
      <c r="M144" s="323"/>
      <c r="N144" s="323"/>
      <c r="O144" s="396">
        <f t="shared" si="9"/>
        <v>0</v>
      </c>
      <c r="P144" s="396">
        <f t="shared" si="10"/>
        <v>0</v>
      </c>
    </row>
    <row r="145" spans="1:16" ht="18" customHeight="1" x14ac:dyDescent="0.25">
      <c r="A145" s="321"/>
      <c r="B145" s="360"/>
      <c r="C145" s="360"/>
      <c r="D145" s="322"/>
      <c r="E145" s="322"/>
      <c r="F145" s="322"/>
      <c r="G145" s="322"/>
      <c r="H145" s="322"/>
      <c r="I145" s="323"/>
      <c r="J145" s="323"/>
      <c r="K145" s="323"/>
      <c r="L145" s="323"/>
      <c r="M145" s="323"/>
      <c r="N145" s="323"/>
      <c r="O145" s="396">
        <f t="shared" si="9"/>
        <v>0</v>
      </c>
      <c r="P145" s="396">
        <f t="shared" si="10"/>
        <v>0</v>
      </c>
    </row>
    <row r="146" spans="1:16" ht="18" customHeight="1" x14ac:dyDescent="0.25">
      <c r="A146" s="321"/>
      <c r="B146" s="360"/>
      <c r="C146" s="360"/>
      <c r="D146" s="322"/>
      <c r="E146" s="322"/>
      <c r="F146" s="322"/>
      <c r="G146" s="322"/>
      <c r="H146" s="322"/>
      <c r="I146" s="323"/>
      <c r="J146" s="323"/>
      <c r="K146" s="323"/>
      <c r="L146" s="323"/>
      <c r="M146" s="323"/>
      <c r="N146" s="323"/>
      <c r="O146" s="396">
        <f t="shared" si="9"/>
        <v>0</v>
      </c>
      <c r="P146" s="396">
        <f t="shared" si="10"/>
        <v>0</v>
      </c>
    </row>
    <row r="147" spans="1:16" ht="18" customHeight="1" x14ac:dyDescent="0.25">
      <c r="A147" s="321"/>
      <c r="B147" s="360"/>
      <c r="C147" s="360"/>
      <c r="D147" s="322"/>
      <c r="E147" s="322"/>
      <c r="F147" s="322"/>
      <c r="G147" s="322"/>
      <c r="H147" s="322"/>
      <c r="I147" s="323"/>
      <c r="J147" s="323"/>
      <c r="K147" s="323"/>
      <c r="L147" s="323"/>
      <c r="M147" s="323"/>
      <c r="N147" s="323"/>
      <c r="O147" s="396">
        <f t="shared" si="9"/>
        <v>0</v>
      </c>
      <c r="P147" s="396">
        <f t="shared" si="10"/>
        <v>0</v>
      </c>
    </row>
    <row r="148" spans="1:16" ht="18" customHeight="1" x14ac:dyDescent="0.25">
      <c r="A148" s="321"/>
      <c r="B148" s="360"/>
      <c r="C148" s="360"/>
      <c r="D148" s="322"/>
      <c r="E148" s="322"/>
      <c r="F148" s="322"/>
      <c r="G148" s="322"/>
      <c r="H148" s="322"/>
      <c r="I148" s="323"/>
      <c r="J148" s="323"/>
      <c r="K148" s="323"/>
      <c r="L148" s="323"/>
      <c r="M148" s="323"/>
      <c r="N148" s="323"/>
      <c r="O148" s="396">
        <f t="shared" si="9"/>
        <v>0</v>
      </c>
      <c r="P148" s="396">
        <f t="shared" si="10"/>
        <v>0</v>
      </c>
    </row>
    <row r="149" spans="1:16" ht="18" customHeight="1" x14ac:dyDescent="0.25">
      <c r="A149" s="321"/>
      <c r="B149" s="360"/>
      <c r="C149" s="360"/>
      <c r="D149" s="322"/>
      <c r="E149" s="322"/>
      <c r="F149" s="322"/>
      <c r="G149" s="322"/>
      <c r="H149" s="322"/>
      <c r="I149" s="323"/>
      <c r="J149" s="323"/>
      <c r="K149" s="323"/>
      <c r="L149" s="323"/>
      <c r="M149" s="323"/>
      <c r="N149" s="323"/>
      <c r="O149" s="396">
        <f t="shared" si="9"/>
        <v>0</v>
      </c>
      <c r="P149" s="396">
        <f t="shared" si="10"/>
        <v>0</v>
      </c>
    </row>
    <row r="150" spans="1:16" ht="18" customHeight="1" x14ac:dyDescent="0.25">
      <c r="A150" s="321"/>
      <c r="B150" s="360"/>
      <c r="C150" s="360"/>
      <c r="D150" s="322"/>
      <c r="E150" s="322"/>
      <c r="F150" s="322"/>
      <c r="G150" s="322"/>
      <c r="H150" s="322"/>
      <c r="I150" s="323"/>
      <c r="J150" s="323"/>
      <c r="K150" s="323"/>
      <c r="L150" s="323"/>
      <c r="M150" s="323"/>
      <c r="N150" s="323"/>
      <c r="O150" s="396">
        <f t="shared" si="9"/>
        <v>0</v>
      </c>
      <c r="P150" s="396">
        <f t="shared" si="10"/>
        <v>0</v>
      </c>
    </row>
    <row r="151" spans="1:16" ht="18" customHeight="1" x14ac:dyDescent="0.25">
      <c r="A151" s="321"/>
      <c r="B151" s="360"/>
      <c r="C151" s="360"/>
      <c r="D151" s="322"/>
      <c r="E151" s="322"/>
      <c r="F151" s="322"/>
      <c r="G151" s="322"/>
      <c r="H151" s="322"/>
      <c r="I151" s="323"/>
      <c r="J151" s="323"/>
      <c r="K151" s="323"/>
      <c r="L151" s="323"/>
      <c r="M151" s="323"/>
      <c r="N151" s="323"/>
      <c r="O151" s="396">
        <f t="shared" si="9"/>
        <v>0</v>
      </c>
      <c r="P151" s="396">
        <f t="shared" si="10"/>
        <v>0</v>
      </c>
    </row>
    <row r="152" spans="1:16" ht="18" customHeight="1" x14ac:dyDescent="0.25">
      <c r="A152" s="321"/>
      <c r="B152" s="360"/>
      <c r="C152" s="360"/>
      <c r="D152" s="322"/>
      <c r="E152" s="322"/>
      <c r="F152" s="322"/>
      <c r="G152" s="322"/>
      <c r="H152" s="322"/>
      <c r="I152" s="323"/>
      <c r="J152" s="323"/>
      <c r="K152" s="323"/>
      <c r="L152" s="323"/>
      <c r="M152" s="323"/>
      <c r="N152" s="323"/>
      <c r="O152" s="396">
        <f t="shared" si="9"/>
        <v>0</v>
      </c>
      <c r="P152" s="396">
        <f t="shared" si="10"/>
        <v>0</v>
      </c>
    </row>
    <row r="153" spans="1:16" ht="18" customHeight="1" x14ac:dyDescent="0.25">
      <c r="A153" s="321"/>
      <c r="B153" s="360"/>
      <c r="C153" s="360"/>
      <c r="D153" s="322"/>
      <c r="E153" s="322"/>
      <c r="F153" s="322"/>
      <c r="G153" s="322"/>
      <c r="H153" s="322"/>
      <c r="I153" s="323"/>
      <c r="J153" s="323"/>
      <c r="K153" s="323"/>
      <c r="L153" s="323"/>
      <c r="M153" s="323"/>
      <c r="N153" s="323"/>
      <c r="O153" s="396">
        <f t="shared" si="9"/>
        <v>0</v>
      </c>
      <c r="P153" s="396">
        <f t="shared" si="10"/>
        <v>0</v>
      </c>
    </row>
    <row r="154" spans="1:16" ht="18" customHeight="1" x14ac:dyDescent="0.25">
      <c r="A154" s="321"/>
      <c r="B154" s="360"/>
      <c r="C154" s="360"/>
      <c r="D154" s="322"/>
      <c r="E154" s="322"/>
      <c r="F154" s="322"/>
      <c r="G154" s="322"/>
      <c r="H154" s="322"/>
      <c r="I154" s="323"/>
      <c r="J154" s="323"/>
      <c r="K154" s="323"/>
      <c r="L154" s="323"/>
      <c r="M154" s="323"/>
      <c r="N154" s="323"/>
      <c r="O154" s="396">
        <f t="shared" si="9"/>
        <v>0</v>
      </c>
      <c r="P154" s="396">
        <f t="shared" si="10"/>
        <v>0</v>
      </c>
    </row>
    <row r="155" spans="1:16" ht="18" customHeight="1" x14ac:dyDescent="0.25">
      <c r="A155" s="321"/>
      <c r="B155" s="360"/>
      <c r="C155" s="360"/>
      <c r="D155" s="322"/>
      <c r="E155" s="322"/>
      <c r="F155" s="322"/>
      <c r="G155" s="322"/>
      <c r="H155" s="322"/>
      <c r="I155" s="323"/>
      <c r="J155" s="323"/>
      <c r="K155" s="323"/>
      <c r="L155" s="323"/>
      <c r="M155" s="323"/>
      <c r="N155" s="323"/>
      <c r="O155" s="396">
        <f t="shared" si="9"/>
        <v>0</v>
      </c>
      <c r="P155" s="396">
        <f t="shared" si="10"/>
        <v>0</v>
      </c>
    </row>
    <row r="156" spans="1:16" ht="18" customHeight="1" x14ac:dyDescent="0.25">
      <c r="A156" s="321"/>
      <c r="B156" s="360"/>
      <c r="C156" s="360"/>
      <c r="D156" s="322"/>
      <c r="E156" s="322"/>
      <c r="F156" s="322"/>
      <c r="G156" s="322"/>
      <c r="H156" s="322"/>
      <c r="I156" s="323"/>
      <c r="J156" s="323"/>
      <c r="K156" s="323"/>
      <c r="L156" s="323"/>
      <c r="M156" s="323"/>
      <c r="N156" s="323"/>
      <c r="O156" s="396">
        <f t="shared" si="9"/>
        <v>0</v>
      </c>
      <c r="P156" s="396">
        <f t="shared" si="10"/>
        <v>0</v>
      </c>
    </row>
    <row r="157" spans="1:16" ht="18" customHeight="1" x14ac:dyDescent="0.25">
      <c r="A157" s="321"/>
      <c r="B157" s="360"/>
      <c r="C157" s="360"/>
      <c r="D157" s="322"/>
      <c r="E157" s="322"/>
      <c r="F157" s="322"/>
      <c r="G157" s="322"/>
      <c r="H157" s="322"/>
      <c r="I157" s="323"/>
      <c r="J157" s="323"/>
      <c r="K157" s="323"/>
      <c r="L157" s="323"/>
      <c r="M157" s="323"/>
      <c r="N157" s="323"/>
      <c r="O157" s="396">
        <f t="shared" si="9"/>
        <v>0</v>
      </c>
      <c r="P157" s="396">
        <f t="shared" si="10"/>
        <v>0</v>
      </c>
    </row>
    <row r="158" spans="1:16" ht="18" customHeight="1" x14ac:dyDescent="0.25">
      <c r="A158" s="321"/>
      <c r="B158" s="360"/>
      <c r="C158" s="360"/>
      <c r="D158" s="322"/>
      <c r="E158" s="322"/>
      <c r="F158" s="322"/>
      <c r="G158" s="322"/>
      <c r="H158" s="322"/>
      <c r="I158" s="323"/>
      <c r="J158" s="323"/>
      <c r="K158" s="323"/>
      <c r="L158" s="323"/>
      <c r="M158" s="323"/>
      <c r="N158" s="323"/>
      <c r="O158" s="396">
        <f t="shared" si="9"/>
        <v>0</v>
      </c>
      <c r="P158" s="396">
        <f t="shared" si="10"/>
        <v>0</v>
      </c>
    </row>
    <row r="159" spans="1:16" ht="18" customHeight="1" x14ac:dyDescent="0.25">
      <c r="A159" s="321"/>
      <c r="B159" s="360"/>
      <c r="C159" s="360"/>
      <c r="D159" s="322"/>
      <c r="E159" s="322"/>
      <c r="F159" s="322"/>
      <c r="G159" s="322"/>
      <c r="H159" s="322"/>
      <c r="I159" s="323"/>
      <c r="J159" s="323"/>
      <c r="K159" s="323"/>
      <c r="L159" s="323"/>
      <c r="M159" s="323"/>
      <c r="N159" s="323"/>
      <c r="O159" s="396">
        <f t="shared" si="9"/>
        <v>0</v>
      </c>
      <c r="P159" s="396">
        <f t="shared" si="10"/>
        <v>0</v>
      </c>
    </row>
    <row r="160" spans="1:16" ht="18" customHeight="1" x14ac:dyDescent="0.25">
      <c r="A160" s="321"/>
      <c r="B160" s="360"/>
      <c r="C160" s="360"/>
      <c r="D160" s="322"/>
      <c r="E160" s="322"/>
      <c r="F160" s="322"/>
      <c r="G160" s="322"/>
      <c r="H160" s="322"/>
      <c r="I160" s="323"/>
      <c r="J160" s="323"/>
      <c r="K160" s="323"/>
      <c r="L160" s="323"/>
      <c r="M160" s="323"/>
      <c r="N160" s="323"/>
      <c r="O160" s="396">
        <f t="shared" si="9"/>
        <v>0</v>
      </c>
      <c r="P160" s="396">
        <f t="shared" si="10"/>
        <v>0</v>
      </c>
    </row>
    <row r="161" spans="1:16" ht="18" customHeight="1" x14ac:dyDescent="0.25">
      <c r="A161" s="321"/>
      <c r="B161" s="360"/>
      <c r="C161" s="360"/>
      <c r="D161" s="322"/>
      <c r="E161" s="322"/>
      <c r="F161" s="322"/>
      <c r="G161" s="322"/>
      <c r="H161" s="322"/>
      <c r="I161" s="323"/>
      <c r="J161" s="323"/>
      <c r="K161" s="323"/>
      <c r="L161" s="323"/>
      <c r="M161" s="323"/>
      <c r="N161" s="323"/>
      <c r="O161" s="396">
        <f t="shared" si="9"/>
        <v>0</v>
      </c>
      <c r="P161" s="396">
        <f t="shared" si="10"/>
        <v>0</v>
      </c>
    </row>
    <row r="162" spans="1:16" ht="18" customHeight="1" x14ac:dyDescent="0.25">
      <c r="A162" s="321"/>
      <c r="B162" s="360"/>
      <c r="C162" s="360"/>
      <c r="D162" s="322"/>
      <c r="E162" s="322"/>
      <c r="F162" s="322"/>
      <c r="G162" s="322"/>
      <c r="H162" s="322"/>
      <c r="I162" s="323"/>
      <c r="J162" s="323"/>
      <c r="K162" s="323"/>
      <c r="L162" s="323"/>
      <c r="M162" s="323"/>
      <c r="N162" s="323"/>
      <c r="O162" s="396">
        <f t="shared" si="9"/>
        <v>0</v>
      </c>
      <c r="P162" s="396">
        <f t="shared" si="10"/>
        <v>0</v>
      </c>
    </row>
    <row r="163" spans="1:16" ht="18" customHeight="1" x14ac:dyDescent="0.25">
      <c r="A163" s="321"/>
      <c r="B163" s="360"/>
      <c r="C163" s="360"/>
      <c r="D163" s="322"/>
      <c r="E163" s="322"/>
      <c r="F163" s="322"/>
      <c r="G163" s="322"/>
      <c r="H163" s="322"/>
      <c r="I163" s="323"/>
      <c r="J163" s="323"/>
      <c r="K163" s="323"/>
      <c r="L163" s="323"/>
      <c r="M163" s="323"/>
      <c r="N163" s="323"/>
      <c r="O163" s="396">
        <f t="shared" si="9"/>
        <v>0</v>
      </c>
      <c r="P163" s="396">
        <f t="shared" si="10"/>
        <v>0</v>
      </c>
    </row>
    <row r="164" spans="1:16" ht="18" customHeight="1" x14ac:dyDescent="0.25">
      <c r="A164" s="321"/>
      <c r="B164" s="360"/>
      <c r="C164" s="360"/>
      <c r="D164" s="322"/>
      <c r="E164" s="322"/>
      <c r="F164" s="322"/>
      <c r="G164" s="322"/>
      <c r="H164" s="322"/>
      <c r="I164" s="323"/>
      <c r="J164" s="323"/>
      <c r="K164" s="323"/>
      <c r="L164" s="323"/>
      <c r="M164" s="323"/>
      <c r="N164" s="323"/>
      <c r="O164" s="396">
        <f t="shared" si="9"/>
        <v>0</v>
      </c>
      <c r="P164" s="396">
        <f t="shared" si="10"/>
        <v>0</v>
      </c>
    </row>
    <row r="165" spans="1:16" ht="18" customHeight="1" x14ac:dyDescent="0.25">
      <c r="A165" s="321"/>
      <c r="B165" s="360"/>
      <c r="C165" s="360"/>
      <c r="D165" s="322"/>
      <c r="E165" s="322"/>
      <c r="F165" s="322"/>
      <c r="G165" s="322"/>
      <c r="H165" s="322"/>
      <c r="I165" s="323"/>
      <c r="J165" s="323"/>
      <c r="K165" s="323"/>
      <c r="L165" s="323"/>
      <c r="M165" s="323"/>
      <c r="N165" s="323"/>
      <c r="O165" s="396">
        <f t="shared" si="9"/>
        <v>0</v>
      </c>
      <c r="P165" s="396">
        <f t="shared" si="10"/>
        <v>0</v>
      </c>
    </row>
    <row r="166" spans="1:16" ht="18" customHeight="1" x14ac:dyDescent="0.25">
      <c r="A166" s="321"/>
      <c r="B166" s="360"/>
      <c r="C166" s="360"/>
      <c r="D166" s="322"/>
      <c r="E166" s="322"/>
      <c r="F166" s="322"/>
      <c r="G166" s="322"/>
      <c r="H166" s="322"/>
      <c r="I166" s="323"/>
      <c r="J166" s="323"/>
      <c r="K166" s="323"/>
      <c r="L166" s="323"/>
      <c r="M166" s="323"/>
      <c r="N166" s="323"/>
      <c r="O166" s="396">
        <f t="shared" si="9"/>
        <v>0</v>
      </c>
      <c r="P166" s="396">
        <f t="shared" si="10"/>
        <v>0</v>
      </c>
    </row>
    <row r="167" spans="1:16" ht="18" customHeight="1" x14ac:dyDescent="0.25">
      <c r="A167" s="321"/>
      <c r="B167" s="360"/>
      <c r="C167" s="360"/>
      <c r="D167" s="322"/>
      <c r="E167" s="322"/>
      <c r="F167" s="322"/>
      <c r="G167" s="322"/>
      <c r="H167" s="322"/>
      <c r="I167" s="323"/>
      <c r="J167" s="323"/>
      <c r="K167" s="323"/>
      <c r="L167" s="323"/>
      <c r="M167" s="323"/>
      <c r="N167" s="323"/>
      <c r="O167" s="396">
        <f t="shared" si="9"/>
        <v>0</v>
      </c>
      <c r="P167" s="396">
        <f t="shared" si="10"/>
        <v>0</v>
      </c>
    </row>
    <row r="168" spans="1:16" ht="18" customHeight="1" x14ac:dyDescent="0.25">
      <c r="A168" s="321"/>
      <c r="B168" s="360"/>
      <c r="C168" s="360"/>
      <c r="D168" s="322"/>
      <c r="E168" s="322"/>
      <c r="F168" s="322"/>
      <c r="G168" s="322"/>
      <c r="H168" s="322"/>
      <c r="I168" s="323"/>
      <c r="J168" s="323"/>
      <c r="K168" s="323"/>
      <c r="L168" s="323"/>
      <c r="M168" s="323"/>
      <c r="N168" s="323"/>
      <c r="O168" s="396">
        <f t="shared" si="9"/>
        <v>0</v>
      </c>
      <c r="P168" s="396">
        <f t="shared" si="10"/>
        <v>0</v>
      </c>
    </row>
    <row r="169" spans="1:16" ht="18" customHeight="1" x14ac:dyDescent="0.25">
      <c r="A169" s="321"/>
      <c r="B169" s="360"/>
      <c r="C169" s="360"/>
      <c r="D169" s="322"/>
      <c r="E169" s="322"/>
      <c r="F169" s="322"/>
      <c r="G169" s="322"/>
      <c r="H169" s="322"/>
      <c r="I169" s="323"/>
      <c r="J169" s="323"/>
      <c r="K169" s="323"/>
      <c r="L169" s="323"/>
      <c r="M169" s="323"/>
      <c r="N169" s="323"/>
      <c r="O169" s="396">
        <f t="shared" si="9"/>
        <v>0</v>
      </c>
      <c r="P169" s="396">
        <f t="shared" si="10"/>
        <v>0</v>
      </c>
    </row>
    <row r="170" spans="1:16" ht="18" customHeight="1" x14ac:dyDescent="0.25">
      <c r="A170" s="321"/>
      <c r="B170" s="360"/>
      <c r="C170" s="360"/>
      <c r="D170" s="322"/>
      <c r="E170" s="322"/>
      <c r="F170" s="322"/>
      <c r="G170" s="322"/>
      <c r="H170" s="322"/>
      <c r="I170" s="323"/>
      <c r="J170" s="323"/>
      <c r="K170" s="323"/>
      <c r="L170" s="323"/>
      <c r="M170" s="323"/>
      <c r="N170" s="323"/>
      <c r="O170" s="396">
        <f t="shared" si="9"/>
        <v>0</v>
      </c>
      <c r="P170" s="396">
        <f t="shared" si="10"/>
        <v>0</v>
      </c>
    </row>
    <row r="171" spans="1:16" ht="18" customHeight="1" x14ac:dyDescent="0.25">
      <c r="A171" s="321"/>
      <c r="B171" s="360"/>
      <c r="C171" s="360"/>
      <c r="D171" s="322"/>
      <c r="E171" s="322"/>
      <c r="F171" s="322"/>
      <c r="G171" s="322"/>
      <c r="H171" s="322"/>
      <c r="I171" s="323"/>
      <c r="J171" s="323"/>
      <c r="K171" s="323"/>
      <c r="L171" s="323"/>
      <c r="M171" s="323"/>
      <c r="N171" s="323"/>
      <c r="O171" s="396">
        <f t="shared" si="9"/>
        <v>0</v>
      </c>
      <c r="P171" s="396">
        <f t="shared" si="10"/>
        <v>0</v>
      </c>
    </row>
    <row r="172" spans="1:16" ht="18" customHeight="1" x14ac:dyDescent="0.25">
      <c r="A172" s="321"/>
      <c r="B172" s="360"/>
      <c r="C172" s="360"/>
      <c r="D172" s="322"/>
      <c r="E172" s="322"/>
      <c r="F172" s="322"/>
      <c r="G172" s="322"/>
      <c r="H172" s="322"/>
      <c r="I172" s="323"/>
      <c r="J172" s="323"/>
      <c r="K172" s="323"/>
      <c r="L172" s="323"/>
      <c r="M172" s="323"/>
      <c r="N172" s="323"/>
      <c r="O172" s="396">
        <f t="shared" si="9"/>
        <v>0</v>
      </c>
      <c r="P172" s="396">
        <f t="shared" si="10"/>
        <v>0</v>
      </c>
    </row>
    <row r="173" spans="1:16" ht="18" customHeight="1" x14ac:dyDescent="0.25">
      <c r="A173" s="321"/>
      <c r="B173" s="360"/>
      <c r="C173" s="360"/>
      <c r="D173" s="322"/>
      <c r="E173" s="322"/>
      <c r="F173" s="322"/>
      <c r="G173" s="322"/>
      <c r="H173" s="322"/>
      <c r="I173" s="323"/>
      <c r="J173" s="323"/>
      <c r="K173" s="323"/>
      <c r="L173" s="323"/>
      <c r="M173" s="323"/>
      <c r="N173" s="323"/>
      <c r="O173" s="396">
        <f t="shared" si="9"/>
        <v>0</v>
      </c>
      <c r="P173" s="396">
        <f t="shared" si="10"/>
        <v>0</v>
      </c>
    </row>
    <row r="174" spans="1:16" ht="18" customHeight="1" x14ac:dyDescent="0.25">
      <c r="A174" s="321"/>
      <c r="B174" s="360"/>
      <c r="C174" s="360"/>
      <c r="D174" s="322"/>
      <c r="E174" s="322"/>
      <c r="F174" s="322"/>
      <c r="G174" s="322"/>
      <c r="H174" s="322"/>
      <c r="I174" s="323"/>
      <c r="J174" s="323"/>
      <c r="K174" s="323"/>
      <c r="L174" s="323"/>
      <c r="M174" s="323"/>
      <c r="N174" s="323"/>
      <c r="O174" s="396">
        <f t="shared" si="9"/>
        <v>0</v>
      </c>
      <c r="P174" s="396">
        <f t="shared" si="10"/>
        <v>0</v>
      </c>
    </row>
    <row r="175" spans="1:16" ht="18" customHeight="1" x14ac:dyDescent="0.25">
      <c r="A175" s="321"/>
      <c r="B175" s="360"/>
      <c r="C175" s="360"/>
      <c r="D175" s="322"/>
      <c r="E175" s="322"/>
      <c r="F175" s="322"/>
      <c r="G175" s="322"/>
      <c r="H175" s="322"/>
      <c r="I175" s="323"/>
      <c r="J175" s="323"/>
      <c r="K175" s="323"/>
      <c r="L175" s="323"/>
      <c r="M175" s="323"/>
      <c r="N175" s="323"/>
      <c r="O175" s="396">
        <f t="shared" si="9"/>
        <v>0</v>
      </c>
      <c r="P175" s="396">
        <f t="shared" si="10"/>
        <v>0</v>
      </c>
    </row>
    <row r="176" spans="1:16" ht="18" customHeight="1" x14ac:dyDescent="0.25">
      <c r="A176" s="321"/>
      <c r="B176" s="360"/>
      <c r="C176" s="360"/>
      <c r="D176" s="322"/>
      <c r="E176" s="322"/>
      <c r="F176" s="322"/>
      <c r="G176" s="322"/>
      <c r="H176" s="322"/>
      <c r="I176" s="323"/>
      <c r="J176" s="323"/>
      <c r="K176" s="323"/>
      <c r="L176" s="323"/>
      <c r="M176" s="323"/>
      <c r="N176" s="323"/>
      <c r="O176" s="396">
        <f t="shared" si="9"/>
        <v>0</v>
      </c>
      <c r="P176" s="396">
        <f t="shared" si="10"/>
        <v>0</v>
      </c>
    </row>
    <row r="177" spans="1:16" ht="18" customHeight="1" x14ac:dyDescent="0.25">
      <c r="A177" s="321"/>
      <c r="B177" s="360"/>
      <c r="C177" s="360"/>
      <c r="D177" s="322"/>
      <c r="E177" s="322"/>
      <c r="F177" s="322"/>
      <c r="G177" s="322"/>
      <c r="H177" s="322"/>
      <c r="I177" s="323"/>
      <c r="J177" s="323"/>
      <c r="K177" s="323"/>
      <c r="L177" s="323"/>
      <c r="M177" s="323"/>
      <c r="N177" s="323"/>
      <c r="O177" s="396">
        <f t="shared" si="9"/>
        <v>0</v>
      </c>
      <c r="P177" s="396">
        <f t="shared" si="10"/>
        <v>0</v>
      </c>
    </row>
    <row r="178" spans="1:16" ht="18" customHeight="1" x14ac:dyDescent="0.25">
      <c r="A178" s="321"/>
      <c r="B178" s="360"/>
      <c r="C178" s="360"/>
      <c r="D178" s="322"/>
      <c r="E178" s="322"/>
      <c r="F178" s="322"/>
      <c r="G178" s="322"/>
      <c r="H178" s="322"/>
      <c r="I178" s="323"/>
      <c r="J178" s="323"/>
      <c r="K178" s="323"/>
      <c r="L178" s="323"/>
      <c r="M178" s="323"/>
      <c r="N178" s="323"/>
      <c r="O178" s="396">
        <f t="shared" si="9"/>
        <v>0</v>
      </c>
      <c r="P178" s="396">
        <f t="shared" si="10"/>
        <v>0</v>
      </c>
    </row>
    <row r="179" spans="1:16" ht="18" customHeight="1" x14ac:dyDescent="0.25">
      <c r="A179" s="321"/>
      <c r="B179" s="360"/>
      <c r="C179" s="360"/>
      <c r="D179" s="322"/>
      <c r="E179" s="322"/>
      <c r="F179" s="322"/>
      <c r="G179" s="322"/>
      <c r="H179" s="322"/>
      <c r="I179" s="323"/>
      <c r="J179" s="323"/>
      <c r="K179" s="323"/>
      <c r="L179" s="323"/>
      <c r="M179" s="323"/>
      <c r="N179" s="323"/>
      <c r="O179" s="396">
        <f t="shared" si="9"/>
        <v>0</v>
      </c>
      <c r="P179" s="396">
        <f t="shared" si="10"/>
        <v>0</v>
      </c>
    </row>
    <row r="180" spans="1:16" ht="18" customHeight="1" x14ac:dyDescent="0.25">
      <c r="A180" s="321"/>
      <c r="B180" s="360"/>
      <c r="C180" s="360"/>
      <c r="D180" s="322"/>
      <c r="E180" s="322"/>
      <c r="F180" s="322"/>
      <c r="G180" s="322"/>
      <c r="H180" s="322"/>
      <c r="I180" s="323"/>
      <c r="J180" s="323"/>
      <c r="K180" s="323"/>
      <c r="L180" s="323"/>
      <c r="M180" s="323"/>
      <c r="N180" s="323"/>
      <c r="O180" s="396">
        <f t="shared" si="9"/>
        <v>0</v>
      </c>
      <c r="P180" s="396">
        <f t="shared" si="10"/>
        <v>0</v>
      </c>
    </row>
    <row r="181" spans="1:16" ht="18" customHeight="1" x14ac:dyDescent="0.25">
      <c r="A181" s="321"/>
      <c r="B181" s="360"/>
      <c r="C181" s="360"/>
      <c r="D181" s="322"/>
      <c r="E181" s="322"/>
      <c r="F181" s="322"/>
      <c r="G181" s="322"/>
      <c r="H181" s="322"/>
      <c r="I181" s="323"/>
      <c r="J181" s="323"/>
      <c r="K181" s="323"/>
      <c r="L181" s="323"/>
      <c r="M181" s="323"/>
      <c r="N181" s="323"/>
      <c r="O181" s="396">
        <f t="shared" si="9"/>
        <v>0</v>
      </c>
      <c r="P181" s="396">
        <f t="shared" si="10"/>
        <v>0</v>
      </c>
    </row>
    <row r="182" spans="1:16" ht="18" customHeight="1" x14ac:dyDescent="0.25">
      <c r="A182" s="321"/>
      <c r="B182" s="360"/>
      <c r="C182" s="360"/>
      <c r="D182" s="322"/>
      <c r="E182" s="322"/>
      <c r="F182" s="322"/>
      <c r="G182" s="322"/>
      <c r="H182" s="322"/>
      <c r="I182" s="323"/>
      <c r="J182" s="323"/>
      <c r="K182" s="323"/>
      <c r="L182" s="323"/>
      <c r="M182" s="323"/>
      <c r="N182" s="323"/>
      <c r="O182" s="396">
        <f t="shared" si="9"/>
        <v>0</v>
      </c>
      <c r="P182" s="396">
        <f t="shared" si="10"/>
        <v>0</v>
      </c>
    </row>
    <row r="183" spans="1:16" ht="18" customHeight="1" x14ac:dyDescent="0.25">
      <c r="A183" s="321"/>
      <c r="B183" s="360"/>
      <c r="C183" s="360"/>
      <c r="D183" s="322"/>
      <c r="E183" s="322"/>
      <c r="F183" s="322"/>
      <c r="G183" s="322"/>
      <c r="H183" s="322"/>
      <c r="I183" s="323"/>
      <c r="J183" s="323"/>
      <c r="K183" s="323"/>
      <c r="L183" s="323"/>
      <c r="M183" s="323"/>
      <c r="N183" s="323"/>
      <c r="O183" s="396">
        <f t="shared" si="9"/>
        <v>0</v>
      </c>
      <c r="P183" s="396">
        <f t="shared" si="10"/>
        <v>0</v>
      </c>
    </row>
    <row r="184" spans="1:16" ht="18" customHeight="1" x14ac:dyDescent="0.25">
      <c r="A184" s="321"/>
      <c r="B184" s="360"/>
      <c r="C184" s="360"/>
      <c r="D184" s="322"/>
      <c r="E184" s="322"/>
      <c r="F184" s="322"/>
      <c r="G184" s="322"/>
      <c r="H184" s="322"/>
      <c r="I184" s="323"/>
      <c r="J184" s="323"/>
      <c r="K184" s="323"/>
      <c r="L184" s="323"/>
      <c r="M184" s="323"/>
      <c r="N184" s="323"/>
      <c r="O184" s="396">
        <f t="shared" si="9"/>
        <v>0</v>
      </c>
      <c r="P184" s="396">
        <f t="shared" si="10"/>
        <v>0</v>
      </c>
    </row>
    <row r="185" spans="1:16" ht="18" customHeight="1" x14ac:dyDescent="0.25">
      <c r="A185" s="321"/>
      <c r="B185" s="360"/>
      <c r="C185" s="360"/>
      <c r="D185" s="322"/>
      <c r="E185" s="322"/>
      <c r="F185" s="322"/>
      <c r="G185" s="322"/>
      <c r="H185" s="322"/>
      <c r="I185" s="323"/>
      <c r="J185" s="323"/>
      <c r="K185" s="323"/>
      <c r="L185" s="323"/>
      <c r="M185" s="323"/>
      <c r="N185" s="323"/>
      <c r="O185" s="396">
        <f t="shared" si="9"/>
        <v>0</v>
      </c>
      <c r="P185" s="396">
        <f t="shared" si="10"/>
        <v>0</v>
      </c>
    </row>
    <row r="186" spans="1:16" ht="18" customHeight="1" x14ac:dyDescent="0.25">
      <c r="A186" s="321"/>
      <c r="B186" s="360"/>
      <c r="C186" s="360"/>
      <c r="D186" s="322"/>
      <c r="E186" s="322"/>
      <c r="F186" s="322"/>
      <c r="G186" s="322"/>
      <c r="H186" s="322"/>
      <c r="I186" s="323"/>
      <c r="J186" s="323"/>
      <c r="K186" s="323"/>
      <c r="L186" s="323"/>
      <c r="M186" s="323"/>
      <c r="N186" s="323"/>
      <c r="O186" s="396">
        <f t="shared" si="9"/>
        <v>0</v>
      </c>
      <c r="P186" s="396">
        <f t="shared" si="10"/>
        <v>0</v>
      </c>
    </row>
    <row r="187" spans="1:16" ht="18" customHeight="1" x14ac:dyDescent="0.25">
      <c r="A187" s="321"/>
      <c r="B187" s="360"/>
      <c r="C187" s="360"/>
      <c r="D187" s="322"/>
      <c r="E187" s="322"/>
      <c r="F187" s="322"/>
      <c r="G187" s="322"/>
      <c r="H187" s="322"/>
      <c r="I187" s="323"/>
      <c r="J187" s="323"/>
      <c r="K187" s="323"/>
      <c r="L187" s="323"/>
      <c r="M187" s="323"/>
      <c r="N187" s="323"/>
      <c r="O187" s="396">
        <f t="shared" si="9"/>
        <v>0</v>
      </c>
      <c r="P187" s="396">
        <f t="shared" si="10"/>
        <v>0</v>
      </c>
    </row>
    <row r="188" spans="1:16" ht="18" customHeight="1" x14ac:dyDescent="0.25">
      <c r="A188" s="321"/>
      <c r="B188" s="360"/>
      <c r="C188" s="360"/>
      <c r="D188" s="322"/>
      <c r="E188" s="322"/>
      <c r="F188" s="322"/>
      <c r="G188" s="322"/>
      <c r="H188" s="322"/>
      <c r="I188" s="323"/>
      <c r="J188" s="323"/>
      <c r="K188" s="323"/>
      <c r="L188" s="323"/>
      <c r="M188" s="323"/>
      <c r="N188" s="323"/>
      <c r="O188" s="396">
        <f t="shared" si="9"/>
        <v>0</v>
      </c>
      <c r="P188" s="396">
        <f t="shared" si="10"/>
        <v>0</v>
      </c>
    </row>
    <row r="189" spans="1:16" ht="18" customHeight="1" x14ac:dyDescent="0.25">
      <c r="A189" s="321"/>
      <c r="B189" s="360"/>
      <c r="C189" s="360"/>
      <c r="D189" s="322"/>
      <c r="E189" s="322"/>
      <c r="F189" s="322"/>
      <c r="G189" s="322"/>
      <c r="H189" s="322"/>
      <c r="I189" s="323"/>
      <c r="J189" s="323"/>
      <c r="K189" s="323"/>
      <c r="L189" s="323"/>
      <c r="M189" s="323"/>
      <c r="N189" s="323"/>
      <c r="O189" s="396">
        <f t="shared" si="9"/>
        <v>0</v>
      </c>
      <c r="P189" s="396">
        <f t="shared" si="10"/>
        <v>0</v>
      </c>
    </row>
    <row r="190" spans="1:16" ht="18" customHeight="1" x14ac:dyDescent="0.25">
      <c r="A190" s="321"/>
      <c r="B190" s="360"/>
      <c r="C190" s="360"/>
      <c r="D190" s="322"/>
      <c r="E190" s="322"/>
      <c r="F190" s="322"/>
      <c r="G190" s="322"/>
      <c r="H190" s="322"/>
      <c r="I190" s="323"/>
      <c r="J190" s="323"/>
      <c r="K190" s="323"/>
      <c r="L190" s="323"/>
      <c r="M190" s="323"/>
      <c r="N190" s="323"/>
      <c r="O190" s="396">
        <f t="shared" si="9"/>
        <v>0</v>
      </c>
      <c r="P190" s="396">
        <f t="shared" si="10"/>
        <v>0</v>
      </c>
    </row>
    <row r="191" spans="1:16" ht="18" customHeight="1" x14ac:dyDescent="0.25">
      <c r="A191" s="321"/>
      <c r="B191" s="360"/>
      <c r="C191" s="360"/>
      <c r="D191" s="322"/>
      <c r="E191" s="322"/>
      <c r="F191" s="322"/>
      <c r="G191" s="322"/>
      <c r="H191" s="322"/>
      <c r="I191" s="323"/>
      <c r="J191" s="323"/>
      <c r="K191" s="323"/>
      <c r="L191" s="323"/>
      <c r="M191" s="323"/>
      <c r="N191" s="323"/>
      <c r="O191" s="396">
        <f t="shared" si="9"/>
        <v>0</v>
      </c>
      <c r="P191" s="396">
        <f t="shared" si="10"/>
        <v>0</v>
      </c>
    </row>
    <row r="192" spans="1:16" ht="18" customHeight="1" x14ac:dyDescent="0.25">
      <c r="A192" s="321"/>
      <c r="B192" s="360"/>
      <c r="C192" s="360"/>
      <c r="D192" s="322"/>
      <c r="E192" s="322"/>
      <c r="F192" s="322"/>
      <c r="G192" s="322"/>
      <c r="H192" s="322"/>
      <c r="I192" s="323"/>
      <c r="J192" s="323"/>
      <c r="K192" s="323"/>
      <c r="L192" s="323"/>
      <c r="M192" s="323"/>
      <c r="N192" s="323"/>
      <c r="O192" s="396">
        <f t="shared" si="9"/>
        <v>0</v>
      </c>
      <c r="P192" s="396">
        <f t="shared" si="10"/>
        <v>0</v>
      </c>
    </row>
    <row r="193" spans="1:16" ht="18" customHeight="1" x14ac:dyDescent="0.25">
      <c r="A193" s="321"/>
      <c r="B193" s="360"/>
      <c r="C193" s="360"/>
      <c r="D193" s="322"/>
      <c r="E193" s="322"/>
      <c r="F193" s="322"/>
      <c r="G193" s="322"/>
      <c r="H193" s="322"/>
      <c r="I193" s="323"/>
      <c r="J193" s="323"/>
      <c r="K193" s="323"/>
      <c r="L193" s="323"/>
      <c r="M193" s="323"/>
      <c r="N193" s="323"/>
      <c r="O193" s="396">
        <f t="shared" si="9"/>
        <v>0</v>
      </c>
      <c r="P193" s="396">
        <f t="shared" si="10"/>
        <v>0</v>
      </c>
    </row>
    <row r="194" spans="1:16" ht="18" customHeight="1" x14ac:dyDescent="0.25">
      <c r="A194" s="321"/>
      <c r="B194" s="360"/>
      <c r="C194" s="360"/>
      <c r="D194" s="322"/>
      <c r="E194" s="322"/>
      <c r="F194" s="322"/>
      <c r="G194" s="322"/>
      <c r="H194" s="322"/>
      <c r="I194" s="323"/>
      <c r="J194" s="323"/>
      <c r="K194" s="323"/>
      <c r="L194" s="323"/>
      <c r="M194" s="323"/>
      <c r="N194" s="323"/>
      <c r="O194" s="396">
        <f t="shared" si="9"/>
        <v>0</v>
      </c>
      <c r="P194" s="396">
        <f t="shared" si="10"/>
        <v>0</v>
      </c>
    </row>
    <row r="195" spans="1:16" ht="18" customHeight="1" x14ac:dyDescent="0.25">
      <c r="A195" s="321"/>
      <c r="B195" s="360"/>
      <c r="C195" s="360"/>
      <c r="D195" s="322"/>
      <c r="E195" s="322"/>
      <c r="F195" s="322"/>
      <c r="G195" s="322"/>
      <c r="H195" s="322"/>
      <c r="I195" s="323"/>
      <c r="J195" s="323"/>
      <c r="K195" s="323"/>
      <c r="L195" s="323"/>
      <c r="M195" s="323"/>
      <c r="N195" s="323"/>
      <c r="O195" s="396">
        <f t="shared" si="9"/>
        <v>0</v>
      </c>
      <c r="P195" s="396">
        <f t="shared" si="10"/>
        <v>0</v>
      </c>
    </row>
    <row r="196" spans="1:16" ht="18" customHeight="1" x14ac:dyDescent="0.25">
      <c r="A196" s="321"/>
      <c r="B196" s="360"/>
      <c r="C196" s="360"/>
      <c r="D196" s="322"/>
      <c r="E196" s="322"/>
      <c r="F196" s="322"/>
      <c r="G196" s="322"/>
      <c r="H196" s="322"/>
      <c r="I196" s="323"/>
      <c r="J196" s="323"/>
      <c r="K196" s="323"/>
      <c r="L196" s="323"/>
      <c r="M196" s="323"/>
      <c r="N196" s="323"/>
      <c r="O196" s="396">
        <f t="shared" si="9"/>
        <v>0</v>
      </c>
      <c r="P196" s="396">
        <f t="shared" si="10"/>
        <v>0</v>
      </c>
    </row>
    <row r="197" spans="1:16" ht="18" customHeight="1" x14ac:dyDescent="0.25">
      <c r="A197" s="321"/>
      <c r="B197" s="360"/>
      <c r="C197" s="360"/>
      <c r="D197" s="322"/>
      <c r="E197" s="322"/>
      <c r="F197" s="322"/>
      <c r="G197" s="322"/>
      <c r="H197" s="322"/>
      <c r="I197" s="323"/>
      <c r="J197" s="323"/>
      <c r="K197" s="323"/>
      <c r="L197" s="323"/>
      <c r="M197" s="323"/>
      <c r="N197" s="323"/>
      <c r="O197" s="396">
        <f t="shared" si="9"/>
        <v>0</v>
      </c>
      <c r="P197" s="396">
        <f t="shared" si="10"/>
        <v>0</v>
      </c>
    </row>
    <row r="198" spans="1:16" ht="18" customHeight="1" x14ac:dyDescent="0.25">
      <c r="A198" s="321"/>
      <c r="B198" s="360"/>
      <c r="C198" s="360"/>
      <c r="D198" s="322"/>
      <c r="E198" s="322"/>
      <c r="F198" s="322"/>
      <c r="G198" s="322"/>
      <c r="H198" s="322"/>
      <c r="I198" s="323"/>
      <c r="J198" s="323"/>
      <c r="K198" s="323"/>
      <c r="L198" s="323"/>
      <c r="M198" s="323"/>
      <c r="N198" s="323"/>
      <c r="O198" s="396">
        <f t="shared" si="9"/>
        <v>0</v>
      </c>
      <c r="P198" s="396">
        <f t="shared" si="10"/>
        <v>0</v>
      </c>
    </row>
    <row r="199" spans="1:16" ht="18" customHeight="1" x14ac:dyDescent="0.25">
      <c r="A199" s="321"/>
      <c r="B199" s="360"/>
      <c r="C199" s="360"/>
      <c r="D199" s="322"/>
      <c r="E199" s="322"/>
      <c r="F199" s="322"/>
      <c r="G199" s="322"/>
      <c r="H199" s="322"/>
      <c r="I199" s="323"/>
      <c r="J199" s="323"/>
      <c r="K199" s="323"/>
      <c r="L199" s="323"/>
      <c r="M199" s="323"/>
      <c r="N199" s="323"/>
      <c r="O199" s="396">
        <f t="shared" si="9"/>
        <v>0</v>
      </c>
      <c r="P199" s="396">
        <f t="shared" si="10"/>
        <v>0</v>
      </c>
    </row>
    <row r="200" spans="1:16" ht="18" customHeight="1" x14ac:dyDescent="0.25">
      <c r="A200" s="321"/>
      <c r="B200" s="360"/>
      <c r="C200" s="360"/>
      <c r="D200" s="322"/>
      <c r="E200" s="322"/>
      <c r="F200" s="322"/>
      <c r="G200" s="322"/>
      <c r="H200" s="322"/>
      <c r="I200" s="323"/>
      <c r="J200" s="323"/>
      <c r="K200" s="323"/>
      <c r="L200" s="323"/>
      <c r="M200" s="323"/>
      <c r="N200" s="323"/>
      <c r="O200" s="396">
        <f t="shared" si="9"/>
        <v>0</v>
      </c>
      <c r="P200" s="396">
        <f t="shared" si="10"/>
        <v>0</v>
      </c>
    </row>
    <row r="201" spans="1:16" ht="18" customHeight="1" x14ac:dyDescent="0.25">
      <c r="A201" s="321"/>
      <c r="B201" s="360"/>
      <c r="C201" s="360"/>
      <c r="D201" s="322"/>
      <c r="E201" s="322"/>
      <c r="F201" s="322"/>
      <c r="G201" s="322"/>
      <c r="H201" s="322"/>
      <c r="I201" s="323"/>
      <c r="J201" s="323"/>
      <c r="K201" s="323"/>
      <c r="L201" s="323"/>
      <c r="M201" s="323"/>
      <c r="N201" s="323"/>
      <c r="O201" s="396">
        <f t="shared" si="9"/>
        <v>0</v>
      </c>
      <c r="P201" s="396">
        <f t="shared" si="10"/>
        <v>0</v>
      </c>
    </row>
    <row r="202" spans="1:16" ht="18" customHeight="1" x14ac:dyDescent="0.25">
      <c r="A202" s="321"/>
      <c r="B202" s="360"/>
      <c r="C202" s="360"/>
      <c r="D202" s="322"/>
      <c r="E202" s="322"/>
      <c r="F202" s="322"/>
      <c r="G202" s="322"/>
      <c r="H202" s="322"/>
      <c r="I202" s="323"/>
      <c r="J202" s="323"/>
      <c r="K202" s="323"/>
      <c r="L202" s="323"/>
      <c r="M202" s="323"/>
      <c r="N202" s="323"/>
      <c r="O202" s="396">
        <f t="shared" si="9"/>
        <v>0</v>
      </c>
      <c r="P202" s="396">
        <f t="shared" si="10"/>
        <v>0</v>
      </c>
    </row>
    <row r="203" spans="1:16" ht="18" customHeight="1" x14ac:dyDescent="0.25">
      <c r="A203" s="321"/>
      <c r="B203" s="360"/>
      <c r="C203" s="360"/>
      <c r="D203" s="322"/>
      <c r="E203" s="322"/>
      <c r="F203" s="322"/>
      <c r="G203" s="322"/>
      <c r="H203" s="322"/>
      <c r="I203" s="323"/>
      <c r="J203" s="323"/>
      <c r="K203" s="323"/>
      <c r="L203" s="323"/>
      <c r="M203" s="323"/>
      <c r="N203" s="323"/>
      <c r="O203" s="396">
        <f t="shared" si="9"/>
        <v>0</v>
      </c>
      <c r="P203" s="396">
        <f t="shared" si="10"/>
        <v>0</v>
      </c>
    </row>
    <row r="204" spans="1:16" ht="18" customHeight="1" x14ac:dyDescent="0.25">
      <c r="A204" s="321"/>
      <c r="B204" s="360"/>
      <c r="C204" s="360"/>
      <c r="D204" s="322"/>
      <c r="E204" s="322"/>
      <c r="F204" s="322"/>
      <c r="G204" s="322"/>
      <c r="H204" s="322"/>
      <c r="I204" s="323"/>
      <c r="J204" s="323"/>
      <c r="K204" s="323"/>
      <c r="L204" s="323"/>
      <c r="M204" s="323"/>
      <c r="N204" s="323"/>
      <c r="O204" s="396">
        <f t="shared" si="9"/>
        <v>0</v>
      </c>
      <c r="P204" s="396">
        <f t="shared" si="10"/>
        <v>0</v>
      </c>
    </row>
    <row r="205" spans="1:16" ht="18" customHeight="1" x14ac:dyDescent="0.25">
      <c r="A205" s="321"/>
      <c r="B205" s="360"/>
      <c r="C205" s="360"/>
      <c r="D205" s="322"/>
      <c r="E205" s="322"/>
      <c r="F205" s="322"/>
      <c r="G205" s="322"/>
      <c r="H205" s="322"/>
      <c r="I205" s="323"/>
      <c r="J205" s="323"/>
      <c r="K205" s="323"/>
      <c r="L205" s="323"/>
      <c r="M205" s="323"/>
      <c r="N205" s="323"/>
      <c r="O205" s="396">
        <f t="shared" si="9"/>
        <v>0</v>
      </c>
      <c r="P205" s="396">
        <f t="shared" si="10"/>
        <v>0</v>
      </c>
    </row>
    <row r="206" spans="1:16" ht="18" customHeight="1" x14ac:dyDescent="0.25">
      <c r="A206" s="321"/>
      <c r="B206" s="360"/>
      <c r="C206" s="360"/>
      <c r="D206" s="322"/>
      <c r="E206" s="322"/>
      <c r="F206" s="322"/>
      <c r="G206" s="322"/>
      <c r="H206" s="322"/>
      <c r="I206" s="323"/>
      <c r="J206" s="323"/>
      <c r="K206" s="323"/>
      <c r="L206" s="323"/>
      <c r="M206" s="323"/>
      <c r="N206" s="323"/>
      <c r="O206" s="396">
        <f t="shared" si="9"/>
        <v>0</v>
      </c>
      <c r="P206" s="396">
        <f t="shared" si="10"/>
        <v>0</v>
      </c>
    </row>
    <row r="207" spans="1:16" ht="18" customHeight="1" x14ac:dyDescent="0.25">
      <c r="A207" s="321"/>
      <c r="B207" s="360"/>
      <c r="C207" s="360"/>
      <c r="D207" s="322"/>
      <c r="E207" s="322"/>
      <c r="F207" s="322"/>
      <c r="G207" s="322"/>
      <c r="H207" s="322"/>
      <c r="I207" s="323"/>
      <c r="J207" s="323"/>
      <c r="K207" s="323"/>
      <c r="L207" s="323"/>
      <c r="M207" s="323"/>
      <c r="N207" s="323"/>
      <c r="O207" s="396">
        <f t="shared" ref="O207:O270" si="11">SUM(I207,K207,M207)</f>
        <v>0</v>
      </c>
      <c r="P207" s="396">
        <f t="shared" ref="P207:P270" si="12">SUM(J207,L207,N207)</f>
        <v>0</v>
      </c>
    </row>
    <row r="208" spans="1:16" ht="18" customHeight="1" x14ac:dyDescent="0.25">
      <c r="A208" s="321"/>
      <c r="B208" s="360"/>
      <c r="C208" s="360"/>
      <c r="D208" s="322"/>
      <c r="E208" s="322"/>
      <c r="F208" s="322"/>
      <c r="G208" s="322"/>
      <c r="H208" s="322"/>
      <c r="I208" s="323"/>
      <c r="J208" s="323"/>
      <c r="K208" s="323"/>
      <c r="L208" s="323"/>
      <c r="M208" s="323"/>
      <c r="N208" s="323"/>
      <c r="O208" s="396">
        <f t="shared" si="11"/>
        <v>0</v>
      </c>
      <c r="P208" s="396">
        <f t="shared" si="12"/>
        <v>0</v>
      </c>
    </row>
    <row r="209" spans="1:16" ht="18" customHeight="1" x14ac:dyDescent="0.25">
      <c r="A209" s="321"/>
      <c r="B209" s="360"/>
      <c r="C209" s="360"/>
      <c r="D209" s="322"/>
      <c r="E209" s="322"/>
      <c r="F209" s="322"/>
      <c r="G209" s="322"/>
      <c r="H209" s="322"/>
      <c r="I209" s="323"/>
      <c r="J209" s="323"/>
      <c r="K209" s="323"/>
      <c r="L209" s="323"/>
      <c r="M209" s="323"/>
      <c r="N209" s="323"/>
      <c r="O209" s="396">
        <f t="shared" si="11"/>
        <v>0</v>
      </c>
      <c r="P209" s="396">
        <f t="shared" si="12"/>
        <v>0</v>
      </c>
    </row>
    <row r="210" spans="1:16" ht="18" customHeight="1" x14ac:dyDescent="0.25">
      <c r="A210" s="321"/>
      <c r="B210" s="360"/>
      <c r="C210" s="360"/>
      <c r="D210" s="322"/>
      <c r="E210" s="322"/>
      <c r="F210" s="322"/>
      <c r="G210" s="322"/>
      <c r="H210" s="322"/>
      <c r="I210" s="323"/>
      <c r="J210" s="323"/>
      <c r="K210" s="323"/>
      <c r="L210" s="323"/>
      <c r="M210" s="323"/>
      <c r="N210" s="323"/>
      <c r="O210" s="396">
        <f t="shared" si="11"/>
        <v>0</v>
      </c>
      <c r="P210" s="396">
        <f t="shared" si="12"/>
        <v>0</v>
      </c>
    </row>
    <row r="211" spans="1:16" ht="18" customHeight="1" x14ac:dyDescent="0.25">
      <c r="A211" s="321"/>
      <c r="B211" s="360"/>
      <c r="C211" s="360"/>
      <c r="D211" s="322"/>
      <c r="E211" s="322"/>
      <c r="F211" s="322"/>
      <c r="G211" s="322"/>
      <c r="H211" s="322"/>
      <c r="I211" s="323"/>
      <c r="J211" s="323"/>
      <c r="K211" s="323"/>
      <c r="L211" s="323"/>
      <c r="M211" s="323"/>
      <c r="N211" s="323"/>
      <c r="O211" s="396">
        <f t="shared" si="11"/>
        <v>0</v>
      </c>
      <c r="P211" s="396">
        <f t="shared" si="12"/>
        <v>0</v>
      </c>
    </row>
    <row r="212" spans="1:16" ht="18" customHeight="1" x14ac:dyDescent="0.25">
      <c r="A212" s="321"/>
      <c r="B212" s="360"/>
      <c r="C212" s="360"/>
      <c r="D212" s="322"/>
      <c r="E212" s="322"/>
      <c r="F212" s="322"/>
      <c r="G212" s="322"/>
      <c r="H212" s="322"/>
      <c r="I212" s="323"/>
      <c r="J212" s="323"/>
      <c r="K212" s="323"/>
      <c r="L212" s="323"/>
      <c r="M212" s="323"/>
      <c r="N212" s="323"/>
      <c r="O212" s="396">
        <f t="shared" si="11"/>
        <v>0</v>
      </c>
      <c r="P212" s="396">
        <f t="shared" si="12"/>
        <v>0</v>
      </c>
    </row>
    <row r="213" spans="1:16" ht="18" customHeight="1" x14ac:dyDescent="0.25">
      <c r="A213" s="321"/>
      <c r="B213" s="360"/>
      <c r="C213" s="360"/>
      <c r="D213" s="322"/>
      <c r="E213" s="322"/>
      <c r="F213" s="322"/>
      <c r="G213" s="322"/>
      <c r="H213" s="322"/>
      <c r="I213" s="323"/>
      <c r="J213" s="323"/>
      <c r="K213" s="323"/>
      <c r="L213" s="323"/>
      <c r="M213" s="323"/>
      <c r="N213" s="323"/>
      <c r="O213" s="396">
        <f t="shared" si="11"/>
        <v>0</v>
      </c>
      <c r="P213" s="396">
        <f t="shared" si="12"/>
        <v>0</v>
      </c>
    </row>
    <row r="214" spans="1:16" ht="18" customHeight="1" x14ac:dyDescent="0.25">
      <c r="A214" s="321"/>
      <c r="B214" s="360"/>
      <c r="C214" s="360"/>
      <c r="D214" s="322"/>
      <c r="E214" s="322"/>
      <c r="F214" s="322"/>
      <c r="G214" s="322"/>
      <c r="H214" s="322"/>
      <c r="I214" s="323"/>
      <c r="J214" s="323"/>
      <c r="K214" s="323"/>
      <c r="L214" s="323"/>
      <c r="M214" s="323"/>
      <c r="N214" s="323"/>
      <c r="O214" s="396">
        <f t="shared" si="11"/>
        <v>0</v>
      </c>
      <c r="P214" s="396">
        <f t="shared" si="12"/>
        <v>0</v>
      </c>
    </row>
    <row r="215" spans="1:16" ht="18" customHeight="1" x14ac:dyDescent="0.25">
      <c r="A215" s="321"/>
      <c r="B215" s="360"/>
      <c r="C215" s="360"/>
      <c r="D215" s="322"/>
      <c r="E215" s="322"/>
      <c r="F215" s="322"/>
      <c r="G215" s="322"/>
      <c r="H215" s="322"/>
      <c r="I215" s="323"/>
      <c r="J215" s="323"/>
      <c r="K215" s="323"/>
      <c r="L215" s="323"/>
      <c r="M215" s="323"/>
      <c r="N215" s="323"/>
      <c r="O215" s="396">
        <f t="shared" si="11"/>
        <v>0</v>
      </c>
      <c r="P215" s="396">
        <f t="shared" si="12"/>
        <v>0</v>
      </c>
    </row>
    <row r="216" spans="1:16" ht="18" customHeight="1" x14ac:dyDescent="0.25">
      <c r="A216" s="321"/>
      <c r="B216" s="360"/>
      <c r="C216" s="360"/>
      <c r="D216" s="322"/>
      <c r="E216" s="322"/>
      <c r="F216" s="322"/>
      <c r="G216" s="322"/>
      <c r="H216" s="322"/>
      <c r="I216" s="323"/>
      <c r="J216" s="323"/>
      <c r="K216" s="323"/>
      <c r="L216" s="323"/>
      <c r="M216" s="323"/>
      <c r="N216" s="323"/>
      <c r="O216" s="396">
        <f t="shared" si="11"/>
        <v>0</v>
      </c>
      <c r="P216" s="396">
        <f t="shared" si="12"/>
        <v>0</v>
      </c>
    </row>
    <row r="217" spans="1:16" ht="18" customHeight="1" x14ac:dyDescent="0.25">
      <c r="A217" s="321"/>
      <c r="B217" s="360"/>
      <c r="C217" s="360"/>
      <c r="D217" s="322"/>
      <c r="E217" s="322"/>
      <c r="F217" s="322"/>
      <c r="G217" s="322"/>
      <c r="H217" s="322"/>
      <c r="I217" s="323"/>
      <c r="J217" s="323"/>
      <c r="K217" s="323"/>
      <c r="L217" s="323"/>
      <c r="M217" s="323"/>
      <c r="N217" s="323"/>
      <c r="O217" s="396">
        <f t="shared" si="11"/>
        <v>0</v>
      </c>
      <c r="P217" s="396">
        <f t="shared" si="12"/>
        <v>0</v>
      </c>
    </row>
    <row r="218" spans="1:16" ht="18" customHeight="1" x14ac:dyDescent="0.25">
      <c r="A218" s="321"/>
      <c r="B218" s="360"/>
      <c r="C218" s="360"/>
      <c r="D218" s="322"/>
      <c r="E218" s="322"/>
      <c r="F218" s="322"/>
      <c r="G218" s="322"/>
      <c r="H218" s="322"/>
      <c r="I218" s="323"/>
      <c r="J218" s="323"/>
      <c r="K218" s="323"/>
      <c r="L218" s="323"/>
      <c r="M218" s="323"/>
      <c r="N218" s="323"/>
      <c r="O218" s="396">
        <f t="shared" si="11"/>
        <v>0</v>
      </c>
      <c r="P218" s="396">
        <f t="shared" si="12"/>
        <v>0</v>
      </c>
    </row>
    <row r="219" spans="1:16" ht="18" customHeight="1" x14ac:dyDescent="0.25">
      <c r="A219" s="321"/>
      <c r="B219" s="360"/>
      <c r="C219" s="360"/>
      <c r="D219" s="322"/>
      <c r="E219" s="322"/>
      <c r="F219" s="322"/>
      <c r="G219" s="322"/>
      <c r="H219" s="322"/>
      <c r="I219" s="323"/>
      <c r="J219" s="323"/>
      <c r="K219" s="323"/>
      <c r="L219" s="323"/>
      <c r="M219" s="323"/>
      <c r="N219" s="323"/>
      <c r="O219" s="396">
        <f t="shared" si="11"/>
        <v>0</v>
      </c>
      <c r="P219" s="396">
        <f t="shared" si="12"/>
        <v>0</v>
      </c>
    </row>
    <row r="220" spans="1:16" ht="18" customHeight="1" x14ac:dyDescent="0.25">
      <c r="A220" s="321"/>
      <c r="B220" s="360"/>
      <c r="C220" s="360"/>
      <c r="D220" s="322"/>
      <c r="E220" s="322"/>
      <c r="F220" s="322"/>
      <c r="G220" s="322"/>
      <c r="H220" s="322"/>
      <c r="I220" s="323"/>
      <c r="J220" s="323"/>
      <c r="K220" s="323"/>
      <c r="L220" s="323"/>
      <c r="M220" s="323"/>
      <c r="N220" s="323"/>
      <c r="O220" s="396">
        <f t="shared" si="11"/>
        <v>0</v>
      </c>
      <c r="P220" s="396">
        <f t="shared" si="12"/>
        <v>0</v>
      </c>
    </row>
    <row r="221" spans="1:16" ht="18" customHeight="1" x14ac:dyDescent="0.25">
      <c r="A221" s="321"/>
      <c r="B221" s="360"/>
      <c r="C221" s="360"/>
      <c r="D221" s="322"/>
      <c r="E221" s="322"/>
      <c r="F221" s="322"/>
      <c r="G221" s="322"/>
      <c r="H221" s="322"/>
      <c r="I221" s="323"/>
      <c r="J221" s="323"/>
      <c r="K221" s="323"/>
      <c r="L221" s="323"/>
      <c r="M221" s="323"/>
      <c r="N221" s="323"/>
      <c r="O221" s="396">
        <f t="shared" si="11"/>
        <v>0</v>
      </c>
      <c r="P221" s="396">
        <f t="shared" si="12"/>
        <v>0</v>
      </c>
    </row>
    <row r="222" spans="1:16" ht="18" customHeight="1" x14ac:dyDescent="0.25">
      <c r="A222" s="321"/>
      <c r="B222" s="360"/>
      <c r="C222" s="360"/>
      <c r="D222" s="322"/>
      <c r="E222" s="322"/>
      <c r="F222" s="322"/>
      <c r="G222" s="322"/>
      <c r="H222" s="322"/>
      <c r="I222" s="323"/>
      <c r="J222" s="323"/>
      <c r="K222" s="323"/>
      <c r="L222" s="323"/>
      <c r="M222" s="323"/>
      <c r="N222" s="323"/>
      <c r="O222" s="396">
        <f t="shared" si="11"/>
        <v>0</v>
      </c>
      <c r="P222" s="396">
        <f t="shared" si="12"/>
        <v>0</v>
      </c>
    </row>
    <row r="223" spans="1:16" ht="18" customHeight="1" x14ac:dyDescent="0.25">
      <c r="A223" s="321"/>
      <c r="B223" s="360"/>
      <c r="C223" s="360"/>
      <c r="D223" s="322"/>
      <c r="E223" s="322"/>
      <c r="F223" s="322"/>
      <c r="G223" s="322"/>
      <c r="H223" s="322"/>
      <c r="I223" s="323"/>
      <c r="J223" s="323"/>
      <c r="K223" s="323"/>
      <c r="L223" s="323"/>
      <c r="M223" s="323"/>
      <c r="N223" s="323"/>
      <c r="O223" s="396">
        <f t="shared" si="11"/>
        <v>0</v>
      </c>
      <c r="P223" s="396">
        <f t="shared" si="12"/>
        <v>0</v>
      </c>
    </row>
    <row r="224" spans="1:16" ht="18" customHeight="1" x14ac:dyDescent="0.25">
      <c r="A224" s="321"/>
      <c r="B224" s="360"/>
      <c r="C224" s="360"/>
      <c r="D224" s="322"/>
      <c r="E224" s="322"/>
      <c r="F224" s="322"/>
      <c r="G224" s="322"/>
      <c r="H224" s="322"/>
      <c r="I224" s="323"/>
      <c r="J224" s="323"/>
      <c r="K224" s="323"/>
      <c r="L224" s="323"/>
      <c r="M224" s="323"/>
      <c r="N224" s="323"/>
      <c r="O224" s="396">
        <f t="shared" si="11"/>
        <v>0</v>
      </c>
      <c r="P224" s="396">
        <f t="shared" si="12"/>
        <v>0</v>
      </c>
    </row>
    <row r="225" spans="1:16" ht="18" customHeight="1" x14ac:dyDescent="0.25">
      <c r="A225" s="321"/>
      <c r="B225" s="360"/>
      <c r="C225" s="360"/>
      <c r="D225" s="322"/>
      <c r="E225" s="322"/>
      <c r="F225" s="322"/>
      <c r="G225" s="322"/>
      <c r="H225" s="322"/>
      <c r="I225" s="323"/>
      <c r="J225" s="323"/>
      <c r="K225" s="323"/>
      <c r="L225" s="323"/>
      <c r="M225" s="323"/>
      <c r="N225" s="323"/>
      <c r="O225" s="396">
        <f t="shared" si="11"/>
        <v>0</v>
      </c>
      <c r="P225" s="396">
        <f t="shared" si="12"/>
        <v>0</v>
      </c>
    </row>
    <row r="226" spans="1:16" ht="18" customHeight="1" x14ac:dyDescent="0.25">
      <c r="A226" s="321"/>
      <c r="B226" s="360"/>
      <c r="C226" s="360"/>
      <c r="D226" s="322"/>
      <c r="E226" s="322"/>
      <c r="F226" s="322"/>
      <c r="G226" s="322"/>
      <c r="H226" s="322"/>
      <c r="I226" s="323"/>
      <c r="J226" s="323"/>
      <c r="K226" s="323"/>
      <c r="L226" s="323"/>
      <c r="M226" s="323"/>
      <c r="N226" s="323"/>
      <c r="O226" s="396">
        <f t="shared" si="11"/>
        <v>0</v>
      </c>
      <c r="P226" s="396">
        <f t="shared" si="12"/>
        <v>0</v>
      </c>
    </row>
    <row r="227" spans="1:16" ht="18" customHeight="1" x14ac:dyDescent="0.25">
      <c r="A227" s="321"/>
      <c r="B227" s="360"/>
      <c r="C227" s="360"/>
      <c r="D227" s="322"/>
      <c r="E227" s="322"/>
      <c r="F227" s="322"/>
      <c r="G227" s="322"/>
      <c r="H227" s="322"/>
      <c r="I227" s="323"/>
      <c r="J227" s="323"/>
      <c r="K227" s="323"/>
      <c r="L227" s="323"/>
      <c r="M227" s="323"/>
      <c r="N227" s="323"/>
      <c r="O227" s="396">
        <f t="shared" si="11"/>
        <v>0</v>
      </c>
      <c r="P227" s="396">
        <f t="shared" si="12"/>
        <v>0</v>
      </c>
    </row>
    <row r="228" spans="1:16" ht="18" customHeight="1" x14ac:dyDescent="0.25">
      <c r="A228" s="321"/>
      <c r="B228" s="360"/>
      <c r="C228" s="360"/>
      <c r="D228" s="322"/>
      <c r="E228" s="322"/>
      <c r="F228" s="322"/>
      <c r="G228" s="322"/>
      <c r="H228" s="322"/>
      <c r="I228" s="323"/>
      <c r="J228" s="323"/>
      <c r="K228" s="323"/>
      <c r="L228" s="323"/>
      <c r="M228" s="323"/>
      <c r="N228" s="323"/>
      <c r="O228" s="396">
        <f t="shared" si="11"/>
        <v>0</v>
      </c>
      <c r="P228" s="396">
        <f t="shared" si="12"/>
        <v>0</v>
      </c>
    </row>
    <row r="229" spans="1:16" ht="18" customHeight="1" x14ac:dyDescent="0.25">
      <c r="A229" s="321"/>
      <c r="B229" s="360"/>
      <c r="C229" s="360"/>
      <c r="D229" s="322"/>
      <c r="E229" s="322"/>
      <c r="F229" s="322"/>
      <c r="G229" s="322"/>
      <c r="H229" s="322"/>
      <c r="I229" s="323"/>
      <c r="J229" s="323"/>
      <c r="K229" s="323"/>
      <c r="L229" s="323"/>
      <c r="M229" s="323"/>
      <c r="N229" s="323"/>
      <c r="O229" s="396">
        <f t="shared" si="11"/>
        <v>0</v>
      </c>
      <c r="P229" s="396">
        <f t="shared" si="12"/>
        <v>0</v>
      </c>
    </row>
    <row r="230" spans="1:16" ht="18" customHeight="1" x14ac:dyDescent="0.25">
      <c r="A230" s="321"/>
      <c r="B230" s="360"/>
      <c r="C230" s="360"/>
      <c r="D230" s="322"/>
      <c r="E230" s="322"/>
      <c r="F230" s="322"/>
      <c r="G230" s="322"/>
      <c r="H230" s="322"/>
      <c r="I230" s="323"/>
      <c r="J230" s="323"/>
      <c r="K230" s="323"/>
      <c r="L230" s="323"/>
      <c r="M230" s="323"/>
      <c r="N230" s="323"/>
      <c r="O230" s="396">
        <f t="shared" si="11"/>
        <v>0</v>
      </c>
      <c r="P230" s="396">
        <f t="shared" si="12"/>
        <v>0</v>
      </c>
    </row>
    <row r="231" spans="1:16" ht="18" customHeight="1" x14ac:dyDescent="0.25">
      <c r="A231" s="321"/>
      <c r="B231" s="360"/>
      <c r="C231" s="360"/>
      <c r="D231" s="322"/>
      <c r="E231" s="322"/>
      <c r="F231" s="322"/>
      <c r="G231" s="322"/>
      <c r="H231" s="322"/>
      <c r="I231" s="323"/>
      <c r="J231" s="323"/>
      <c r="K231" s="323"/>
      <c r="L231" s="323"/>
      <c r="M231" s="323"/>
      <c r="N231" s="323"/>
      <c r="O231" s="396">
        <f t="shared" si="11"/>
        <v>0</v>
      </c>
      <c r="P231" s="396">
        <f t="shared" si="12"/>
        <v>0</v>
      </c>
    </row>
    <row r="232" spans="1:16" ht="18" customHeight="1" x14ac:dyDescent="0.25">
      <c r="A232" s="321"/>
      <c r="B232" s="360"/>
      <c r="C232" s="360"/>
      <c r="D232" s="322"/>
      <c r="E232" s="322"/>
      <c r="F232" s="322"/>
      <c r="G232" s="322"/>
      <c r="H232" s="322"/>
      <c r="I232" s="323"/>
      <c r="J232" s="323"/>
      <c r="K232" s="323"/>
      <c r="L232" s="323"/>
      <c r="M232" s="323"/>
      <c r="N232" s="323"/>
      <c r="O232" s="396">
        <f t="shared" si="11"/>
        <v>0</v>
      </c>
      <c r="P232" s="396">
        <f t="shared" si="12"/>
        <v>0</v>
      </c>
    </row>
    <row r="233" spans="1:16" ht="18" customHeight="1" x14ac:dyDescent="0.25">
      <c r="A233" s="321"/>
      <c r="B233" s="360"/>
      <c r="C233" s="360"/>
      <c r="D233" s="322"/>
      <c r="E233" s="322"/>
      <c r="F233" s="322"/>
      <c r="G233" s="322"/>
      <c r="H233" s="322"/>
      <c r="I233" s="323"/>
      <c r="J233" s="323"/>
      <c r="K233" s="323"/>
      <c r="L233" s="323"/>
      <c r="M233" s="323"/>
      <c r="N233" s="323"/>
      <c r="O233" s="396">
        <f t="shared" si="11"/>
        <v>0</v>
      </c>
      <c r="P233" s="396">
        <f t="shared" si="12"/>
        <v>0</v>
      </c>
    </row>
    <row r="234" spans="1:16" ht="18" customHeight="1" x14ac:dyDescent="0.25">
      <c r="A234" s="321"/>
      <c r="B234" s="360"/>
      <c r="C234" s="360"/>
      <c r="D234" s="322"/>
      <c r="E234" s="322"/>
      <c r="F234" s="322"/>
      <c r="G234" s="322"/>
      <c r="H234" s="322"/>
      <c r="I234" s="323"/>
      <c r="J234" s="323"/>
      <c r="K234" s="323"/>
      <c r="L234" s="323"/>
      <c r="M234" s="323"/>
      <c r="N234" s="323"/>
      <c r="O234" s="396">
        <f t="shared" si="11"/>
        <v>0</v>
      </c>
      <c r="P234" s="396">
        <f t="shared" si="12"/>
        <v>0</v>
      </c>
    </row>
    <row r="235" spans="1:16" ht="18" customHeight="1" x14ac:dyDescent="0.25">
      <c r="A235" s="321"/>
      <c r="B235" s="360"/>
      <c r="C235" s="360"/>
      <c r="D235" s="322"/>
      <c r="E235" s="322"/>
      <c r="F235" s="322"/>
      <c r="G235" s="322"/>
      <c r="H235" s="322"/>
      <c r="I235" s="323"/>
      <c r="J235" s="323"/>
      <c r="K235" s="323"/>
      <c r="L235" s="323"/>
      <c r="M235" s="323"/>
      <c r="N235" s="323"/>
      <c r="O235" s="396">
        <f t="shared" si="11"/>
        <v>0</v>
      </c>
      <c r="P235" s="396">
        <f t="shared" si="12"/>
        <v>0</v>
      </c>
    </row>
    <row r="236" spans="1:16" ht="18" customHeight="1" x14ac:dyDescent="0.25">
      <c r="A236" s="321"/>
      <c r="B236" s="360"/>
      <c r="C236" s="360"/>
      <c r="D236" s="322"/>
      <c r="E236" s="322"/>
      <c r="F236" s="322"/>
      <c r="G236" s="322"/>
      <c r="H236" s="322"/>
      <c r="I236" s="323"/>
      <c r="J236" s="323"/>
      <c r="K236" s="323"/>
      <c r="L236" s="323"/>
      <c r="M236" s="323"/>
      <c r="N236" s="323"/>
      <c r="O236" s="396">
        <f t="shared" si="11"/>
        <v>0</v>
      </c>
      <c r="P236" s="396">
        <f t="shared" si="12"/>
        <v>0</v>
      </c>
    </row>
    <row r="237" spans="1:16" ht="18" customHeight="1" x14ac:dyDescent="0.25">
      <c r="A237" s="321"/>
      <c r="B237" s="360"/>
      <c r="C237" s="360"/>
      <c r="D237" s="322"/>
      <c r="E237" s="322"/>
      <c r="F237" s="322"/>
      <c r="G237" s="322"/>
      <c r="H237" s="322"/>
      <c r="I237" s="323"/>
      <c r="J237" s="323"/>
      <c r="K237" s="323"/>
      <c r="L237" s="323"/>
      <c r="M237" s="323"/>
      <c r="N237" s="323"/>
      <c r="O237" s="396">
        <f t="shared" si="11"/>
        <v>0</v>
      </c>
      <c r="P237" s="396">
        <f t="shared" si="12"/>
        <v>0</v>
      </c>
    </row>
    <row r="238" spans="1:16" ht="18" customHeight="1" x14ac:dyDescent="0.25">
      <c r="A238" s="321"/>
      <c r="B238" s="360"/>
      <c r="C238" s="360"/>
      <c r="D238" s="322"/>
      <c r="E238" s="322"/>
      <c r="F238" s="322"/>
      <c r="G238" s="322"/>
      <c r="H238" s="322"/>
      <c r="I238" s="323"/>
      <c r="J238" s="323"/>
      <c r="K238" s="323"/>
      <c r="L238" s="323"/>
      <c r="M238" s="323"/>
      <c r="N238" s="323"/>
      <c r="O238" s="396">
        <f t="shared" si="11"/>
        <v>0</v>
      </c>
      <c r="P238" s="396">
        <f t="shared" si="12"/>
        <v>0</v>
      </c>
    </row>
    <row r="239" spans="1:16" ht="18" customHeight="1" x14ac:dyDescent="0.25">
      <c r="A239" s="321"/>
      <c r="B239" s="360"/>
      <c r="C239" s="360"/>
      <c r="D239" s="322"/>
      <c r="E239" s="322"/>
      <c r="F239" s="322"/>
      <c r="G239" s="322"/>
      <c r="H239" s="322"/>
      <c r="I239" s="323"/>
      <c r="J239" s="323"/>
      <c r="K239" s="323"/>
      <c r="L239" s="323"/>
      <c r="M239" s="323"/>
      <c r="N239" s="323"/>
      <c r="O239" s="396">
        <f t="shared" si="11"/>
        <v>0</v>
      </c>
      <c r="P239" s="396">
        <f t="shared" si="12"/>
        <v>0</v>
      </c>
    </row>
    <row r="240" spans="1:16" ht="18" customHeight="1" x14ac:dyDescent="0.25">
      <c r="A240" s="321"/>
      <c r="B240" s="360"/>
      <c r="C240" s="360"/>
      <c r="D240" s="322"/>
      <c r="E240" s="322"/>
      <c r="F240" s="322"/>
      <c r="G240" s="322"/>
      <c r="H240" s="322"/>
      <c r="I240" s="323"/>
      <c r="J240" s="323"/>
      <c r="K240" s="323"/>
      <c r="L240" s="323"/>
      <c r="M240" s="323"/>
      <c r="N240" s="323"/>
      <c r="O240" s="396">
        <f t="shared" si="11"/>
        <v>0</v>
      </c>
      <c r="P240" s="396">
        <f t="shared" si="12"/>
        <v>0</v>
      </c>
    </row>
    <row r="241" spans="1:16" ht="18" customHeight="1" x14ac:dyDescent="0.25">
      <c r="A241" s="321"/>
      <c r="B241" s="360"/>
      <c r="C241" s="360"/>
      <c r="D241" s="322"/>
      <c r="E241" s="322"/>
      <c r="F241" s="322"/>
      <c r="G241" s="322"/>
      <c r="H241" s="322"/>
      <c r="I241" s="323"/>
      <c r="J241" s="323"/>
      <c r="K241" s="323"/>
      <c r="L241" s="323"/>
      <c r="M241" s="323"/>
      <c r="N241" s="323"/>
      <c r="O241" s="396">
        <f t="shared" si="11"/>
        <v>0</v>
      </c>
      <c r="P241" s="396">
        <f t="shared" si="12"/>
        <v>0</v>
      </c>
    </row>
    <row r="242" spans="1:16" ht="18" customHeight="1" x14ac:dyDescent="0.25">
      <c r="A242" s="321"/>
      <c r="B242" s="360"/>
      <c r="C242" s="360"/>
      <c r="D242" s="322"/>
      <c r="E242" s="322"/>
      <c r="F242" s="322"/>
      <c r="G242" s="322"/>
      <c r="H242" s="322"/>
      <c r="I242" s="323"/>
      <c r="J242" s="323"/>
      <c r="K242" s="323"/>
      <c r="L242" s="323"/>
      <c r="M242" s="323"/>
      <c r="N242" s="323"/>
      <c r="O242" s="396">
        <f t="shared" si="11"/>
        <v>0</v>
      </c>
      <c r="P242" s="396">
        <f t="shared" si="12"/>
        <v>0</v>
      </c>
    </row>
    <row r="243" spans="1:16" ht="18" customHeight="1" x14ac:dyDescent="0.25">
      <c r="A243" s="321"/>
      <c r="B243" s="360"/>
      <c r="C243" s="360"/>
      <c r="D243" s="322"/>
      <c r="E243" s="322"/>
      <c r="F243" s="322"/>
      <c r="G243" s="322"/>
      <c r="H243" s="322"/>
      <c r="I243" s="323"/>
      <c r="J243" s="323"/>
      <c r="K243" s="323"/>
      <c r="L243" s="323"/>
      <c r="M243" s="323"/>
      <c r="N243" s="323"/>
      <c r="O243" s="396">
        <f t="shared" si="11"/>
        <v>0</v>
      </c>
      <c r="P243" s="396">
        <f t="shared" si="12"/>
        <v>0</v>
      </c>
    </row>
    <row r="244" spans="1:16" ht="18" customHeight="1" x14ac:dyDescent="0.25">
      <c r="A244" s="321"/>
      <c r="B244" s="360"/>
      <c r="C244" s="360"/>
      <c r="D244" s="322"/>
      <c r="E244" s="322"/>
      <c r="F244" s="322"/>
      <c r="G244" s="322"/>
      <c r="H244" s="322"/>
      <c r="I244" s="323"/>
      <c r="J244" s="323"/>
      <c r="K244" s="323"/>
      <c r="L244" s="323"/>
      <c r="M244" s="323"/>
      <c r="N244" s="323"/>
      <c r="O244" s="396">
        <f t="shared" si="11"/>
        <v>0</v>
      </c>
      <c r="P244" s="396">
        <f t="shared" si="12"/>
        <v>0</v>
      </c>
    </row>
    <row r="245" spans="1:16" ht="18" customHeight="1" x14ac:dyDescent="0.25">
      <c r="A245" s="321"/>
      <c r="B245" s="360"/>
      <c r="C245" s="360"/>
      <c r="D245" s="322"/>
      <c r="E245" s="322"/>
      <c r="F245" s="322"/>
      <c r="G245" s="322"/>
      <c r="H245" s="322"/>
      <c r="I245" s="323"/>
      <c r="J245" s="323"/>
      <c r="K245" s="323"/>
      <c r="L245" s="323"/>
      <c r="M245" s="323"/>
      <c r="N245" s="323"/>
      <c r="O245" s="396">
        <f t="shared" si="11"/>
        <v>0</v>
      </c>
      <c r="P245" s="396">
        <f t="shared" si="12"/>
        <v>0</v>
      </c>
    </row>
    <row r="246" spans="1:16" ht="18" customHeight="1" x14ac:dyDescent="0.25">
      <c r="A246" s="321"/>
      <c r="B246" s="360"/>
      <c r="C246" s="360"/>
      <c r="D246" s="322"/>
      <c r="E246" s="322"/>
      <c r="F246" s="322"/>
      <c r="G246" s="322"/>
      <c r="H246" s="322"/>
      <c r="I246" s="323"/>
      <c r="J246" s="323"/>
      <c r="K246" s="323"/>
      <c r="L246" s="323"/>
      <c r="M246" s="323"/>
      <c r="N246" s="323"/>
      <c r="O246" s="396">
        <f t="shared" si="11"/>
        <v>0</v>
      </c>
      <c r="P246" s="396">
        <f t="shared" si="12"/>
        <v>0</v>
      </c>
    </row>
    <row r="247" spans="1:16" ht="18" customHeight="1" x14ac:dyDescent="0.25">
      <c r="A247" s="321"/>
      <c r="B247" s="360"/>
      <c r="C247" s="360"/>
      <c r="D247" s="322"/>
      <c r="E247" s="322"/>
      <c r="F247" s="322"/>
      <c r="G247" s="322"/>
      <c r="H247" s="322"/>
      <c r="I247" s="323"/>
      <c r="J247" s="323"/>
      <c r="K247" s="323"/>
      <c r="L247" s="323"/>
      <c r="M247" s="323"/>
      <c r="N247" s="323"/>
      <c r="O247" s="396">
        <f t="shared" si="11"/>
        <v>0</v>
      </c>
      <c r="P247" s="396">
        <f t="shared" si="12"/>
        <v>0</v>
      </c>
    </row>
    <row r="248" spans="1:16" ht="18" customHeight="1" x14ac:dyDescent="0.25">
      <c r="A248" s="321"/>
      <c r="B248" s="360"/>
      <c r="C248" s="360"/>
      <c r="D248" s="322"/>
      <c r="E248" s="322"/>
      <c r="F248" s="322"/>
      <c r="G248" s="322"/>
      <c r="H248" s="322"/>
      <c r="I248" s="323"/>
      <c r="J248" s="323"/>
      <c r="K248" s="323"/>
      <c r="L248" s="323"/>
      <c r="M248" s="323"/>
      <c r="N248" s="323"/>
      <c r="O248" s="396">
        <f t="shared" si="11"/>
        <v>0</v>
      </c>
      <c r="P248" s="396">
        <f t="shared" si="12"/>
        <v>0</v>
      </c>
    </row>
    <row r="249" spans="1:16" ht="18" customHeight="1" x14ac:dyDescent="0.25">
      <c r="A249" s="321"/>
      <c r="B249" s="360"/>
      <c r="C249" s="360"/>
      <c r="D249" s="322"/>
      <c r="E249" s="322"/>
      <c r="F249" s="322"/>
      <c r="G249" s="322"/>
      <c r="H249" s="322"/>
      <c r="I249" s="323"/>
      <c r="J249" s="323"/>
      <c r="K249" s="323"/>
      <c r="L249" s="323"/>
      <c r="M249" s="323"/>
      <c r="N249" s="323"/>
      <c r="O249" s="396">
        <f t="shared" si="11"/>
        <v>0</v>
      </c>
      <c r="P249" s="396">
        <f t="shared" si="12"/>
        <v>0</v>
      </c>
    </row>
    <row r="250" spans="1:16" ht="18" customHeight="1" x14ac:dyDescent="0.25">
      <c r="A250" s="321"/>
      <c r="B250" s="360"/>
      <c r="C250" s="360"/>
      <c r="D250" s="322"/>
      <c r="E250" s="322"/>
      <c r="F250" s="322"/>
      <c r="G250" s="322"/>
      <c r="H250" s="322"/>
      <c r="I250" s="323"/>
      <c r="J250" s="323"/>
      <c r="K250" s="323"/>
      <c r="L250" s="323"/>
      <c r="M250" s="323"/>
      <c r="N250" s="323"/>
      <c r="O250" s="396">
        <f t="shared" si="11"/>
        <v>0</v>
      </c>
      <c r="P250" s="396">
        <f t="shared" si="12"/>
        <v>0</v>
      </c>
    </row>
    <row r="251" spans="1:16" ht="18" customHeight="1" x14ac:dyDescent="0.25">
      <c r="A251" s="321"/>
      <c r="B251" s="360"/>
      <c r="C251" s="360"/>
      <c r="D251" s="322"/>
      <c r="E251" s="322"/>
      <c r="F251" s="322"/>
      <c r="G251" s="322"/>
      <c r="H251" s="322"/>
      <c r="I251" s="323"/>
      <c r="J251" s="323"/>
      <c r="K251" s="323"/>
      <c r="L251" s="323"/>
      <c r="M251" s="323"/>
      <c r="N251" s="323"/>
      <c r="O251" s="396">
        <f t="shared" si="11"/>
        <v>0</v>
      </c>
      <c r="P251" s="396">
        <f t="shared" si="12"/>
        <v>0</v>
      </c>
    </row>
    <row r="252" spans="1:16" ht="18" customHeight="1" x14ac:dyDescent="0.25">
      <c r="A252" s="321"/>
      <c r="B252" s="360"/>
      <c r="C252" s="360"/>
      <c r="D252" s="322"/>
      <c r="E252" s="322"/>
      <c r="F252" s="322"/>
      <c r="G252" s="322"/>
      <c r="H252" s="322"/>
      <c r="I252" s="323"/>
      <c r="J252" s="323"/>
      <c r="K252" s="323"/>
      <c r="L252" s="323"/>
      <c r="M252" s="323"/>
      <c r="N252" s="323"/>
      <c r="O252" s="396">
        <f t="shared" si="11"/>
        <v>0</v>
      </c>
      <c r="P252" s="396">
        <f t="shared" si="12"/>
        <v>0</v>
      </c>
    </row>
    <row r="253" spans="1:16" ht="18" customHeight="1" x14ac:dyDescent="0.25">
      <c r="A253" s="321"/>
      <c r="B253" s="360"/>
      <c r="C253" s="360"/>
      <c r="D253" s="322"/>
      <c r="E253" s="322"/>
      <c r="F253" s="322"/>
      <c r="G253" s="322"/>
      <c r="H253" s="322"/>
      <c r="I253" s="323"/>
      <c r="J253" s="323"/>
      <c r="K253" s="323"/>
      <c r="L253" s="323"/>
      <c r="M253" s="323"/>
      <c r="N253" s="323"/>
      <c r="O253" s="396">
        <f t="shared" si="11"/>
        <v>0</v>
      </c>
      <c r="P253" s="396">
        <f t="shared" si="12"/>
        <v>0</v>
      </c>
    </row>
    <row r="254" spans="1:16" ht="18" customHeight="1" x14ac:dyDescent="0.25">
      <c r="A254" s="321"/>
      <c r="B254" s="360"/>
      <c r="C254" s="360"/>
      <c r="D254" s="322"/>
      <c r="E254" s="322"/>
      <c r="F254" s="322"/>
      <c r="G254" s="322"/>
      <c r="H254" s="322"/>
      <c r="I254" s="323"/>
      <c r="J254" s="323"/>
      <c r="K254" s="323"/>
      <c r="L254" s="323"/>
      <c r="M254" s="323"/>
      <c r="N254" s="323"/>
      <c r="O254" s="396">
        <f t="shared" si="11"/>
        <v>0</v>
      </c>
      <c r="P254" s="396">
        <f t="shared" si="12"/>
        <v>0</v>
      </c>
    </row>
    <row r="255" spans="1:16" ht="18" customHeight="1" x14ac:dyDescent="0.25">
      <c r="A255" s="321"/>
      <c r="B255" s="360"/>
      <c r="C255" s="360"/>
      <c r="D255" s="322"/>
      <c r="E255" s="322"/>
      <c r="F255" s="322"/>
      <c r="G255" s="322"/>
      <c r="H255" s="322"/>
      <c r="I255" s="323"/>
      <c r="J255" s="323"/>
      <c r="K255" s="323"/>
      <c r="L255" s="323"/>
      <c r="M255" s="323"/>
      <c r="N255" s="323"/>
      <c r="O255" s="396">
        <f t="shared" si="11"/>
        <v>0</v>
      </c>
      <c r="P255" s="396">
        <f t="shared" si="12"/>
        <v>0</v>
      </c>
    </row>
    <row r="256" spans="1:16" ht="18" customHeight="1" x14ac:dyDescent="0.25">
      <c r="A256" s="321"/>
      <c r="B256" s="360"/>
      <c r="C256" s="360"/>
      <c r="D256" s="322"/>
      <c r="E256" s="322"/>
      <c r="F256" s="322"/>
      <c r="G256" s="322"/>
      <c r="H256" s="322"/>
      <c r="I256" s="323"/>
      <c r="J256" s="323"/>
      <c r="K256" s="323"/>
      <c r="L256" s="323"/>
      <c r="M256" s="323"/>
      <c r="N256" s="323"/>
      <c r="O256" s="396">
        <f t="shared" si="11"/>
        <v>0</v>
      </c>
      <c r="P256" s="396">
        <f t="shared" si="12"/>
        <v>0</v>
      </c>
    </row>
    <row r="257" spans="1:16" ht="18" customHeight="1" x14ac:dyDescent="0.25">
      <c r="A257" s="321"/>
      <c r="B257" s="360"/>
      <c r="C257" s="360"/>
      <c r="D257" s="322"/>
      <c r="E257" s="322"/>
      <c r="F257" s="322"/>
      <c r="G257" s="322"/>
      <c r="H257" s="322"/>
      <c r="I257" s="323"/>
      <c r="J257" s="323"/>
      <c r="K257" s="323"/>
      <c r="L257" s="323"/>
      <c r="M257" s="323"/>
      <c r="N257" s="323"/>
      <c r="O257" s="396">
        <f t="shared" si="11"/>
        <v>0</v>
      </c>
      <c r="P257" s="396">
        <f t="shared" si="12"/>
        <v>0</v>
      </c>
    </row>
    <row r="258" spans="1:16" ht="18" customHeight="1" x14ac:dyDescent="0.25">
      <c r="A258" s="321"/>
      <c r="B258" s="360"/>
      <c r="C258" s="360"/>
      <c r="D258" s="322"/>
      <c r="E258" s="322"/>
      <c r="F258" s="322"/>
      <c r="G258" s="322"/>
      <c r="H258" s="322"/>
      <c r="I258" s="323"/>
      <c r="J258" s="323"/>
      <c r="K258" s="323"/>
      <c r="L258" s="323"/>
      <c r="M258" s="323"/>
      <c r="N258" s="323"/>
      <c r="O258" s="396">
        <f t="shared" si="11"/>
        <v>0</v>
      </c>
      <c r="P258" s="396">
        <f t="shared" si="12"/>
        <v>0</v>
      </c>
    </row>
    <row r="259" spans="1:16" ht="18" customHeight="1" x14ac:dyDescent="0.25">
      <c r="A259" s="321"/>
      <c r="B259" s="360"/>
      <c r="C259" s="360"/>
      <c r="D259" s="322"/>
      <c r="E259" s="322"/>
      <c r="F259" s="322"/>
      <c r="G259" s="322"/>
      <c r="H259" s="322"/>
      <c r="I259" s="323"/>
      <c r="J259" s="323"/>
      <c r="K259" s="323"/>
      <c r="L259" s="323"/>
      <c r="M259" s="323"/>
      <c r="N259" s="323"/>
      <c r="O259" s="396">
        <f t="shared" si="11"/>
        <v>0</v>
      </c>
      <c r="P259" s="396">
        <f t="shared" si="12"/>
        <v>0</v>
      </c>
    </row>
    <row r="260" spans="1:16" ht="18" customHeight="1" x14ac:dyDescent="0.25">
      <c r="A260" s="321"/>
      <c r="B260" s="360"/>
      <c r="C260" s="360"/>
      <c r="D260" s="322"/>
      <c r="E260" s="322"/>
      <c r="F260" s="322"/>
      <c r="G260" s="322"/>
      <c r="H260" s="322"/>
      <c r="I260" s="323"/>
      <c r="J260" s="323"/>
      <c r="K260" s="323"/>
      <c r="L260" s="323"/>
      <c r="M260" s="323"/>
      <c r="N260" s="323"/>
      <c r="O260" s="396">
        <f t="shared" si="11"/>
        <v>0</v>
      </c>
      <c r="P260" s="396">
        <f t="shared" si="12"/>
        <v>0</v>
      </c>
    </row>
    <row r="261" spans="1:16" ht="18" customHeight="1" x14ac:dyDescent="0.25">
      <c r="A261" s="321"/>
      <c r="B261" s="360"/>
      <c r="C261" s="360"/>
      <c r="D261" s="322"/>
      <c r="E261" s="322"/>
      <c r="F261" s="322"/>
      <c r="G261" s="322"/>
      <c r="H261" s="322"/>
      <c r="I261" s="323"/>
      <c r="J261" s="323"/>
      <c r="K261" s="323"/>
      <c r="L261" s="323"/>
      <c r="M261" s="323"/>
      <c r="N261" s="323"/>
      <c r="O261" s="396">
        <f t="shared" si="11"/>
        <v>0</v>
      </c>
      <c r="P261" s="396">
        <f t="shared" si="12"/>
        <v>0</v>
      </c>
    </row>
    <row r="262" spans="1:16" ht="18" customHeight="1" x14ac:dyDescent="0.25">
      <c r="A262" s="321"/>
      <c r="B262" s="360"/>
      <c r="C262" s="360"/>
      <c r="D262" s="322"/>
      <c r="E262" s="322"/>
      <c r="F262" s="322"/>
      <c r="G262" s="322"/>
      <c r="H262" s="322"/>
      <c r="I262" s="323"/>
      <c r="J262" s="323"/>
      <c r="K262" s="323"/>
      <c r="L262" s="323"/>
      <c r="M262" s="323"/>
      <c r="N262" s="323"/>
      <c r="O262" s="396">
        <f t="shared" si="11"/>
        <v>0</v>
      </c>
      <c r="P262" s="396">
        <f t="shared" si="12"/>
        <v>0</v>
      </c>
    </row>
    <row r="263" spans="1:16" ht="18" customHeight="1" x14ac:dyDescent="0.25">
      <c r="A263" s="321"/>
      <c r="B263" s="360"/>
      <c r="C263" s="360"/>
      <c r="D263" s="322"/>
      <c r="E263" s="322"/>
      <c r="F263" s="322"/>
      <c r="G263" s="322"/>
      <c r="H263" s="322"/>
      <c r="I263" s="323"/>
      <c r="J263" s="323"/>
      <c r="K263" s="323"/>
      <c r="L263" s="323"/>
      <c r="M263" s="323"/>
      <c r="N263" s="323"/>
      <c r="O263" s="396">
        <f t="shared" si="11"/>
        <v>0</v>
      </c>
      <c r="P263" s="396">
        <f t="shared" si="12"/>
        <v>0</v>
      </c>
    </row>
    <row r="264" spans="1:16" ht="18" customHeight="1" x14ac:dyDescent="0.25">
      <c r="A264" s="321"/>
      <c r="B264" s="360"/>
      <c r="C264" s="360"/>
      <c r="D264" s="322"/>
      <c r="E264" s="322"/>
      <c r="F264" s="322"/>
      <c r="G264" s="322"/>
      <c r="H264" s="322"/>
      <c r="I264" s="323"/>
      <c r="J264" s="323"/>
      <c r="K264" s="323"/>
      <c r="L264" s="323"/>
      <c r="M264" s="323"/>
      <c r="N264" s="323"/>
      <c r="O264" s="396">
        <f t="shared" si="11"/>
        <v>0</v>
      </c>
      <c r="P264" s="396">
        <f t="shared" si="12"/>
        <v>0</v>
      </c>
    </row>
    <row r="265" spans="1:16" ht="18" customHeight="1" x14ac:dyDescent="0.25">
      <c r="A265" s="321"/>
      <c r="B265" s="360"/>
      <c r="C265" s="360"/>
      <c r="D265" s="322"/>
      <c r="E265" s="322"/>
      <c r="F265" s="322"/>
      <c r="G265" s="322"/>
      <c r="H265" s="322"/>
      <c r="I265" s="323"/>
      <c r="J265" s="323"/>
      <c r="K265" s="323"/>
      <c r="L265" s="323"/>
      <c r="M265" s="323"/>
      <c r="N265" s="323"/>
      <c r="O265" s="396">
        <f t="shared" si="11"/>
        <v>0</v>
      </c>
      <c r="P265" s="396">
        <f t="shared" si="12"/>
        <v>0</v>
      </c>
    </row>
    <row r="266" spans="1:16" ht="18" customHeight="1" x14ac:dyDescent="0.25">
      <c r="A266" s="321"/>
      <c r="B266" s="360"/>
      <c r="C266" s="360"/>
      <c r="D266" s="322"/>
      <c r="E266" s="322"/>
      <c r="F266" s="322"/>
      <c r="G266" s="322"/>
      <c r="H266" s="322"/>
      <c r="I266" s="323"/>
      <c r="J266" s="323"/>
      <c r="K266" s="323"/>
      <c r="L266" s="323"/>
      <c r="M266" s="323"/>
      <c r="N266" s="323"/>
      <c r="O266" s="396">
        <f t="shared" si="11"/>
        <v>0</v>
      </c>
      <c r="P266" s="396">
        <f t="shared" si="12"/>
        <v>0</v>
      </c>
    </row>
    <row r="267" spans="1:16" ht="18" customHeight="1" x14ac:dyDescent="0.25">
      <c r="A267" s="321"/>
      <c r="B267" s="360"/>
      <c r="C267" s="360"/>
      <c r="D267" s="322"/>
      <c r="E267" s="322"/>
      <c r="F267" s="322"/>
      <c r="G267" s="322"/>
      <c r="H267" s="322"/>
      <c r="I267" s="323"/>
      <c r="J267" s="323"/>
      <c r="K267" s="323"/>
      <c r="L267" s="323"/>
      <c r="M267" s="323"/>
      <c r="N267" s="323"/>
      <c r="O267" s="396">
        <f t="shared" si="11"/>
        <v>0</v>
      </c>
      <c r="P267" s="396">
        <f t="shared" si="12"/>
        <v>0</v>
      </c>
    </row>
    <row r="268" spans="1:16" ht="18" customHeight="1" x14ac:dyDescent="0.25">
      <c r="A268" s="321"/>
      <c r="B268" s="360"/>
      <c r="C268" s="360"/>
      <c r="D268" s="322"/>
      <c r="E268" s="322"/>
      <c r="F268" s="322"/>
      <c r="G268" s="322"/>
      <c r="H268" s="322"/>
      <c r="I268" s="323"/>
      <c r="J268" s="323"/>
      <c r="K268" s="323"/>
      <c r="L268" s="323"/>
      <c r="M268" s="323"/>
      <c r="N268" s="323"/>
      <c r="O268" s="396">
        <f t="shared" si="11"/>
        <v>0</v>
      </c>
      <c r="P268" s="396">
        <f t="shared" si="12"/>
        <v>0</v>
      </c>
    </row>
    <row r="269" spans="1:16" ht="18" customHeight="1" x14ac:dyDescent="0.25">
      <c r="A269" s="321"/>
      <c r="B269" s="360"/>
      <c r="C269" s="360"/>
      <c r="D269" s="322"/>
      <c r="E269" s="322"/>
      <c r="F269" s="322"/>
      <c r="G269" s="322"/>
      <c r="H269" s="322"/>
      <c r="I269" s="323"/>
      <c r="J269" s="323"/>
      <c r="K269" s="323"/>
      <c r="L269" s="323"/>
      <c r="M269" s="323"/>
      <c r="N269" s="323"/>
      <c r="O269" s="396">
        <f t="shared" si="11"/>
        <v>0</v>
      </c>
      <c r="P269" s="396">
        <f t="shared" si="12"/>
        <v>0</v>
      </c>
    </row>
    <row r="270" spans="1:16" ht="18" customHeight="1" x14ac:dyDescent="0.25">
      <c r="A270" s="321"/>
      <c r="B270" s="360"/>
      <c r="C270" s="360"/>
      <c r="D270" s="322"/>
      <c r="E270" s="322"/>
      <c r="F270" s="322"/>
      <c r="G270" s="322"/>
      <c r="H270" s="322"/>
      <c r="I270" s="323"/>
      <c r="J270" s="323"/>
      <c r="K270" s="323"/>
      <c r="L270" s="323"/>
      <c r="M270" s="323"/>
      <c r="N270" s="323"/>
      <c r="O270" s="396">
        <f t="shared" si="11"/>
        <v>0</v>
      </c>
      <c r="P270" s="396">
        <f t="shared" si="12"/>
        <v>0</v>
      </c>
    </row>
    <row r="271" spans="1:16" ht="18" customHeight="1" x14ac:dyDescent="0.25">
      <c r="A271" s="321"/>
      <c r="B271" s="360"/>
      <c r="C271" s="360"/>
      <c r="D271" s="322"/>
      <c r="E271" s="322"/>
      <c r="F271" s="322"/>
      <c r="G271" s="322"/>
      <c r="H271" s="322"/>
      <c r="I271" s="323"/>
      <c r="J271" s="323"/>
      <c r="K271" s="323"/>
      <c r="L271" s="323"/>
      <c r="M271" s="323"/>
      <c r="N271" s="323"/>
      <c r="O271" s="396">
        <f t="shared" ref="O271:O314" si="13">SUM(I271,K271,M271)</f>
        <v>0</v>
      </c>
      <c r="P271" s="396">
        <f t="shared" ref="P271:P314" si="14">SUM(J271,L271,N271)</f>
        <v>0</v>
      </c>
    </row>
    <row r="272" spans="1:16" ht="18" customHeight="1" x14ac:dyDescent="0.25">
      <c r="A272" s="321"/>
      <c r="B272" s="360"/>
      <c r="C272" s="360"/>
      <c r="D272" s="322"/>
      <c r="E272" s="322"/>
      <c r="F272" s="322"/>
      <c r="G272" s="322"/>
      <c r="H272" s="322"/>
      <c r="I272" s="323"/>
      <c r="J272" s="323"/>
      <c r="K272" s="323"/>
      <c r="L272" s="323"/>
      <c r="M272" s="323"/>
      <c r="N272" s="323"/>
      <c r="O272" s="396">
        <f t="shared" si="13"/>
        <v>0</v>
      </c>
      <c r="P272" s="396">
        <f t="shared" si="14"/>
        <v>0</v>
      </c>
    </row>
    <row r="273" spans="1:16" ht="18" customHeight="1" x14ac:dyDescent="0.25">
      <c r="A273" s="321"/>
      <c r="B273" s="360"/>
      <c r="C273" s="360"/>
      <c r="D273" s="322"/>
      <c r="E273" s="322"/>
      <c r="F273" s="322"/>
      <c r="G273" s="322"/>
      <c r="H273" s="322"/>
      <c r="I273" s="323"/>
      <c r="J273" s="323"/>
      <c r="K273" s="323"/>
      <c r="L273" s="323"/>
      <c r="M273" s="323"/>
      <c r="N273" s="323"/>
      <c r="O273" s="396">
        <f t="shared" si="13"/>
        <v>0</v>
      </c>
      <c r="P273" s="396">
        <f t="shared" si="14"/>
        <v>0</v>
      </c>
    </row>
    <row r="274" spans="1:16" ht="18" customHeight="1" x14ac:dyDescent="0.25">
      <c r="A274" s="321"/>
      <c r="B274" s="360"/>
      <c r="C274" s="360"/>
      <c r="D274" s="322"/>
      <c r="E274" s="322"/>
      <c r="F274" s="322"/>
      <c r="G274" s="322"/>
      <c r="H274" s="322"/>
      <c r="I274" s="323"/>
      <c r="J274" s="323"/>
      <c r="K274" s="323"/>
      <c r="L274" s="323"/>
      <c r="M274" s="323"/>
      <c r="N274" s="323"/>
      <c r="O274" s="396">
        <f t="shared" si="13"/>
        <v>0</v>
      </c>
      <c r="P274" s="396">
        <f t="shared" si="14"/>
        <v>0</v>
      </c>
    </row>
    <row r="275" spans="1:16" ht="18" customHeight="1" x14ac:dyDescent="0.25">
      <c r="A275" s="321"/>
      <c r="B275" s="360"/>
      <c r="C275" s="360"/>
      <c r="D275" s="322"/>
      <c r="E275" s="322"/>
      <c r="F275" s="322"/>
      <c r="G275" s="322"/>
      <c r="H275" s="322"/>
      <c r="I275" s="323"/>
      <c r="J275" s="323"/>
      <c r="K275" s="323"/>
      <c r="L275" s="323"/>
      <c r="M275" s="323"/>
      <c r="N275" s="323"/>
      <c r="O275" s="396">
        <f t="shared" si="13"/>
        <v>0</v>
      </c>
      <c r="P275" s="396">
        <f t="shared" si="14"/>
        <v>0</v>
      </c>
    </row>
    <row r="276" spans="1:16" ht="18" customHeight="1" x14ac:dyDescent="0.25">
      <c r="A276" s="321"/>
      <c r="B276" s="360"/>
      <c r="C276" s="360"/>
      <c r="D276" s="322"/>
      <c r="E276" s="322"/>
      <c r="F276" s="322"/>
      <c r="G276" s="322"/>
      <c r="H276" s="322"/>
      <c r="I276" s="323"/>
      <c r="J276" s="323"/>
      <c r="K276" s="323"/>
      <c r="L276" s="323"/>
      <c r="M276" s="323"/>
      <c r="N276" s="323"/>
      <c r="O276" s="396">
        <f t="shared" si="13"/>
        <v>0</v>
      </c>
      <c r="P276" s="396">
        <f t="shared" si="14"/>
        <v>0</v>
      </c>
    </row>
    <row r="277" spans="1:16" ht="18" customHeight="1" x14ac:dyDescent="0.25">
      <c r="A277" s="321"/>
      <c r="B277" s="360"/>
      <c r="C277" s="360"/>
      <c r="D277" s="322"/>
      <c r="E277" s="322"/>
      <c r="F277" s="322"/>
      <c r="G277" s="322"/>
      <c r="H277" s="322"/>
      <c r="I277" s="323"/>
      <c r="J277" s="323"/>
      <c r="K277" s="323"/>
      <c r="L277" s="323"/>
      <c r="M277" s="323"/>
      <c r="N277" s="323"/>
      <c r="O277" s="396">
        <f t="shared" si="13"/>
        <v>0</v>
      </c>
      <c r="P277" s="396">
        <f t="shared" si="14"/>
        <v>0</v>
      </c>
    </row>
    <row r="278" spans="1:16" ht="18" customHeight="1" x14ac:dyDescent="0.25">
      <c r="A278" s="321"/>
      <c r="B278" s="360"/>
      <c r="C278" s="360"/>
      <c r="D278" s="322"/>
      <c r="E278" s="322"/>
      <c r="F278" s="322"/>
      <c r="G278" s="322"/>
      <c r="H278" s="322"/>
      <c r="I278" s="323"/>
      <c r="J278" s="323"/>
      <c r="K278" s="323"/>
      <c r="L278" s="323"/>
      <c r="M278" s="323"/>
      <c r="N278" s="323"/>
      <c r="O278" s="396">
        <f t="shared" si="13"/>
        <v>0</v>
      </c>
      <c r="P278" s="396">
        <f t="shared" si="14"/>
        <v>0</v>
      </c>
    </row>
    <row r="279" spans="1:16" ht="18" customHeight="1" x14ac:dyDescent="0.25">
      <c r="A279" s="321"/>
      <c r="B279" s="360"/>
      <c r="C279" s="360"/>
      <c r="D279" s="322"/>
      <c r="E279" s="322"/>
      <c r="F279" s="322"/>
      <c r="G279" s="322"/>
      <c r="H279" s="322"/>
      <c r="I279" s="323"/>
      <c r="J279" s="323"/>
      <c r="K279" s="323"/>
      <c r="L279" s="323"/>
      <c r="M279" s="323"/>
      <c r="N279" s="323"/>
      <c r="O279" s="396">
        <f t="shared" si="13"/>
        <v>0</v>
      </c>
      <c r="P279" s="396">
        <f t="shared" si="14"/>
        <v>0</v>
      </c>
    </row>
    <row r="280" spans="1:16" ht="18" customHeight="1" x14ac:dyDescent="0.25">
      <c r="A280" s="321"/>
      <c r="B280" s="360"/>
      <c r="C280" s="360"/>
      <c r="D280" s="322"/>
      <c r="E280" s="322"/>
      <c r="F280" s="322"/>
      <c r="G280" s="322"/>
      <c r="H280" s="322"/>
      <c r="I280" s="323"/>
      <c r="J280" s="323"/>
      <c r="K280" s="323"/>
      <c r="L280" s="323"/>
      <c r="M280" s="323"/>
      <c r="N280" s="323"/>
      <c r="O280" s="396">
        <f t="shared" si="13"/>
        <v>0</v>
      </c>
      <c r="P280" s="396">
        <f t="shared" si="14"/>
        <v>0</v>
      </c>
    </row>
    <row r="281" spans="1:16" ht="18" customHeight="1" x14ac:dyDescent="0.25">
      <c r="A281" s="321"/>
      <c r="B281" s="360"/>
      <c r="C281" s="360"/>
      <c r="D281" s="322"/>
      <c r="E281" s="322"/>
      <c r="F281" s="322"/>
      <c r="G281" s="322"/>
      <c r="H281" s="322"/>
      <c r="I281" s="323"/>
      <c r="J281" s="323"/>
      <c r="K281" s="323"/>
      <c r="L281" s="323"/>
      <c r="M281" s="323"/>
      <c r="N281" s="323"/>
      <c r="O281" s="396">
        <f t="shared" si="13"/>
        <v>0</v>
      </c>
      <c r="P281" s="396">
        <f t="shared" si="14"/>
        <v>0</v>
      </c>
    </row>
    <row r="282" spans="1:16" ht="18" customHeight="1" x14ac:dyDescent="0.25">
      <c r="A282" s="321"/>
      <c r="B282" s="360"/>
      <c r="C282" s="360"/>
      <c r="D282" s="322"/>
      <c r="E282" s="322"/>
      <c r="F282" s="322"/>
      <c r="G282" s="322"/>
      <c r="H282" s="322"/>
      <c r="I282" s="323"/>
      <c r="J282" s="323"/>
      <c r="K282" s="323"/>
      <c r="L282" s="323"/>
      <c r="M282" s="323"/>
      <c r="N282" s="323"/>
      <c r="O282" s="396">
        <f t="shared" si="13"/>
        <v>0</v>
      </c>
      <c r="P282" s="396">
        <f t="shared" si="14"/>
        <v>0</v>
      </c>
    </row>
    <row r="283" spans="1:16" ht="18" customHeight="1" x14ac:dyDescent="0.25">
      <c r="A283" s="321"/>
      <c r="B283" s="360"/>
      <c r="C283" s="360"/>
      <c r="D283" s="322"/>
      <c r="E283" s="322"/>
      <c r="F283" s="322"/>
      <c r="G283" s="322"/>
      <c r="H283" s="322"/>
      <c r="I283" s="323"/>
      <c r="J283" s="323"/>
      <c r="K283" s="323"/>
      <c r="L283" s="323"/>
      <c r="M283" s="323"/>
      <c r="N283" s="323"/>
      <c r="O283" s="396">
        <f t="shared" si="13"/>
        <v>0</v>
      </c>
      <c r="P283" s="396">
        <f t="shared" si="14"/>
        <v>0</v>
      </c>
    </row>
    <row r="284" spans="1:16" ht="18" customHeight="1" x14ac:dyDescent="0.25">
      <c r="A284" s="321"/>
      <c r="B284" s="360"/>
      <c r="C284" s="360"/>
      <c r="D284" s="322"/>
      <c r="E284" s="322"/>
      <c r="F284" s="322"/>
      <c r="G284" s="322"/>
      <c r="H284" s="322"/>
      <c r="I284" s="323"/>
      <c r="J284" s="323"/>
      <c r="K284" s="323"/>
      <c r="L284" s="323"/>
      <c r="M284" s="323"/>
      <c r="N284" s="323"/>
      <c r="O284" s="396">
        <f t="shared" si="13"/>
        <v>0</v>
      </c>
      <c r="P284" s="396">
        <f t="shared" si="14"/>
        <v>0</v>
      </c>
    </row>
    <row r="285" spans="1:16" ht="18" customHeight="1" x14ac:dyDescent="0.25">
      <c r="A285" s="321"/>
      <c r="B285" s="360"/>
      <c r="C285" s="360"/>
      <c r="D285" s="322"/>
      <c r="E285" s="322"/>
      <c r="F285" s="322"/>
      <c r="G285" s="322"/>
      <c r="H285" s="322"/>
      <c r="I285" s="323"/>
      <c r="J285" s="323"/>
      <c r="K285" s="323"/>
      <c r="L285" s="323"/>
      <c r="M285" s="323"/>
      <c r="N285" s="323"/>
      <c r="O285" s="396">
        <f t="shared" si="13"/>
        <v>0</v>
      </c>
      <c r="P285" s="396">
        <f t="shared" si="14"/>
        <v>0</v>
      </c>
    </row>
    <row r="286" spans="1:16" ht="18" customHeight="1" x14ac:dyDescent="0.25">
      <c r="A286" s="321"/>
      <c r="B286" s="360"/>
      <c r="C286" s="360"/>
      <c r="D286" s="322"/>
      <c r="E286" s="322"/>
      <c r="F286" s="322"/>
      <c r="G286" s="322"/>
      <c r="H286" s="322"/>
      <c r="I286" s="323"/>
      <c r="J286" s="323"/>
      <c r="K286" s="323"/>
      <c r="L286" s="323"/>
      <c r="M286" s="323"/>
      <c r="N286" s="323"/>
      <c r="O286" s="396">
        <f t="shared" si="13"/>
        <v>0</v>
      </c>
      <c r="P286" s="396">
        <f t="shared" si="14"/>
        <v>0</v>
      </c>
    </row>
    <row r="287" spans="1:16" ht="18" customHeight="1" x14ac:dyDescent="0.25">
      <c r="A287" s="321"/>
      <c r="B287" s="360"/>
      <c r="C287" s="360"/>
      <c r="D287" s="322"/>
      <c r="E287" s="322"/>
      <c r="F287" s="322"/>
      <c r="G287" s="322"/>
      <c r="H287" s="322"/>
      <c r="I287" s="323"/>
      <c r="J287" s="323"/>
      <c r="K287" s="323"/>
      <c r="L287" s="323"/>
      <c r="M287" s="323"/>
      <c r="N287" s="323"/>
      <c r="O287" s="396">
        <f t="shared" si="13"/>
        <v>0</v>
      </c>
      <c r="P287" s="396">
        <f t="shared" si="14"/>
        <v>0</v>
      </c>
    </row>
    <row r="288" spans="1:16" ht="18" customHeight="1" x14ac:dyDescent="0.25">
      <c r="A288" s="321"/>
      <c r="B288" s="360"/>
      <c r="C288" s="360"/>
      <c r="D288" s="322"/>
      <c r="E288" s="322"/>
      <c r="F288" s="322"/>
      <c r="G288" s="322"/>
      <c r="H288" s="322"/>
      <c r="I288" s="323"/>
      <c r="J288" s="323"/>
      <c r="K288" s="323"/>
      <c r="L288" s="323"/>
      <c r="M288" s="323"/>
      <c r="N288" s="323"/>
      <c r="O288" s="396">
        <f t="shared" si="13"/>
        <v>0</v>
      </c>
      <c r="P288" s="396">
        <f t="shared" si="14"/>
        <v>0</v>
      </c>
    </row>
    <row r="289" spans="1:16" ht="18" customHeight="1" x14ac:dyDescent="0.25">
      <c r="A289" s="321"/>
      <c r="B289" s="360"/>
      <c r="C289" s="360"/>
      <c r="D289" s="322"/>
      <c r="E289" s="322"/>
      <c r="F289" s="322"/>
      <c r="G289" s="322"/>
      <c r="H289" s="322"/>
      <c r="I289" s="323"/>
      <c r="J289" s="323"/>
      <c r="K289" s="323"/>
      <c r="L289" s="323"/>
      <c r="M289" s="323"/>
      <c r="N289" s="323"/>
      <c r="O289" s="396">
        <f t="shared" si="13"/>
        <v>0</v>
      </c>
      <c r="P289" s="396">
        <f t="shared" si="14"/>
        <v>0</v>
      </c>
    </row>
    <row r="290" spans="1:16" ht="18" customHeight="1" x14ac:dyDescent="0.25">
      <c r="A290" s="321"/>
      <c r="B290" s="360"/>
      <c r="C290" s="360"/>
      <c r="D290" s="322"/>
      <c r="E290" s="322"/>
      <c r="F290" s="322"/>
      <c r="G290" s="322"/>
      <c r="H290" s="322"/>
      <c r="I290" s="323"/>
      <c r="J290" s="323"/>
      <c r="K290" s="323"/>
      <c r="L290" s="323"/>
      <c r="M290" s="323"/>
      <c r="N290" s="323"/>
      <c r="O290" s="396">
        <f t="shared" si="13"/>
        <v>0</v>
      </c>
      <c r="P290" s="396">
        <f t="shared" si="14"/>
        <v>0</v>
      </c>
    </row>
    <row r="291" spans="1:16" ht="18" customHeight="1" x14ac:dyDescent="0.25">
      <c r="A291" s="321"/>
      <c r="B291" s="360"/>
      <c r="C291" s="360"/>
      <c r="D291" s="322"/>
      <c r="E291" s="322"/>
      <c r="F291" s="322"/>
      <c r="G291" s="322"/>
      <c r="H291" s="322"/>
      <c r="I291" s="323"/>
      <c r="J291" s="323"/>
      <c r="K291" s="323"/>
      <c r="L291" s="323"/>
      <c r="M291" s="323"/>
      <c r="N291" s="323"/>
      <c r="O291" s="396">
        <f t="shared" si="13"/>
        <v>0</v>
      </c>
      <c r="P291" s="396">
        <f t="shared" si="14"/>
        <v>0</v>
      </c>
    </row>
    <row r="292" spans="1:16" ht="18" customHeight="1" x14ac:dyDescent="0.25">
      <c r="A292" s="321"/>
      <c r="B292" s="360"/>
      <c r="C292" s="360"/>
      <c r="D292" s="322"/>
      <c r="E292" s="322"/>
      <c r="F292" s="322"/>
      <c r="G292" s="322"/>
      <c r="H292" s="322"/>
      <c r="I292" s="323"/>
      <c r="J292" s="323"/>
      <c r="K292" s="323"/>
      <c r="L292" s="323"/>
      <c r="M292" s="323"/>
      <c r="N292" s="323"/>
      <c r="O292" s="396">
        <f t="shared" si="13"/>
        <v>0</v>
      </c>
      <c r="P292" s="396">
        <f t="shared" si="14"/>
        <v>0</v>
      </c>
    </row>
    <row r="293" spans="1:16" ht="18" customHeight="1" x14ac:dyDescent="0.25">
      <c r="A293" s="321"/>
      <c r="B293" s="360"/>
      <c r="C293" s="360"/>
      <c r="D293" s="322"/>
      <c r="E293" s="322"/>
      <c r="F293" s="322"/>
      <c r="G293" s="322"/>
      <c r="H293" s="322"/>
      <c r="I293" s="323"/>
      <c r="J293" s="323"/>
      <c r="K293" s="323"/>
      <c r="L293" s="323"/>
      <c r="M293" s="323"/>
      <c r="N293" s="323"/>
      <c r="O293" s="396">
        <f t="shared" si="13"/>
        <v>0</v>
      </c>
      <c r="P293" s="396">
        <f t="shared" si="14"/>
        <v>0</v>
      </c>
    </row>
    <row r="294" spans="1:16" ht="18" customHeight="1" x14ac:dyDescent="0.25">
      <c r="A294" s="321"/>
      <c r="B294" s="360"/>
      <c r="C294" s="360"/>
      <c r="D294" s="322"/>
      <c r="E294" s="322"/>
      <c r="F294" s="322"/>
      <c r="G294" s="322"/>
      <c r="H294" s="322"/>
      <c r="I294" s="323"/>
      <c r="J294" s="323"/>
      <c r="K294" s="323"/>
      <c r="L294" s="323"/>
      <c r="M294" s="323"/>
      <c r="N294" s="323"/>
      <c r="O294" s="396">
        <f t="shared" si="13"/>
        <v>0</v>
      </c>
      <c r="P294" s="396">
        <f t="shared" si="14"/>
        <v>0</v>
      </c>
    </row>
    <row r="295" spans="1:16" ht="18" customHeight="1" x14ac:dyDescent="0.25">
      <c r="A295" s="321"/>
      <c r="B295" s="360"/>
      <c r="C295" s="360"/>
      <c r="D295" s="322"/>
      <c r="E295" s="322"/>
      <c r="F295" s="322"/>
      <c r="G295" s="322"/>
      <c r="H295" s="322"/>
      <c r="I295" s="323"/>
      <c r="J295" s="323"/>
      <c r="K295" s="323"/>
      <c r="L295" s="323"/>
      <c r="M295" s="323"/>
      <c r="N295" s="323"/>
      <c r="O295" s="396">
        <f t="shared" si="13"/>
        <v>0</v>
      </c>
      <c r="P295" s="396">
        <f t="shared" si="14"/>
        <v>0</v>
      </c>
    </row>
    <row r="296" spans="1:16" ht="18" customHeight="1" x14ac:dyDescent="0.25">
      <c r="A296" s="321"/>
      <c r="B296" s="360"/>
      <c r="C296" s="360"/>
      <c r="D296" s="322"/>
      <c r="E296" s="322"/>
      <c r="F296" s="322"/>
      <c r="G296" s="322"/>
      <c r="H296" s="322"/>
      <c r="I296" s="323"/>
      <c r="J296" s="323"/>
      <c r="K296" s="323"/>
      <c r="L296" s="323"/>
      <c r="M296" s="323"/>
      <c r="N296" s="323"/>
      <c r="O296" s="396">
        <f t="shared" si="13"/>
        <v>0</v>
      </c>
      <c r="P296" s="396">
        <f t="shared" si="14"/>
        <v>0</v>
      </c>
    </row>
    <row r="297" spans="1:16" ht="18" customHeight="1" x14ac:dyDescent="0.25">
      <c r="A297" s="321"/>
      <c r="B297" s="360"/>
      <c r="C297" s="360"/>
      <c r="D297" s="322"/>
      <c r="E297" s="322"/>
      <c r="F297" s="322"/>
      <c r="G297" s="322"/>
      <c r="H297" s="322"/>
      <c r="I297" s="323"/>
      <c r="J297" s="323"/>
      <c r="K297" s="323"/>
      <c r="L297" s="323"/>
      <c r="M297" s="323"/>
      <c r="N297" s="323"/>
      <c r="O297" s="396">
        <f t="shared" si="13"/>
        <v>0</v>
      </c>
      <c r="P297" s="396">
        <f t="shared" si="14"/>
        <v>0</v>
      </c>
    </row>
    <row r="298" spans="1:16" ht="18" customHeight="1" x14ac:dyDescent="0.25">
      <c r="A298" s="321"/>
      <c r="B298" s="360"/>
      <c r="C298" s="360"/>
      <c r="D298" s="322"/>
      <c r="E298" s="322"/>
      <c r="F298" s="322"/>
      <c r="G298" s="322"/>
      <c r="H298" s="322"/>
      <c r="I298" s="323"/>
      <c r="J298" s="323"/>
      <c r="K298" s="323"/>
      <c r="L298" s="323"/>
      <c r="M298" s="323"/>
      <c r="N298" s="323"/>
      <c r="O298" s="396">
        <f t="shared" si="13"/>
        <v>0</v>
      </c>
      <c r="P298" s="396">
        <f t="shared" si="14"/>
        <v>0</v>
      </c>
    </row>
    <row r="299" spans="1:16" ht="18" customHeight="1" x14ac:dyDescent="0.25">
      <c r="A299" s="321"/>
      <c r="B299" s="360"/>
      <c r="C299" s="360"/>
      <c r="D299" s="322"/>
      <c r="E299" s="322"/>
      <c r="F299" s="322"/>
      <c r="G299" s="322"/>
      <c r="H299" s="322"/>
      <c r="I299" s="323"/>
      <c r="J299" s="323"/>
      <c r="K299" s="323"/>
      <c r="L299" s="323"/>
      <c r="M299" s="323"/>
      <c r="N299" s="323"/>
      <c r="O299" s="396">
        <f t="shared" si="13"/>
        <v>0</v>
      </c>
      <c r="P299" s="396">
        <f t="shared" si="14"/>
        <v>0</v>
      </c>
    </row>
    <row r="300" spans="1:16" ht="18" customHeight="1" x14ac:dyDescent="0.25">
      <c r="A300" s="321"/>
      <c r="B300" s="360"/>
      <c r="C300" s="360"/>
      <c r="D300" s="322"/>
      <c r="E300" s="322"/>
      <c r="F300" s="322"/>
      <c r="G300" s="322"/>
      <c r="H300" s="322"/>
      <c r="I300" s="323"/>
      <c r="J300" s="323"/>
      <c r="K300" s="323"/>
      <c r="L300" s="323"/>
      <c r="M300" s="323"/>
      <c r="N300" s="323"/>
      <c r="O300" s="396">
        <f t="shared" si="13"/>
        <v>0</v>
      </c>
      <c r="P300" s="396">
        <f t="shared" si="14"/>
        <v>0</v>
      </c>
    </row>
    <row r="301" spans="1:16" ht="18" customHeight="1" x14ac:dyDescent="0.25">
      <c r="A301" s="321"/>
      <c r="B301" s="360"/>
      <c r="C301" s="360"/>
      <c r="D301" s="322"/>
      <c r="E301" s="322"/>
      <c r="F301" s="322"/>
      <c r="G301" s="322"/>
      <c r="H301" s="322"/>
      <c r="I301" s="323"/>
      <c r="J301" s="323"/>
      <c r="K301" s="323"/>
      <c r="L301" s="323"/>
      <c r="M301" s="323"/>
      <c r="N301" s="323"/>
      <c r="O301" s="396">
        <f t="shared" si="13"/>
        <v>0</v>
      </c>
      <c r="P301" s="396">
        <f t="shared" si="14"/>
        <v>0</v>
      </c>
    </row>
    <row r="302" spans="1:16" ht="18" customHeight="1" x14ac:dyDescent="0.25">
      <c r="A302" s="321"/>
      <c r="B302" s="360"/>
      <c r="C302" s="360"/>
      <c r="D302" s="322"/>
      <c r="E302" s="322"/>
      <c r="F302" s="322"/>
      <c r="G302" s="322"/>
      <c r="H302" s="322"/>
      <c r="I302" s="323"/>
      <c r="J302" s="323"/>
      <c r="K302" s="323"/>
      <c r="L302" s="323"/>
      <c r="M302" s="323"/>
      <c r="N302" s="323"/>
      <c r="O302" s="396">
        <f t="shared" si="13"/>
        <v>0</v>
      </c>
      <c r="P302" s="396">
        <f t="shared" si="14"/>
        <v>0</v>
      </c>
    </row>
    <row r="303" spans="1:16" ht="18" customHeight="1" x14ac:dyDescent="0.25">
      <c r="A303" s="321"/>
      <c r="B303" s="360"/>
      <c r="C303" s="360"/>
      <c r="D303" s="322"/>
      <c r="E303" s="322"/>
      <c r="F303" s="322"/>
      <c r="G303" s="322"/>
      <c r="H303" s="322"/>
      <c r="I303" s="323"/>
      <c r="J303" s="323"/>
      <c r="K303" s="323"/>
      <c r="L303" s="323"/>
      <c r="M303" s="323"/>
      <c r="N303" s="323"/>
      <c r="O303" s="396">
        <f t="shared" si="13"/>
        <v>0</v>
      </c>
      <c r="P303" s="396">
        <f t="shared" si="14"/>
        <v>0</v>
      </c>
    </row>
    <row r="304" spans="1:16" ht="18" customHeight="1" x14ac:dyDescent="0.25">
      <c r="A304" s="321"/>
      <c r="B304" s="360"/>
      <c r="C304" s="360"/>
      <c r="D304" s="322"/>
      <c r="E304" s="322"/>
      <c r="F304" s="322"/>
      <c r="G304" s="322"/>
      <c r="H304" s="322"/>
      <c r="I304" s="323"/>
      <c r="J304" s="323"/>
      <c r="K304" s="323"/>
      <c r="L304" s="323"/>
      <c r="M304" s="323"/>
      <c r="N304" s="323"/>
      <c r="O304" s="396">
        <f t="shared" si="13"/>
        <v>0</v>
      </c>
      <c r="P304" s="396">
        <f t="shared" si="14"/>
        <v>0</v>
      </c>
    </row>
    <row r="305" spans="1:16" ht="18" customHeight="1" x14ac:dyDescent="0.25">
      <c r="A305" s="321"/>
      <c r="B305" s="360"/>
      <c r="C305" s="360"/>
      <c r="D305" s="322"/>
      <c r="E305" s="322"/>
      <c r="F305" s="322"/>
      <c r="G305" s="322"/>
      <c r="H305" s="322"/>
      <c r="I305" s="323"/>
      <c r="J305" s="323"/>
      <c r="K305" s="323"/>
      <c r="L305" s="323"/>
      <c r="M305" s="323"/>
      <c r="N305" s="323"/>
      <c r="O305" s="396">
        <f t="shared" si="13"/>
        <v>0</v>
      </c>
      <c r="P305" s="396">
        <f t="shared" si="14"/>
        <v>0</v>
      </c>
    </row>
    <row r="306" spans="1:16" ht="18" customHeight="1" x14ac:dyDescent="0.25">
      <c r="A306" s="321"/>
      <c r="B306" s="360"/>
      <c r="C306" s="360"/>
      <c r="D306" s="322"/>
      <c r="E306" s="322"/>
      <c r="F306" s="322"/>
      <c r="G306" s="322"/>
      <c r="H306" s="322"/>
      <c r="I306" s="323"/>
      <c r="J306" s="323"/>
      <c r="K306" s="323"/>
      <c r="L306" s="323"/>
      <c r="M306" s="323"/>
      <c r="N306" s="323"/>
      <c r="O306" s="396">
        <f t="shared" si="13"/>
        <v>0</v>
      </c>
      <c r="P306" s="396">
        <f t="shared" si="14"/>
        <v>0</v>
      </c>
    </row>
    <row r="307" spans="1:16" ht="18" customHeight="1" x14ac:dyDescent="0.25">
      <c r="A307" s="321"/>
      <c r="B307" s="360"/>
      <c r="C307" s="360"/>
      <c r="D307" s="322"/>
      <c r="E307" s="322"/>
      <c r="F307" s="322"/>
      <c r="G307" s="322"/>
      <c r="H307" s="322"/>
      <c r="I307" s="323"/>
      <c r="J307" s="323"/>
      <c r="K307" s="323"/>
      <c r="L307" s="323"/>
      <c r="M307" s="323"/>
      <c r="N307" s="323"/>
      <c r="O307" s="396">
        <f t="shared" si="13"/>
        <v>0</v>
      </c>
      <c r="P307" s="396">
        <f t="shared" si="14"/>
        <v>0</v>
      </c>
    </row>
    <row r="308" spans="1:16" ht="18" customHeight="1" x14ac:dyDescent="0.25">
      <c r="A308" s="321"/>
      <c r="B308" s="360"/>
      <c r="C308" s="360"/>
      <c r="D308" s="322"/>
      <c r="E308" s="322"/>
      <c r="F308" s="322"/>
      <c r="G308" s="322"/>
      <c r="H308" s="322"/>
      <c r="I308" s="323"/>
      <c r="J308" s="323"/>
      <c r="K308" s="323"/>
      <c r="L308" s="323"/>
      <c r="M308" s="323"/>
      <c r="N308" s="323"/>
      <c r="O308" s="396">
        <f t="shared" si="13"/>
        <v>0</v>
      </c>
      <c r="P308" s="396">
        <f t="shared" si="14"/>
        <v>0</v>
      </c>
    </row>
    <row r="309" spans="1:16" ht="18" customHeight="1" x14ac:dyDescent="0.25">
      <c r="A309" s="321"/>
      <c r="B309" s="360"/>
      <c r="C309" s="360"/>
      <c r="D309" s="322"/>
      <c r="E309" s="322"/>
      <c r="F309" s="322"/>
      <c r="G309" s="322"/>
      <c r="H309" s="322"/>
      <c r="I309" s="323"/>
      <c r="J309" s="323"/>
      <c r="K309" s="323"/>
      <c r="L309" s="323"/>
      <c r="M309" s="323"/>
      <c r="N309" s="323"/>
      <c r="O309" s="396">
        <f t="shared" si="13"/>
        <v>0</v>
      </c>
      <c r="P309" s="396">
        <f t="shared" si="14"/>
        <v>0</v>
      </c>
    </row>
    <row r="310" spans="1:16" ht="18" customHeight="1" x14ac:dyDescent="0.25">
      <c r="A310" s="321"/>
      <c r="B310" s="360"/>
      <c r="C310" s="360"/>
      <c r="D310" s="322"/>
      <c r="E310" s="322"/>
      <c r="F310" s="322"/>
      <c r="G310" s="322"/>
      <c r="H310" s="322"/>
      <c r="I310" s="323"/>
      <c r="J310" s="323"/>
      <c r="K310" s="323"/>
      <c r="L310" s="323"/>
      <c r="M310" s="323"/>
      <c r="N310" s="323"/>
      <c r="O310" s="396">
        <f t="shared" si="13"/>
        <v>0</v>
      </c>
      <c r="P310" s="396">
        <f t="shared" si="14"/>
        <v>0</v>
      </c>
    </row>
    <row r="311" spans="1:16" ht="18" customHeight="1" x14ac:dyDescent="0.25">
      <c r="A311" s="321"/>
      <c r="B311" s="360"/>
      <c r="C311" s="360"/>
      <c r="D311" s="322"/>
      <c r="E311" s="322"/>
      <c r="F311" s="322"/>
      <c r="G311" s="322"/>
      <c r="H311" s="322"/>
      <c r="I311" s="323"/>
      <c r="J311" s="323"/>
      <c r="K311" s="323"/>
      <c r="L311" s="323"/>
      <c r="M311" s="323"/>
      <c r="N311" s="323"/>
      <c r="O311" s="396">
        <f t="shared" si="13"/>
        <v>0</v>
      </c>
      <c r="P311" s="396">
        <f t="shared" si="14"/>
        <v>0</v>
      </c>
    </row>
    <row r="312" spans="1:16" ht="18" customHeight="1" x14ac:dyDescent="0.25">
      <c r="A312" s="321"/>
      <c r="B312" s="360"/>
      <c r="C312" s="360"/>
      <c r="D312" s="322"/>
      <c r="E312" s="322"/>
      <c r="F312" s="322"/>
      <c r="G312" s="322"/>
      <c r="H312" s="322"/>
      <c r="I312" s="323"/>
      <c r="J312" s="323"/>
      <c r="K312" s="323"/>
      <c r="L312" s="323"/>
      <c r="M312" s="323"/>
      <c r="N312" s="323"/>
      <c r="O312" s="396">
        <f t="shared" si="13"/>
        <v>0</v>
      </c>
      <c r="P312" s="396">
        <f t="shared" si="14"/>
        <v>0</v>
      </c>
    </row>
    <row r="313" spans="1:16" ht="18" customHeight="1" x14ac:dyDescent="0.25">
      <c r="A313" s="321"/>
      <c r="B313" s="360"/>
      <c r="C313" s="360"/>
      <c r="D313" s="322"/>
      <c r="E313" s="322"/>
      <c r="F313" s="322"/>
      <c r="G313" s="322"/>
      <c r="H313" s="322"/>
      <c r="I313" s="323"/>
      <c r="J313" s="323"/>
      <c r="K313" s="323"/>
      <c r="L313" s="323"/>
      <c r="M313" s="323"/>
      <c r="N313" s="323"/>
      <c r="O313" s="396">
        <f t="shared" si="13"/>
        <v>0</v>
      </c>
      <c r="P313" s="396">
        <f t="shared" si="14"/>
        <v>0</v>
      </c>
    </row>
    <row r="314" spans="1:16" ht="18" customHeight="1" x14ac:dyDescent="0.25">
      <c r="A314" s="321"/>
      <c r="B314" s="360"/>
      <c r="C314" s="360"/>
      <c r="D314" s="322"/>
      <c r="E314" s="322"/>
      <c r="F314" s="322"/>
      <c r="G314" s="322"/>
      <c r="H314" s="322"/>
      <c r="I314" s="323"/>
      <c r="J314" s="323"/>
      <c r="K314" s="323"/>
      <c r="L314" s="323"/>
      <c r="M314" s="323"/>
      <c r="N314" s="323"/>
      <c r="O314" s="396">
        <f t="shared" si="13"/>
        <v>0</v>
      </c>
      <c r="P314" s="396">
        <f t="shared" si="14"/>
        <v>0</v>
      </c>
    </row>
    <row r="315" spans="1:16" x14ac:dyDescent="0.25">
      <c r="A315" s="207" t="s">
        <v>264</v>
      </c>
      <c r="B315" s="207" t="s">
        <v>264</v>
      </c>
      <c r="C315" s="207" t="s">
        <v>264</v>
      </c>
      <c r="D315" s="207" t="s">
        <v>264</v>
      </c>
      <c r="E315" s="207" t="s">
        <v>264</v>
      </c>
      <c r="F315" s="207" t="s">
        <v>264</v>
      </c>
      <c r="G315" s="207" t="s">
        <v>264</v>
      </c>
      <c r="H315" s="207" t="s">
        <v>264</v>
      </c>
      <c r="I315" s="207" t="s">
        <v>264</v>
      </c>
      <c r="J315" s="207" t="s">
        <v>264</v>
      </c>
      <c r="K315" s="207" t="s">
        <v>264</v>
      </c>
      <c r="L315" s="207" t="s">
        <v>264</v>
      </c>
      <c r="M315" s="207" t="s">
        <v>264</v>
      </c>
      <c r="N315" s="207" t="s">
        <v>264</v>
      </c>
      <c r="O315" s="207" t="s">
        <v>264</v>
      </c>
      <c r="P315" s="210" t="s">
        <v>264</v>
      </c>
    </row>
  </sheetData>
  <sheetProtection sheet="1" objects="1" scenarios="1" formatRows="0" insertRows="0" autoFilter="0"/>
  <autoFilter ref="A13:P13"/>
  <mergeCells count="1">
    <mergeCell ref="A9:P9"/>
  </mergeCells>
  <conditionalFormatting sqref="A3:C3">
    <cfRule type="cellIs" dxfId="244" priority="2" operator="equal">
      <formula>"LME-MCO Not Entered On Set-Up Worksheet"</formula>
    </cfRule>
  </conditionalFormatting>
  <conditionalFormatting sqref="A2:C2">
    <cfRule type="cellIs" dxfId="243" priority="1" operator="equal">
      <formula>"SFY And/Or Report Period Not Entered On Set-Up Worksheet"</formula>
    </cfRule>
  </conditionalFormatting>
  <dataValidations count="4">
    <dataValidation type="list" allowBlank="1" showInputMessage="1" showErrorMessage="1" prompt="Select the Program from the drop-down list.  See the comments in the header for additional information." sqref="D14:D314">
      <formula1>NREPP</formula1>
    </dataValidation>
    <dataValidation type="list" allowBlank="1" showInputMessage="1" showErrorMessage="1" prompt="Type or select the county from the drop-down list." sqref="H14:H314">
      <formula1>Counties</formula1>
    </dataValidation>
    <dataValidation type="list" allowBlank="1" showInputMessage="1" showErrorMessage="1" prompt="Enter or select the report period from the drop-down list (1 = 1st 6 mos.,_x000a_ 2 = 2nd 6 mos.)" sqref="A14:A314">
      <formula1>"1,2"</formula1>
    </dataValidation>
    <dataValidation allowBlank="1" showInputMessage="1" showErrorMessage="1" prompt="Enter Date in &quot;m/d/yy&quot; format." sqref="B14:C314"/>
  </dataValidations>
  <printOptions horizontalCentered="1"/>
  <pageMargins left="0.3" right="0.3" top="0.5" bottom="0.5" header="0.3" footer="0.3"/>
  <pageSetup scale="52" fitToHeight="0" orientation="landscape" r:id="rId1"/>
  <headerFooter>
    <oddFooter>&amp;LNC DHHS DMH/DD/SAS-CPM-QMT&amp;CPage &amp;P of &amp;N&amp;R&amp;F</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workbookViewId="0">
      <pane ySplit="1" topLeftCell="A2" activePane="bottomLeft" state="frozen"/>
      <selection activeCell="D2" sqref="D2"/>
      <selection pane="bottomLeft" activeCell="B15" sqref="B15"/>
    </sheetView>
  </sheetViews>
  <sheetFormatPr defaultColWidth="9.109375" defaultRowHeight="13.2" x14ac:dyDescent="0.25"/>
  <cols>
    <col min="1" max="1" width="43.5546875" style="1" customWidth="1"/>
    <col min="2" max="8" width="12.6640625" style="1" customWidth="1"/>
    <col min="9" max="9" width="14.6640625" style="1" customWidth="1"/>
    <col min="10" max="16" width="12.6640625" style="1" customWidth="1"/>
    <col min="17" max="17" width="14.6640625" style="1" customWidth="1"/>
    <col min="18" max="24" width="12.6640625" style="1" customWidth="1"/>
    <col min="25" max="25" width="14.6640625" style="1" customWidth="1"/>
    <col min="26" max="16384" width="9.109375" style="1"/>
  </cols>
  <sheetData>
    <row r="1" spans="1:31" ht="24.9" customHeight="1" x14ac:dyDescent="0.25">
      <c r="A1" s="224" t="s">
        <v>270</v>
      </c>
      <c r="B1" s="225"/>
      <c r="C1" s="225"/>
      <c r="D1" s="225"/>
      <c r="E1" s="225"/>
      <c r="F1" s="225"/>
      <c r="G1" s="225"/>
      <c r="H1" s="225"/>
      <c r="I1" s="225"/>
      <c r="J1" s="225"/>
      <c r="K1" s="225"/>
      <c r="L1" s="225"/>
      <c r="M1" s="225"/>
      <c r="N1" s="225"/>
      <c r="O1" s="225"/>
      <c r="P1" s="225"/>
      <c r="Q1" s="225"/>
      <c r="R1" s="225"/>
      <c r="S1" s="225"/>
    </row>
    <row r="2" spans="1:31"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c r="H2" s="30"/>
      <c r="I2" s="30"/>
      <c r="J2" s="30"/>
      <c r="K2" s="30"/>
      <c r="L2" s="30"/>
      <c r="M2" s="30"/>
      <c r="N2" s="30"/>
      <c r="O2" s="30"/>
      <c r="P2" s="30"/>
      <c r="Q2" s="30"/>
      <c r="R2" s="30"/>
      <c r="S2" s="30"/>
    </row>
    <row r="3" spans="1:31" ht="20.100000000000001" customHeight="1" x14ac:dyDescent="0.25">
      <c r="A3" s="38" t="str">
        <f>IF('Set-Up Worksheet'!B4="","LME-MCO Not Entered On Set-Up Worksheet",'Set-Up Worksheet'!B4)</f>
        <v>LME-MCO Not Entered On Set-Up Worksheet</v>
      </c>
      <c r="B3" s="30"/>
      <c r="C3" s="30"/>
      <c r="D3" s="30"/>
      <c r="E3" s="30"/>
      <c r="F3" s="30"/>
      <c r="G3" s="30"/>
      <c r="H3" s="30"/>
      <c r="I3" s="30"/>
      <c r="J3" s="30"/>
      <c r="K3" s="30"/>
      <c r="L3" s="30"/>
      <c r="M3" s="30"/>
      <c r="N3" s="30"/>
      <c r="O3" s="30"/>
      <c r="P3" s="30"/>
      <c r="Q3" s="30"/>
      <c r="R3" s="30"/>
      <c r="S3" s="30"/>
    </row>
    <row r="5" spans="1:31" ht="15.6" x14ac:dyDescent="0.25">
      <c r="A5" s="64" t="s">
        <v>425</v>
      </c>
    </row>
    <row r="7" spans="1:31" ht="15.6" x14ac:dyDescent="0.25">
      <c r="A7" s="64" t="s">
        <v>428</v>
      </c>
    </row>
    <row r="8" spans="1:31" ht="15.6" x14ac:dyDescent="0.25">
      <c r="A8" s="64"/>
    </row>
    <row r="9" spans="1:31" ht="13.8" thickBot="1" x14ac:dyDescent="0.3"/>
    <row r="10" spans="1:31" ht="20.100000000000001" customHeight="1" thickTop="1" thickBot="1" x14ac:dyDescent="0.3">
      <c r="B10" s="223" t="str">
        <f>"July 1, "&amp;'Set-Up Worksheet'!$B$6-1&amp;" through December 31, "&amp;'Set-Up Worksheet'!$B$6-1</f>
        <v>July 1, 2016 through December 31, 2016</v>
      </c>
      <c r="C10" s="221"/>
      <c r="D10" s="221"/>
      <c r="E10" s="221"/>
      <c r="F10" s="221"/>
      <c r="G10" s="221"/>
      <c r="H10" s="221"/>
      <c r="I10" s="222"/>
      <c r="J10" s="223" t="str">
        <f>"January 1, "&amp;'Set-Up Worksheet'!$B$6&amp;" through June 30, "&amp;'Set-Up Worksheet'!$B$6</f>
        <v>January 1, 2017 through June 30, 2017</v>
      </c>
      <c r="K10" s="221"/>
      <c r="L10" s="221"/>
      <c r="M10" s="221"/>
      <c r="N10" s="221"/>
      <c r="O10" s="221"/>
      <c r="P10" s="221"/>
      <c r="Q10" s="222"/>
      <c r="R10" s="223" t="str">
        <f>"July 1, "&amp;'Set-Up Worksheet'!$B$6-1&amp;" through June 30, "&amp;'Set-Up Worksheet'!$B$6</f>
        <v>July 1, 2016 through June 30, 2017</v>
      </c>
      <c r="S10" s="221"/>
      <c r="T10" s="221"/>
      <c r="U10" s="221"/>
      <c r="V10" s="221"/>
      <c r="W10" s="221"/>
      <c r="X10" s="221"/>
      <c r="Y10" s="222"/>
    </row>
    <row r="11" spans="1:31" ht="14.4" thickTop="1" thickBot="1" x14ac:dyDescent="0.3"/>
    <row r="12" spans="1:31" ht="14.4" thickTop="1" thickBot="1" x14ac:dyDescent="0.3">
      <c r="A12" s="369"/>
      <c r="B12" s="216" t="s">
        <v>265</v>
      </c>
      <c r="C12" s="217"/>
      <c r="D12" s="218"/>
      <c r="E12" s="218"/>
      <c r="F12" s="218"/>
      <c r="G12" s="218"/>
      <c r="H12" s="218"/>
      <c r="I12" s="218"/>
      <c r="J12" s="218"/>
      <c r="K12" s="218"/>
      <c r="L12" s="218"/>
      <c r="M12" s="218"/>
      <c r="N12" s="218"/>
      <c r="O12" s="218"/>
      <c r="P12" s="218"/>
      <c r="Q12" s="218"/>
      <c r="R12" s="218"/>
      <c r="S12" s="218"/>
      <c r="T12" s="218"/>
      <c r="U12" s="218"/>
      <c r="V12" s="218"/>
      <c r="W12" s="218"/>
      <c r="X12" s="218"/>
      <c r="Y12" s="219"/>
      <c r="Z12"/>
      <c r="AA12"/>
      <c r="AB12"/>
      <c r="AC12"/>
      <c r="AD12"/>
      <c r="AE12"/>
    </row>
    <row r="13" spans="1:31" ht="66" customHeight="1" thickTop="1" thickBot="1" x14ac:dyDescent="0.3">
      <c r="A13" s="370"/>
      <c r="B13" s="220">
        <v>1</v>
      </c>
      <c r="C13" s="221"/>
      <c r="D13" s="221"/>
      <c r="E13" s="221"/>
      <c r="F13" s="221"/>
      <c r="G13" s="221"/>
      <c r="H13" s="221"/>
      <c r="I13" s="222"/>
      <c r="J13" s="221">
        <v>2</v>
      </c>
      <c r="K13" s="221"/>
      <c r="L13" s="221"/>
      <c r="M13" s="221"/>
      <c r="N13" s="221"/>
      <c r="O13" s="221"/>
      <c r="P13" s="221"/>
      <c r="Q13" s="222"/>
      <c r="R13" s="390" t="s">
        <v>437</v>
      </c>
      <c r="S13" s="390" t="s">
        <v>439</v>
      </c>
      <c r="T13" s="390" t="s">
        <v>441</v>
      </c>
      <c r="U13" s="390" t="s">
        <v>443</v>
      </c>
      <c r="V13" s="390" t="s">
        <v>445</v>
      </c>
      <c r="W13" s="390" t="s">
        <v>447</v>
      </c>
      <c r="X13" s="390" t="s">
        <v>449</v>
      </c>
      <c r="Y13" s="390" t="s">
        <v>451</v>
      </c>
      <c r="Z13"/>
      <c r="AA13"/>
      <c r="AB13"/>
      <c r="AC13"/>
      <c r="AD13"/>
      <c r="AE13"/>
    </row>
    <row r="14" spans="1:31" ht="40.799999999999997" thickTop="1" thickBot="1" x14ac:dyDescent="0.3">
      <c r="A14" s="371" t="s">
        <v>268</v>
      </c>
      <c r="B14" s="362" t="s">
        <v>438</v>
      </c>
      <c r="C14" s="365" t="s">
        <v>440</v>
      </c>
      <c r="D14" s="383" t="s">
        <v>442</v>
      </c>
      <c r="E14" s="384" t="s">
        <v>444</v>
      </c>
      <c r="F14" s="385" t="s">
        <v>446</v>
      </c>
      <c r="G14" s="368" t="s">
        <v>448</v>
      </c>
      <c r="H14" s="381" t="s">
        <v>450</v>
      </c>
      <c r="I14" s="382" t="s">
        <v>452</v>
      </c>
      <c r="J14" s="362" t="s">
        <v>438</v>
      </c>
      <c r="K14" s="365" t="s">
        <v>440</v>
      </c>
      <c r="L14" s="388" t="s">
        <v>442</v>
      </c>
      <c r="M14" s="384" t="s">
        <v>444</v>
      </c>
      <c r="N14" s="389" t="s">
        <v>446</v>
      </c>
      <c r="O14" s="366" t="s">
        <v>448</v>
      </c>
      <c r="P14" s="386" t="s">
        <v>450</v>
      </c>
      <c r="Q14" s="387" t="s">
        <v>452</v>
      </c>
      <c r="R14" s="393"/>
      <c r="S14" s="393"/>
      <c r="T14" s="393"/>
      <c r="U14" s="393"/>
      <c r="V14" s="393"/>
      <c r="W14" s="393"/>
      <c r="X14" s="393"/>
      <c r="Y14" s="393"/>
      <c r="Z14"/>
      <c r="AA14"/>
      <c r="AB14"/>
      <c r="AC14"/>
      <c r="AD14"/>
      <c r="AE14"/>
    </row>
    <row r="15" spans="1:31" ht="24.9" customHeight="1" thickTop="1" x14ac:dyDescent="0.25">
      <c r="A15" s="372" t="s">
        <v>228</v>
      </c>
      <c r="B15" s="361"/>
      <c r="C15" s="343"/>
      <c r="D15" s="361"/>
      <c r="E15" s="343"/>
      <c r="F15" s="361"/>
      <c r="G15" s="343"/>
      <c r="H15" s="380"/>
      <c r="I15" s="343"/>
      <c r="J15" s="361"/>
      <c r="K15" s="343"/>
      <c r="L15" s="361"/>
      <c r="M15" s="343"/>
      <c r="N15" s="380"/>
      <c r="O15" s="343"/>
      <c r="P15" s="380"/>
      <c r="Q15" s="343"/>
      <c r="R15" s="361"/>
      <c r="S15" s="343"/>
      <c r="T15" s="361"/>
      <c r="U15" s="343"/>
      <c r="V15" s="380"/>
      <c r="W15" s="343"/>
      <c r="X15" s="380"/>
      <c r="Y15" s="343"/>
      <c r="Z15"/>
      <c r="AA15"/>
      <c r="AB15"/>
      <c r="AC15"/>
      <c r="AD15"/>
      <c r="AE15"/>
    </row>
    <row r="16" spans="1:31" ht="24.9" customHeight="1" x14ac:dyDescent="0.25">
      <c r="A16" s="372" t="s">
        <v>229</v>
      </c>
      <c r="B16" s="361"/>
      <c r="C16" s="343"/>
      <c r="D16" s="361"/>
      <c r="E16" s="343"/>
      <c r="F16" s="361"/>
      <c r="G16" s="343"/>
      <c r="H16" s="380"/>
      <c r="I16" s="343"/>
      <c r="J16" s="361"/>
      <c r="K16" s="343"/>
      <c r="L16" s="361"/>
      <c r="M16" s="343"/>
      <c r="N16" s="380"/>
      <c r="O16" s="343"/>
      <c r="P16" s="380"/>
      <c r="Q16" s="343"/>
      <c r="R16" s="361"/>
      <c r="S16" s="343"/>
      <c r="T16" s="361"/>
      <c r="U16" s="343"/>
      <c r="V16" s="380"/>
      <c r="W16" s="343"/>
      <c r="X16" s="380"/>
      <c r="Y16" s="343"/>
      <c r="Z16"/>
      <c r="AA16"/>
      <c r="AB16"/>
      <c r="AC16"/>
      <c r="AD16"/>
      <c r="AE16"/>
    </row>
    <row r="17" spans="1:31" ht="24.9" customHeight="1" x14ac:dyDescent="0.25">
      <c r="A17" s="372" t="s">
        <v>230</v>
      </c>
      <c r="B17" s="361"/>
      <c r="C17" s="343"/>
      <c r="D17" s="361"/>
      <c r="E17" s="343"/>
      <c r="F17" s="361"/>
      <c r="G17" s="343"/>
      <c r="H17" s="380"/>
      <c r="I17" s="343"/>
      <c r="J17" s="361"/>
      <c r="K17" s="343"/>
      <c r="L17" s="361"/>
      <c r="M17" s="343"/>
      <c r="N17" s="380"/>
      <c r="O17" s="343"/>
      <c r="P17" s="380"/>
      <c r="Q17" s="343"/>
      <c r="R17" s="361"/>
      <c r="S17" s="343"/>
      <c r="T17" s="361"/>
      <c r="U17" s="343"/>
      <c r="V17" s="380"/>
      <c r="W17" s="343"/>
      <c r="X17" s="380"/>
      <c r="Y17" s="343"/>
      <c r="Z17"/>
      <c r="AA17"/>
      <c r="AB17"/>
      <c r="AC17"/>
      <c r="AD17"/>
      <c r="AE17"/>
    </row>
    <row r="18" spans="1:31" ht="24.9" customHeight="1" x14ac:dyDescent="0.25">
      <c r="A18" s="372" t="s">
        <v>231</v>
      </c>
      <c r="B18" s="361"/>
      <c r="C18" s="343"/>
      <c r="D18" s="361"/>
      <c r="E18" s="343"/>
      <c r="F18" s="361"/>
      <c r="G18" s="343"/>
      <c r="H18" s="380"/>
      <c r="I18" s="343"/>
      <c r="J18" s="361"/>
      <c r="K18" s="343"/>
      <c r="L18" s="361"/>
      <c r="M18" s="343"/>
      <c r="N18" s="380"/>
      <c r="O18" s="343"/>
      <c r="P18" s="380"/>
      <c r="Q18" s="343"/>
      <c r="R18" s="361"/>
      <c r="S18" s="343"/>
      <c r="T18" s="361"/>
      <c r="U18" s="343"/>
      <c r="V18" s="380"/>
      <c r="W18" s="343"/>
      <c r="X18" s="380"/>
      <c r="Y18" s="343"/>
      <c r="Z18"/>
      <c r="AA18"/>
      <c r="AB18"/>
      <c r="AC18"/>
      <c r="AD18"/>
      <c r="AE18"/>
    </row>
    <row r="19" spans="1:31" ht="24.9" customHeight="1" x14ac:dyDescent="0.25">
      <c r="A19" s="372" t="s">
        <v>232</v>
      </c>
      <c r="B19" s="361"/>
      <c r="C19" s="343"/>
      <c r="D19" s="361"/>
      <c r="E19" s="343"/>
      <c r="F19" s="361"/>
      <c r="G19" s="343"/>
      <c r="H19" s="380"/>
      <c r="I19" s="343"/>
      <c r="J19" s="361"/>
      <c r="K19" s="343"/>
      <c r="L19" s="361"/>
      <c r="M19" s="343"/>
      <c r="N19" s="380"/>
      <c r="O19" s="343"/>
      <c r="P19" s="380"/>
      <c r="Q19" s="343"/>
      <c r="R19" s="361"/>
      <c r="S19" s="343"/>
      <c r="T19" s="361"/>
      <c r="U19" s="343"/>
      <c r="V19" s="380"/>
      <c r="W19" s="343"/>
      <c r="X19" s="380"/>
      <c r="Y19" s="343"/>
      <c r="Z19"/>
      <c r="AA19"/>
      <c r="AB19"/>
      <c r="AC19"/>
      <c r="AD19"/>
      <c r="AE19"/>
    </row>
    <row r="20" spans="1:31" ht="24.9" customHeight="1" x14ac:dyDescent="0.25">
      <c r="A20" s="372" t="s">
        <v>233</v>
      </c>
      <c r="B20" s="361"/>
      <c r="C20" s="343"/>
      <c r="D20" s="361"/>
      <c r="E20" s="343"/>
      <c r="F20" s="361"/>
      <c r="G20" s="343"/>
      <c r="H20" s="380"/>
      <c r="I20" s="343"/>
      <c r="J20" s="361"/>
      <c r="K20" s="343"/>
      <c r="L20" s="361"/>
      <c r="M20" s="343"/>
      <c r="N20" s="380"/>
      <c r="O20" s="343"/>
      <c r="P20" s="380"/>
      <c r="Q20" s="343"/>
      <c r="R20" s="361"/>
      <c r="S20" s="343"/>
      <c r="T20" s="361"/>
      <c r="U20" s="343"/>
      <c r="V20" s="380"/>
      <c r="W20" s="343"/>
      <c r="X20" s="380"/>
      <c r="Y20" s="343"/>
      <c r="Z20"/>
      <c r="AA20"/>
      <c r="AB20"/>
      <c r="AC20"/>
      <c r="AD20"/>
      <c r="AE20"/>
    </row>
    <row r="21" spans="1:31" ht="24.9" customHeight="1" x14ac:dyDescent="0.25">
      <c r="A21" s="372" t="s">
        <v>234</v>
      </c>
      <c r="B21" s="361"/>
      <c r="C21" s="343"/>
      <c r="D21" s="361"/>
      <c r="E21" s="343"/>
      <c r="F21" s="361"/>
      <c r="G21" s="343"/>
      <c r="H21" s="380"/>
      <c r="I21" s="343"/>
      <c r="J21" s="361"/>
      <c r="K21" s="343"/>
      <c r="L21" s="361"/>
      <c r="M21" s="343"/>
      <c r="N21" s="380"/>
      <c r="O21" s="343"/>
      <c r="P21" s="380"/>
      <c r="Q21" s="343"/>
      <c r="R21" s="361"/>
      <c r="S21" s="343"/>
      <c r="T21" s="361"/>
      <c r="U21" s="343"/>
      <c r="V21" s="380"/>
      <c r="W21" s="343"/>
      <c r="X21" s="380"/>
      <c r="Y21" s="343"/>
      <c r="Z21"/>
      <c r="AA21"/>
      <c r="AB21"/>
      <c r="AC21"/>
      <c r="AD21"/>
      <c r="AE21"/>
    </row>
    <row r="22" spans="1:31" ht="24.9" customHeight="1" x14ac:dyDescent="0.25">
      <c r="A22" s="372" t="s">
        <v>235</v>
      </c>
      <c r="B22" s="361"/>
      <c r="C22" s="343"/>
      <c r="D22" s="361"/>
      <c r="E22" s="343"/>
      <c r="F22" s="361"/>
      <c r="G22" s="343"/>
      <c r="H22" s="380"/>
      <c r="I22" s="343"/>
      <c r="J22" s="361"/>
      <c r="K22" s="343"/>
      <c r="L22" s="361"/>
      <c r="M22" s="343"/>
      <c r="N22" s="380"/>
      <c r="O22" s="343"/>
      <c r="P22" s="380"/>
      <c r="Q22" s="343"/>
      <c r="R22" s="361"/>
      <c r="S22" s="343"/>
      <c r="T22" s="361"/>
      <c r="U22" s="343"/>
      <c r="V22" s="380"/>
      <c r="W22" s="343"/>
      <c r="X22" s="380"/>
      <c r="Y22" s="343"/>
      <c r="Z22"/>
      <c r="AA22"/>
      <c r="AB22"/>
      <c r="AC22"/>
      <c r="AD22"/>
      <c r="AE22"/>
    </row>
    <row r="23" spans="1:31" ht="24.9" customHeight="1" x14ac:dyDescent="0.25">
      <c r="A23" s="372" t="s">
        <v>236</v>
      </c>
      <c r="B23" s="361"/>
      <c r="C23" s="343"/>
      <c r="D23" s="361"/>
      <c r="E23" s="343"/>
      <c r="F23" s="361"/>
      <c r="G23" s="343"/>
      <c r="H23" s="380"/>
      <c r="I23" s="343"/>
      <c r="J23" s="361"/>
      <c r="K23" s="343"/>
      <c r="L23" s="361"/>
      <c r="M23" s="343"/>
      <c r="N23" s="380"/>
      <c r="O23" s="343"/>
      <c r="P23" s="380"/>
      <c r="Q23" s="343"/>
      <c r="R23" s="361"/>
      <c r="S23" s="343"/>
      <c r="T23" s="361"/>
      <c r="U23" s="343"/>
      <c r="V23" s="380"/>
      <c r="W23" s="343"/>
      <c r="X23" s="380"/>
      <c r="Y23" s="343"/>
      <c r="Z23"/>
      <c r="AA23"/>
      <c r="AB23"/>
      <c r="AC23"/>
      <c r="AD23"/>
      <c r="AE23"/>
    </row>
    <row r="24" spans="1:31" ht="24.9" customHeight="1" x14ac:dyDescent="0.25">
      <c r="A24" s="372" t="s">
        <v>237</v>
      </c>
      <c r="B24" s="361"/>
      <c r="C24" s="343"/>
      <c r="D24" s="361"/>
      <c r="E24" s="343"/>
      <c r="F24" s="361"/>
      <c r="G24" s="343"/>
      <c r="H24" s="380"/>
      <c r="I24" s="343"/>
      <c r="J24" s="361"/>
      <c r="K24" s="343"/>
      <c r="L24" s="361"/>
      <c r="M24" s="343"/>
      <c r="N24" s="380"/>
      <c r="O24" s="343"/>
      <c r="P24" s="380"/>
      <c r="Q24" s="343"/>
      <c r="R24" s="361"/>
      <c r="S24" s="343"/>
      <c r="T24" s="361"/>
      <c r="U24" s="343"/>
      <c r="V24" s="380"/>
      <c r="W24" s="343"/>
      <c r="X24" s="380"/>
      <c r="Y24" s="343"/>
      <c r="Z24"/>
      <c r="AA24"/>
      <c r="AB24"/>
      <c r="AC24"/>
      <c r="AD24"/>
      <c r="AE24"/>
    </row>
    <row r="25" spans="1:31" ht="24.9" customHeight="1" x14ac:dyDescent="0.25">
      <c r="A25" s="372" t="s">
        <v>238</v>
      </c>
      <c r="B25" s="361"/>
      <c r="C25" s="343"/>
      <c r="D25" s="361"/>
      <c r="E25" s="343"/>
      <c r="F25" s="361"/>
      <c r="G25" s="343"/>
      <c r="H25" s="380"/>
      <c r="I25" s="343"/>
      <c r="J25" s="361"/>
      <c r="K25" s="343"/>
      <c r="L25" s="361"/>
      <c r="M25" s="343"/>
      <c r="N25" s="380"/>
      <c r="O25" s="343"/>
      <c r="P25" s="380"/>
      <c r="Q25" s="343"/>
      <c r="R25" s="361"/>
      <c r="S25" s="343"/>
      <c r="T25" s="361"/>
      <c r="U25" s="343"/>
      <c r="V25" s="380"/>
      <c r="W25" s="343"/>
      <c r="X25" s="380"/>
      <c r="Y25" s="343"/>
      <c r="Z25"/>
      <c r="AA25"/>
      <c r="AB25"/>
      <c r="AC25"/>
      <c r="AD25"/>
      <c r="AE25"/>
    </row>
    <row r="26" spans="1:31" ht="24.9" customHeight="1" x14ac:dyDescent="0.25">
      <c r="A26" s="372" t="s">
        <v>239</v>
      </c>
      <c r="B26" s="361"/>
      <c r="C26" s="343"/>
      <c r="D26" s="361"/>
      <c r="E26" s="343"/>
      <c r="F26" s="361"/>
      <c r="G26" s="343"/>
      <c r="H26" s="380"/>
      <c r="I26" s="343"/>
      <c r="J26" s="361"/>
      <c r="K26" s="343"/>
      <c r="L26" s="361"/>
      <c r="M26" s="343"/>
      <c r="N26" s="380"/>
      <c r="O26" s="343"/>
      <c r="P26" s="380"/>
      <c r="Q26" s="343"/>
      <c r="R26" s="361"/>
      <c r="S26" s="343"/>
      <c r="T26" s="361"/>
      <c r="U26" s="343"/>
      <c r="V26" s="380"/>
      <c r="W26" s="343"/>
      <c r="X26" s="380"/>
      <c r="Y26" s="343"/>
      <c r="Z26"/>
      <c r="AA26"/>
      <c r="AB26"/>
      <c r="AC26"/>
      <c r="AD26"/>
      <c r="AE26"/>
    </row>
    <row r="27" spans="1:31" ht="24.9" customHeight="1" x14ac:dyDescent="0.25">
      <c r="A27" s="372" t="s">
        <v>240</v>
      </c>
      <c r="B27" s="361"/>
      <c r="C27" s="343"/>
      <c r="D27" s="361"/>
      <c r="E27" s="343"/>
      <c r="F27" s="361"/>
      <c r="G27" s="343"/>
      <c r="H27" s="380"/>
      <c r="I27" s="343"/>
      <c r="J27" s="361"/>
      <c r="K27" s="343"/>
      <c r="L27" s="361"/>
      <c r="M27" s="343"/>
      <c r="N27" s="380"/>
      <c r="O27" s="343"/>
      <c r="P27" s="380"/>
      <c r="Q27" s="343"/>
      <c r="R27" s="361"/>
      <c r="S27" s="343"/>
      <c r="T27" s="361"/>
      <c r="U27" s="343"/>
      <c r="V27" s="380"/>
      <c r="W27" s="343"/>
      <c r="X27" s="380"/>
      <c r="Y27" s="343"/>
      <c r="Z27"/>
      <c r="AA27"/>
      <c r="AB27"/>
      <c r="AC27"/>
      <c r="AD27"/>
      <c r="AE27"/>
    </row>
    <row r="28" spans="1:31" ht="24.9" customHeight="1" x14ac:dyDescent="0.25">
      <c r="A28" s="372" t="s">
        <v>241</v>
      </c>
      <c r="B28" s="361"/>
      <c r="C28" s="343"/>
      <c r="D28" s="361"/>
      <c r="E28" s="343"/>
      <c r="F28" s="361"/>
      <c r="G28" s="343"/>
      <c r="H28" s="380"/>
      <c r="I28" s="343"/>
      <c r="J28" s="361"/>
      <c r="K28" s="343"/>
      <c r="L28" s="361"/>
      <c r="M28" s="343"/>
      <c r="N28" s="380"/>
      <c r="O28" s="343"/>
      <c r="P28" s="380"/>
      <c r="Q28" s="343"/>
      <c r="R28" s="361"/>
      <c r="S28" s="343"/>
      <c r="T28" s="361"/>
      <c r="U28" s="343"/>
      <c r="V28" s="380"/>
      <c r="W28" s="343"/>
      <c r="X28" s="380"/>
      <c r="Y28" s="343"/>
      <c r="Z28"/>
      <c r="AA28"/>
      <c r="AB28"/>
      <c r="AC28"/>
      <c r="AD28"/>
      <c r="AE28"/>
    </row>
    <row r="29" spans="1:31" ht="24.9" customHeight="1" x14ac:dyDescent="0.25">
      <c r="A29" s="372" t="s">
        <v>242</v>
      </c>
      <c r="B29" s="361"/>
      <c r="C29" s="343"/>
      <c r="D29" s="361"/>
      <c r="E29" s="343"/>
      <c r="F29" s="361"/>
      <c r="G29" s="343"/>
      <c r="H29" s="380"/>
      <c r="I29" s="343"/>
      <c r="J29" s="361"/>
      <c r="K29" s="343"/>
      <c r="L29" s="361"/>
      <c r="M29" s="343"/>
      <c r="N29" s="380"/>
      <c r="O29" s="343"/>
      <c r="P29" s="380"/>
      <c r="Q29" s="343"/>
      <c r="R29" s="361"/>
      <c r="S29" s="343"/>
      <c r="T29" s="361"/>
      <c r="U29" s="343"/>
      <c r="V29" s="380"/>
      <c r="W29" s="343"/>
      <c r="X29" s="380"/>
      <c r="Y29" s="343"/>
      <c r="Z29"/>
      <c r="AA29"/>
      <c r="AB29"/>
      <c r="AC29"/>
      <c r="AD29"/>
      <c r="AE29"/>
    </row>
    <row r="30" spans="1:31" ht="24.9" customHeight="1" x14ac:dyDescent="0.25">
      <c r="A30" s="372" t="s">
        <v>243</v>
      </c>
      <c r="B30" s="361"/>
      <c r="C30" s="343"/>
      <c r="D30" s="361"/>
      <c r="E30" s="343"/>
      <c r="F30" s="361"/>
      <c r="G30" s="343"/>
      <c r="H30" s="380"/>
      <c r="I30" s="343"/>
      <c r="J30" s="361"/>
      <c r="K30" s="343"/>
      <c r="L30" s="361"/>
      <c r="M30" s="343"/>
      <c r="N30" s="380"/>
      <c r="O30" s="343"/>
      <c r="P30" s="380"/>
      <c r="Q30" s="343"/>
      <c r="R30" s="361"/>
      <c r="S30" s="343"/>
      <c r="T30" s="361"/>
      <c r="U30" s="343"/>
      <c r="V30" s="380"/>
      <c r="W30" s="343"/>
      <c r="X30" s="380"/>
      <c r="Y30" s="343"/>
      <c r="Z30"/>
      <c r="AA30"/>
      <c r="AB30"/>
      <c r="AC30"/>
      <c r="AD30"/>
      <c r="AE30"/>
    </row>
    <row r="31" spans="1:31" ht="24.9" customHeight="1" x14ac:dyDescent="0.25">
      <c r="A31" s="372" t="s">
        <v>244</v>
      </c>
      <c r="B31" s="361"/>
      <c r="C31" s="343"/>
      <c r="D31" s="361"/>
      <c r="E31" s="343"/>
      <c r="F31" s="361"/>
      <c r="G31" s="343"/>
      <c r="H31" s="380"/>
      <c r="I31" s="343"/>
      <c r="J31" s="361"/>
      <c r="K31" s="343"/>
      <c r="L31" s="361"/>
      <c r="M31" s="343"/>
      <c r="N31" s="380"/>
      <c r="O31" s="343"/>
      <c r="P31" s="380"/>
      <c r="Q31" s="343"/>
      <c r="R31" s="361"/>
      <c r="S31" s="343"/>
      <c r="T31" s="361"/>
      <c r="U31" s="343"/>
      <c r="V31" s="380"/>
      <c r="W31" s="343"/>
      <c r="X31" s="380"/>
      <c r="Y31" s="343"/>
      <c r="Z31"/>
      <c r="AA31"/>
      <c r="AB31"/>
      <c r="AC31"/>
      <c r="AD31"/>
      <c r="AE31"/>
    </row>
    <row r="32" spans="1:31" ht="24.9" customHeight="1" x14ac:dyDescent="0.25">
      <c r="A32" s="372" t="s">
        <v>245</v>
      </c>
      <c r="B32" s="361"/>
      <c r="C32" s="343"/>
      <c r="D32" s="361"/>
      <c r="E32" s="343"/>
      <c r="F32" s="361"/>
      <c r="G32" s="343"/>
      <c r="H32" s="380"/>
      <c r="I32" s="343"/>
      <c r="J32" s="361"/>
      <c r="K32" s="343"/>
      <c r="L32" s="361"/>
      <c r="M32" s="343"/>
      <c r="N32" s="380"/>
      <c r="O32" s="343"/>
      <c r="P32" s="380"/>
      <c r="Q32" s="343"/>
      <c r="R32" s="361"/>
      <c r="S32" s="343"/>
      <c r="T32" s="361"/>
      <c r="U32" s="343"/>
      <c r="V32" s="380"/>
      <c r="W32" s="343"/>
      <c r="X32" s="380"/>
      <c r="Y32" s="343"/>
      <c r="Z32"/>
      <c r="AA32"/>
      <c r="AB32"/>
      <c r="AC32"/>
      <c r="AD32"/>
      <c r="AE32"/>
    </row>
    <row r="33" spans="1:31" ht="24.9" customHeight="1" x14ac:dyDescent="0.25">
      <c r="A33" s="372" t="s">
        <v>246</v>
      </c>
      <c r="B33" s="361"/>
      <c r="C33" s="343"/>
      <c r="D33" s="361"/>
      <c r="E33" s="343"/>
      <c r="F33" s="361"/>
      <c r="G33" s="343"/>
      <c r="H33" s="380"/>
      <c r="I33" s="343"/>
      <c r="J33" s="361"/>
      <c r="K33" s="343"/>
      <c r="L33" s="361"/>
      <c r="M33" s="343"/>
      <c r="N33" s="380"/>
      <c r="O33" s="343"/>
      <c r="P33" s="380"/>
      <c r="Q33" s="343"/>
      <c r="R33" s="361"/>
      <c r="S33" s="343"/>
      <c r="T33" s="361"/>
      <c r="U33" s="343"/>
      <c r="V33" s="380"/>
      <c r="W33" s="343"/>
      <c r="X33" s="380"/>
      <c r="Y33" s="343"/>
      <c r="Z33"/>
      <c r="AA33"/>
      <c r="AB33"/>
      <c r="AC33"/>
      <c r="AD33"/>
      <c r="AE33"/>
    </row>
    <row r="34" spans="1:31" ht="24.9" customHeight="1" x14ac:dyDescent="0.25">
      <c r="A34" s="372" t="s">
        <v>247</v>
      </c>
      <c r="B34" s="361"/>
      <c r="C34" s="343"/>
      <c r="D34" s="361"/>
      <c r="E34" s="343"/>
      <c r="F34" s="361"/>
      <c r="G34" s="343"/>
      <c r="H34" s="380"/>
      <c r="I34" s="343"/>
      <c r="J34" s="361"/>
      <c r="K34" s="343"/>
      <c r="L34" s="361"/>
      <c r="M34" s="343"/>
      <c r="N34" s="380"/>
      <c r="O34" s="343"/>
      <c r="P34" s="380"/>
      <c r="Q34" s="343"/>
      <c r="R34" s="361"/>
      <c r="S34" s="343"/>
      <c r="T34" s="361"/>
      <c r="U34" s="343"/>
      <c r="V34" s="380"/>
      <c r="W34" s="343"/>
      <c r="X34" s="380"/>
      <c r="Y34" s="343"/>
      <c r="Z34"/>
      <c r="AA34"/>
      <c r="AB34"/>
      <c r="AC34"/>
      <c r="AD34"/>
      <c r="AE34"/>
    </row>
    <row r="35" spans="1:31" ht="24.9" customHeight="1" x14ac:dyDescent="0.25">
      <c r="A35" s="372" t="s">
        <v>248</v>
      </c>
      <c r="B35" s="361"/>
      <c r="C35" s="343"/>
      <c r="D35" s="361"/>
      <c r="E35" s="343"/>
      <c r="F35" s="361"/>
      <c r="G35" s="343"/>
      <c r="H35" s="380"/>
      <c r="I35" s="343"/>
      <c r="J35" s="361"/>
      <c r="K35" s="343"/>
      <c r="L35" s="361"/>
      <c r="M35" s="343"/>
      <c r="N35" s="380"/>
      <c r="O35" s="343"/>
      <c r="P35" s="380"/>
      <c r="Q35" s="343"/>
      <c r="R35" s="361"/>
      <c r="S35" s="343"/>
      <c r="T35" s="361"/>
      <c r="U35" s="343"/>
      <c r="V35" s="380"/>
      <c r="W35" s="343"/>
      <c r="X35" s="380"/>
      <c r="Y35" s="343"/>
      <c r="Z35"/>
      <c r="AA35"/>
      <c r="AB35"/>
      <c r="AC35"/>
      <c r="AD35"/>
      <c r="AE35"/>
    </row>
    <row r="36" spans="1:31" ht="24.9" customHeight="1" x14ac:dyDescent="0.25">
      <c r="A36" s="372" t="s">
        <v>249</v>
      </c>
      <c r="B36" s="361"/>
      <c r="C36" s="343"/>
      <c r="D36" s="361"/>
      <c r="E36" s="343"/>
      <c r="F36" s="361"/>
      <c r="G36" s="343"/>
      <c r="H36" s="380"/>
      <c r="I36" s="343"/>
      <c r="J36" s="361"/>
      <c r="K36" s="343"/>
      <c r="L36" s="361"/>
      <c r="M36" s="343"/>
      <c r="N36" s="380"/>
      <c r="O36" s="343"/>
      <c r="P36" s="380"/>
      <c r="Q36" s="343"/>
      <c r="R36" s="361"/>
      <c r="S36" s="343"/>
      <c r="T36" s="361"/>
      <c r="U36" s="343"/>
      <c r="V36" s="380"/>
      <c r="W36" s="343"/>
      <c r="X36" s="380"/>
      <c r="Y36" s="343"/>
      <c r="Z36"/>
      <c r="AA36"/>
      <c r="AB36"/>
      <c r="AC36"/>
      <c r="AD36"/>
      <c r="AE36"/>
    </row>
    <row r="37" spans="1:31" ht="24.9" customHeight="1" x14ac:dyDescent="0.25">
      <c r="A37" s="372" t="s">
        <v>250</v>
      </c>
      <c r="B37" s="361"/>
      <c r="C37" s="343"/>
      <c r="D37" s="361"/>
      <c r="E37" s="343"/>
      <c r="F37" s="361"/>
      <c r="G37" s="343"/>
      <c r="H37" s="380"/>
      <c r="I37" s="343"/>
      <c r="J37" s="361"/>
      <c r="K37" s="343"/>
      <c r="L37" s="361"/>
      <c r="M37" s="343"/>
      <c r="N37" s="380"/>
      <c r="O37" s="343"/>
      <c r="P37" s="380"/>
      <c r="Q37" s="343"/>
      <c r="R37" s="361"/>
      <c r="S37" s="343"/>
      <c r="T37" s="361"/>
      <c r="U37" s="343"/>
      <c r="V37" s="380"/>
      <c r="W37" s="343"/>
      <c r="X37" s="380"/>
      <c r="Y37" s="343"/>
      <c r="Z37"/>
      <c r="AA37"/>
      <c r="AB37"/>
      <c r="AC37"/>
      <c r="AD37"/>
      <c r="AE37"/>
    </row>
    <row r="38" spans="1:31" ht="24.9" customHeight="1" x14ac:dyDescent="0.25">
      <c r="A38" s="372" t="s">
        <v>251</v>
      </c>
      <c r="B38" s="361"/>
      <c r="C38" s="343"/>
      <c r="D38" s="361"/>
      <c r="E38" s="343"/>
      <c r="F38" s="361"/>
      <c r="G38" s="343"/>
      <c r="H38" s="380"/>
      <c r="I38" s="343"/>
      <c r="J38" s="361"/>
      <c r="K38" s="343"/>
      <c r="L38" s="361"/>
      <c r="M38" s="343"/>
      <c r="N38" s="380"/>
      <c r="O38" s="343"/>
      <c r="P38" s="380"/>
      <c r="Q38" s="343"/>
      <c r="R38" s="361"/>
      <c r="S38" s="343"/>
      <c r="T38" s="361"/>
      <c r="U38" s="343"/>
      <c r="V38" s="380"/>
      <c r="W38" s="343"/>
      <c r="X38" s="380"/>
      <c r="Y38" s="343"/>
      <c r="Z38"/>
      <c r="AA38"/>
      <c r="AB38"/>
      <c r="AC38"/>
      <c r="AD38"/>
      <c r="AE38"/>
    </row>
    <row r="39" spans="1:31" ht="24.9" customHeight="1" x14ac:dyDescent="0.25">
      <c r="A39" s="372" t="s">
        <v>253</v>
      </c>
      <c r="B39" s="361"/>
      <c r="C39" s="343"/>
      <c r="D39" s="361"/>
      <c r="E39" s="343"/>
      <c r="F39" s="361"/>
      <c r="G39" s="343"/>
      <c r="H39" s="380"/>
      <c r="I39" s="343"/>
      <c r="J39" s="361"/>
      <c r="K39" s="343"/>
      <c r="L39" s="361"/>
      <c r="M39" s="343"/>
      <c r="N39" s="380"/>
      <c r="O39" s="343"/>
      <c r="P39" s="380"/>
      <c r="Q39" s="343"/>
      <c r="R39" s="361"/>
      <c r="S39" s="343"/>
      <c r="T39" s="361"/>
      <c r="U39" s="343"/>
      <c r="V39" s="380"/>
      <c r="W39" s="343"/>
      <c r="X39" s="380"/>
      <c r="Y39" s="343"/>
      <c r="Z39"/>
      <c r="AA39"/>
      <c r="AB39"/>
      <c r="AC39"/>
      <c r="AD39"/>
      <c r="AE39"/>
    </row>
    <row r="40" spans="1:31" ht="24.9" customHeight="1" x14ac:dyDescent="0.25">
      <c r="A40" s="372" t="s">
        <v>252</v>
      </c>
      <c r="B40" s="361"/>
      <c r="C40" s="343"/>
      <c r="D40" s="361"/>
      <c r="E40" s="343"/>
      <c r="F40" s="361"/>
      <c r="G40" s="343"/>
      <c r="H40" s="380"/>
      <c r="I40" s="343"/>
      <c r="J40" s="361"/>
      <c r="K40" s="343"/>
      <c r="L40" s="361"/>
      <c r="M40" s="343"/>
      <c r="N40" s="380"/>
      <c r="O40" s="343"/>
      <c r="P40" s="380"/>
      <c r="Q40" s="343"/>
      <c r="R40" s="361"/>
      <c r="S40" s="343"/>
      <c r="T40" s="361"/>
      <c r="U40" s="343"/>
      <c r="V40" s="380"/>
      <c r="W40" s="343"/>
      <c r="X40" s="380"/>
      <c r="Y40" s="343"/>
      <c r="Z40"/>
      <c r="AA40"/>
      <c r="AB40"/>
      <c r="AC40"/>
      <c r="AD40"/>
      <c r="AE40"/>
    </row>
    <row r="41" spans="1:31" ht="24.9" customHeight="1" x14ac:dyDescent="0.25">
      <c r="A41" s="372" t="s">
        <v>266</v>
      </c>
      <c r="B41" s="361"/>
      <c r="C41" s="343"/>
      <c r="D41" s="361"/>
      <c r="E41" s="343"/>
      <c r="F41" s="361"/>
      <c r="G41" s="343"/>
      <c r="H41" s="380"/>
      <c r="I41" s="343"/>
      <c r="J41" s="361"/>
      <c r="K41" s="343"/>
      <c r="L41" s="361"/>
      <c r="M41" s="343"/>
      <c r="N41" s="380"/>
      <c r="O41" s="343"/>
      <c r="P41" s="380"/>
      <c r="Q41" s="343"/>
      <c r="R41" s="361"/>
      <c r="S41" s="343"/>
      <c r="T41" s="361"/>
      <c r="U41" s="343"/>
      <c r="V41" s="380"/>
      <c r="W41" s="343"/>
      <c r="X41" s="380"/>
      <c r="Y41" s="343"/>
      <c r="Z41"/>
      <c r="AA41"/>
      <c r="AB41"/>
      <c r="AC41"/>
      <c r="AD41"/>
      <c r="AE41"/>
    </row>
    <row r="42" spans="1:31" s="47" customFormat="1" ht="24.9" customHeight="1" x14ac:dyDescent="0.25">
      <c r="A42" s="372" t="s">
        <v>496</v>
      </c>
      <c r="B42" s="361"/>
      <c r="C42" s="343"/>
      <c r="D42" s="361"/>
      <c r="E42" s="343"/>
      <c r="F42" s="361"/>
      <c r="G42" s="343"/>
      <c r="H42" s="380"/>
      <c r="I42" s="343"/>
      <c r="J42" s="361"/>
      <c r="K42" s="343"/>
      <c r="L42" s="361"/>
      <c r="M42" s="343"/>
      <c r="N42" s="380"/>
      <c r="O42" s="343"/>
      <c r="P42" s="380"/>
      <c r="Q42" s="343"/>
      <c r="R42" s="361"/>
      <c r="S42" s="343"/>
      <c r="T42" s="361"/>
      <c r="U42" s="343"/>
      <c r="V42" s="380"/>
      <c r="W42" s="343"/>
      <c r="X42" s="380"/>
      <c r="Y42" s="343"/>
      <c r="Z42" s="377"/>
      <c r="AA42" s="377"/>
      <c r="AB42" s="377"/>
      <c r="AC42" s="377"/>
      <c r="AD42" s="377"/>
      <c r="AE42" s="377"/>
    </row>
    <row r="43" spans="1:31" ht="24.9" customHeight="1" x14ac:dyDescent="0.25">
      <c r="A43" s="372" t="s">
        <v>497</v>
      </c>
      <c r="B43" s="361"/>
      <c r="C43" s="343"/>
      <c r="D43" s="361"/>
      <c r="E43" s="343"/>
      <c r="F43" s="361"/>
      <c r="G43" s="343"/>
      <c r="H43" s="380"/>
      <c r="I43" s="343"/>
      <c r="J43" s="361"/>
      <c r="K43" s="343"/>
      <c r="L43" s="361"/>
      <c r="M43" s="343"/>
      <c r="N43" s="380"/>
      <c r="O43" s="343"/>
      <c r="P43" s="380"/>
      <c r="Q43" s="343"/>
      <c r="R43" s="361"/>
      <c r="S43" s="343"/>
      <c r="T43" s="361"/>
      <c r="U43" s="343"/>
      <c r="V43" s="380"/>
      <c r="W43" s="343"/>
      <c r="X43" s="380"/>
      <c r="Y43" s="343"/>
    </row>
    <row r="44" spans="1:31" ht="24.9" customHeight="1" x14ac:dyDescent="0.25">
      <c r="A44" s="372" t="s">
        <v>498</v>
      </c>
      <c r="B44" s="361"/>
      <c r="C44" s="343"/>
      <c r="D44" s="361"/>
      <c r="E44" s="343"/>
      <c r="F44" s="361"/>
      <c r="G44" s="343"/>
      <c r="H44" s="380"/>
      <c r="I44" s="343"/>
      <c r="J44" s="361"/>
      <c r="K44" s="343"/>
      <c r="L44" s="361"/>
      <c r="M44" s="343"/>
      <c r="N44" s="380"/>
      <c r="O44" s="343"/>
      <c r="P44" s="380"/>
      <c r="Q44" s="343"/>
      <c r="R44" s="361"/>
      <c r="S44" s="343"/>
      <c r="T44" s="361"/>
      <c r="U44" s="343"/>
      <c r="V44" s="380"/>
      <c r="W44" s="343"/>
      <c r="X44" s="380"/>
      <c r="Y44" s="343"/>
    </row>
    <row r="45" spans="1:31" ht="24.9" customHeight="1" x14ac:dyDescent="0.25">
      <c r="A45" s="372" t="s">
        <v>493</v>
      </c>
      <c r="B45" s="361"/>
      <c r="C45" s="343"/>
      <c r="D45" s="361"/>
      <c r="E45" s="343"/>
      <c r="F45" s="361"/>
      <c r="G45" s="343"/>
      <c r="H45" s="380"/>
      <c r="I45" s="343"/>
      <c r="J45" s="361"/>
      <c r="K45" s="343"/>
      <c r="L45" s="361"/>
      <c r="M45" s="343"/>
      <c r="N45" s="380"/>
      <c r="O45" s="343"/>
      <c r="P45" s="380"/>
      <c r="Q45" s="343"/>
      <c r="R45" s="361"/>
      <c r="S45" s="343"/>
      <c r="T45" s="361"/>
      <c r="U45" s="343"/>
      <c r="V45" s="380"/>
      <c r="W45" s="343"/>
      <c r="X45" s="380"/>
      <c r="Y45" s="343"/>
    </row>
    <row r="46" spans="1:31" ht="24.9" customHeight="1" x14ac:dyDescent="0.25">
      <c r="A46" s="372" t="s">
        <v>489</v>
      </c>
      <c r="B46" s="361"/>
      <c r="C46" s="343"/>
      <c r="D46" s="361"/>
      <c r="E46" s="343"/>
      <c r="F46" s="361"/>
      <c r="G46" s="343"/>
      <c r="H46" s="380"/>
      <c r="I46" s="343"/>
      <c r="J46" s="361"/>
      <c r="K46" s="343"/>
      <c r="L46" s="361"/>
      <c r="M46" s="343"/>
      <c r="N46" s="380"/>
      <c r="O46" s="343"/>
      <c r="P46" s="380"/>
      <c r="Q46" s="343"/>
      <c r="R46" s="361"/>
      <c r="S46" s="343"/>
      <c r="T46" s="361"/>
      <c r="U46" s="343"/>
      <c r="V46" s="380"/>
      <c r="W46" s="343"/>
      <c r="X46" s="380"/>
      <c r="Y46" s="343"/>
    </row>
    <row r="47" spans="1:31" ht="24.9" customHeight="1" x14ac:dyDescent="0.25">
      <c r="A47" s="372" t="s">
        <v>494</v>
      </c>
      <c r="B47" s="361"/>
      <c r="C47" s="343"/>
      <c r="D47" s="361"/>
      <c r="E47" s="343"/>
      <c r="F47" s="361"/>
      <c r="G47" s="343"/>
      <c r="H47" s="380"/>
      <c r="I47" s="343"/>
      <c r="J47" s="361"/>
      <c r="K47" s="343"/>
      <c r="L47" s="361"/>
      <c r="M47" s="343"/>
      <c r="N47" s="380"/>
      <c r="O47" s="343"/>
      <c r="P47" s="380"/>
      <c r="Q47" s="343"/>
      <c r="R47" s="361"/>
      <c r="S47" s="343"/>
      <c r="T47" s="361"/>
      <c r="U47" s="343"/>
      <c r="V47" s="380"/>
      <c r="W47" s="343"/>
      <c r="X47" s="380"/>
      <c r="Y47" s="343"/>
    </row>
    <row r="48" spans="1:31" ht="24.9" customHeight="1" x14ac:dyDescent="0.25">
      <c r="A48" s="372" t="s">
        <v>490</v>
      </c>
      <c r="B48" s="361"/>
      <c r="C48" s="343"/>
      <c r="D48" s="361"/>
      <c r="E48" s="343"/>
      <c r="F48" s="361"/>
      <c r="G48" s="343"/>
      <c r="H48" s="380"/>
      <c r="I48" s="343"/>
      <c r="J48" s="361"/>
      <c r="K48" s="343"/>
      <c r="L48" s="361"/>
      <c r="M48" s="343"/>
      <c r="N48" s="380"/>
      <c r="O48" s="343"/>
      <c r="P48" s="380"/>
      <c r="Q48" s="343"/>
      <c r="R48" s="361"/>
      <c r="S48" s="343"/>
      <c r="T48" s="361"/>
      <c r="U48" s="343"/>
      <c r="V48" s="380"/>
      <c r="W48" s="343"/>
      <c r="X48" s="380"/>
      <c r="Y48" s="343"/>
    </row>
    <row r="49" spans="1:25" ht="24.9" customHeight="1" x14ac:dyDescent="0.25">
      <c r="A49" s="372" t="s">
        <v>491</v>
      </c>
      <c r="B49" s="361"/>
      <c r="C49" s="343"/>
      <c r="D49" s="361"/>
      <c r="E49" s="343"/>
      <c r="F49" s="361"/>
      <c r="G49" s="343"/>
      <c r="H49" s="380"/>
      <c r="I49" s="343"/>
      <c r="J49" s="361"/>
      <c r="K49" s="343"/>
      <c r="L49" s="361"/>
      <c r="M49" s="343"/>
      <c r="N49" s="380"/>
      <c r="O49" s="343"/>
      <c r="P49" s="380"/>
      <c r="Q49" s="343"/>
      <c r="R49" s="361"/>
      <c r="S49" s="343"/>
      <c r="T49" s="361"/>
      <c r="U49" s="343"/>
      <c r="V49" s="380"/>
      <c r="W49" s="343"/>
      <c r="X49" s="380"/>
      <c r="Y49" s="343"/>
    </row>
    <row r="50" spans="1:25" ht="24.9" customHeight="1" x14ac:dyDescent="0.25">
      <c r="A50" s="372" t="s">
        <v>500</v>
      </c>
      <c r="B50" s="361"/>
      <c r="C50" s="343"/>
      <c r="D50" s="361"/>
      <c r="E50" s="343"/>
      <c r="F50" s="361"/>
      <c r="G50" s="343"/>
      <c r="H50" s="380"/>
      <c r="I50" s="343"/>
      <c r="J50" s="361"/>
      <c r="K50" s="343"/>
      <c r="L50" s="361"/>
      <c r="M50" s="343"/>
      <c r="N50" s="380"/>
      <c r="O50" s="343"/>
      <c r="P50" s="380"/>
      <c r="Q50" s="343"/>
      <c r="R50" s="361"/>
      <c r="S50" s="343"/>
      <c r="T50" s="361"/>
      <c r="U50" s="343"/>
      <c r="V50" s="380"/>
      <c r="W50" s="343"/>
      <c r="X50" s="380"/>
      <c r="Y50" s="343"/>
    </row>
    <row r="51" spans="1:25" ht="24.9" customHeight="1" x14ac:dyDescent="0.25">
      <c r="A51" s="372" t="s">
        <v>499</v>
      </c>
      <c r="B51" s="361"/>
      <c r="C51" s="343"/>
      <c r="D51" s="361"/>
      <c r="E51" s="343"/>
      <c r="F51" s="361"/>
      <c r="G51" s="343"/>
      <c r="H51" s="380"/>
      <c r="I51" s="343"/>
      <c r="J51" s="361"/>
      <c r="K51" s="343"/>
      <c r="L51" s="361"/>
      <c r="M51" s="343"/>
      <c r="N51" s="380"/>
      <c r="O51" s="343"/>
      <c r="P51" s="380"/>
      <c r="Q51" s="343"/>
      <c r="R51" s="361"/>
      <c r="S51" s="343"/>
      <c r="T51" s="361"/>
      <c r="U51" s="343"/>
      <c r="V51" s="380"/>
      <c r="W51" s="343"/>
      <c r="X51" s="380"/>
      <c r="Y51" s="343"/>
    </row>
    <row r="52" spans="1:25" ht="24.9" customHeight="1" x14ac:dyDescent="0.25">
      <c r="A52" s="372" t="s">
        <v>492</v>
      </c>
      <c r="B52" s="361"/>
      <c r="C52" s="343"/>
      <c r="D52" s="361"/>
      <c r="E52" s="343"/>
      <c r="F52" s="361"/>
      <c r="G52" s="343"/>
      <c r="H52" s="380"/>
      <c r="I52" s="343"/>
      <c r="J52" s="361"/>
      <c r="K52" s="343"/>
      <c r="L52" s="361"/>
      <c r="M52" s="343"/>
      <c r="N52" s="380"/>
      <c r="O52" s="343"/>
      <c r="P52" s="380"/>
      <c r="Q52" s="343"/>
      <c r="R52" s="361"/>
      <c r="S52" s="343"/>
      <c r="T52" s="361"/>
      <c r="U52" s="343"/>
      <c r="V52" s="380"/>
      <c r="W52" s="343"/>
      <c r="X52" s="380"/>
      <c r="Y52" s="343"/>
    </row>
    <row r="53" spans="1:25" ht="24.9" customHeight="1" x14ac:dyDescent="0.25">
      <c r="A53" s="372" t="s">
        <v>501</v>
      </c>
      <c r="B53" s="361"/>
      <c r="C53" s="343"/>
      <c r="D53" s="361"/>
      <c r="E53" s="343"/>
      <c r="F53" s="361"/>
      <c r="G53" s="343"/>
      <c r="H53" s="380"/>
      <c r="I53" s="343"/>
      <c r="J53" s="361"/>
      <c r="K53" s="343"/>
      <c r="L53" s="361"/>
      <c r="M53" s="343"/>
      <c r="N53" s="380"/>
      <c r="O53" s="343"/>
      <c r="P53" s="380"/>
      <c r="Q53" s="343"/>
      <c r="R53" s="361"/>
      <c r="S53" s="343"/>
      <c r="T53" s="361"/>
      <c r="U53" s="343"/>
      <c r="V53" s="380"/>
      <c r="W53" s="343"/>
      <c r="X53" s="380"/>
      <c r="Y53" s="343"/>
    </row>
    <row r="54" spans="1:25" ht="24.9" customHeight="1" x14ac:dyDescent="0.25">
      <c r="A54" s="372" t="s">
        <v>502</v>
      </c>
      <c r="B54" s="361"/>
      <c r="C54" s="343"/>
      <c r="D54" s="361"/>
      <c r="E54" s="343"/>
      <c r="F54" s="361"/>
      <c r="G54" s="343"/>
      <c r="H54" s="380"/>
      <c r="I54" s="343"/>
      <c r="J54" s="361"/>
      <c r="K54" s="343"/>
      <c r="L54" s="361"/>
      <c r="M54" s="343"/>
      <c r="N54" s="380"/>
      <c r="O54" s="343"/>
      <c r="P54" s="380"/>
      <c r="Q54" s="343"/>
      <c r="R54" s="361"/>
      <c r="S54" s="343"/>
      <c r="T54" s="361"/>
      <c r="U54" s="343"/>
      <c r="V54" s="380"/>
      <c r="W54" s="343"/>
      <c r="X54" s="380"/>
      <c r="Y54" s="343"/>
    </row>
    <row r="55" spans="1:25" ht="24.9" customHeight="1" thickBot="1" x14ac:dyDescent="0.3">
      <c r="A55" s="372" t="s">
        <v>495</v>
      </c>
      <c r="B55" s="361"/>
      <c r="C55" s="343"/>
      <c r="D55" s="361"/>
      <c r="E55" s="343"/>
      <c r="F55" s="361"/>
      <c r="G55" s="343"/>
      <c r="H55" s="380"/>
      <c r="I55" s="343"/>
      <c r="J55" s="361"/>
      <c r="K55" s="343"/>
      <c r="L55" s="361"/>
      <c r="M55" s="343"/>
      <c r="N55" s="380"/>
      <c r="O55" s="343"/>
      <c r="P55" s="380"/>
      <c r="Q55" s="343"/>
      <c r="R55" s="361"/>
      <c r="S55" s="343"/>
      <c r="T55" s="361"/>
      <c r="U55" s="343"/>
      <c r="V55" s="380"/>
      <c r="W55" s="343"/>
      <c r="X55" s="380"/>
      <c r="Y55" s="343"/>
    </row>
    <row r="56" spans="1:25" ht="24.9" customHeight="1" thickTop="1" thickBot="1" x14ac:dyDescent="0.3">
      <c r="A56" s="373" t="s">
        <v>267</v>
      </c>
      <c r="B56" s="375"/>
      <c r="C56" s="364"/>
      <c r="D56" s="376"/>
      <c r="E56" s="363"/>
      <c r="F56" s="374"/>
      <c r="G56" s="367"/>
      <c r="H56" s="391"/>
      <c r="I56" s="392"/>
      <c r="J56" s="375"/>
      <c r="K56" s="364"/>
      <c r="L56" s="376"/>
      <c r="M56" s="363"/>
      <c r="N56" s="394"/>
      <c r="O56" s="367"/>
      <c r="P56" s="379"/>
      <c r="Q56" s="378"/>
      <c r="R56" s="375"/>
      <c r="S56" s="364"/>
      <c r="T56" s="376"/>
      <c r="U56" s="363"/>
      <c r="V56" s="394"/>
      <c r="W56" s="367"/>
      <c r="X56" s="379"/>
      <c r="Y56" s="378"/>
    </row>
    <row r="57" spans="1:25" ht="13.8" thickTop="1" x14ac:dyDescent="0.25"/>
  </sheetData>
  <sheetProtection pivotTables="0"/>
  <conditionalFormatting sqref="A3">
    <cfRule type="cellIs" dxfId="242" priority="2" operator="equal">
      <formula>"LME-MCO Not Entered On Set-Up Worksheet"</formula>
    </cfRule>
  </conditionalFormatting>
  <conditionalFormatting sqref="A2">
    <cfRule type="cellIs" dxfId="241" priority="1" operator="equal">
      <formula>"SFY And/Or Report Period Not Entered On Set-Up Worksheet"</formula>
    </cfRule>
  </conditionalFormatting>
  <printOptions horizontalCentered="1"/>
  <pageMargins left="0.3" right="0.3" top="0.5" bottom="0.5" header="0.3" footer="0.3"/>
  <pageSetup paperSize="5" scale="49" orientation="landscape" r:id="rId2"/>
  <headerFooter>
    <oddFooter>&amp;LNC DHHS DMH/DD/SAS-CPM-QMT&amp;CPage &amp;P of &amp;N&amp;R&amp;F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workbookViewId="0">
      <pane ySplit="10" topLeftCell="A11" activePane="bottomLeft" state="frozen"/>
      <selection activeCell="D2" sqref="D2"/>
      <selection pane="bottomLeft" activeCell="B12" sqref="B12"/>
    </sheetView>
  </sheetViews>
  <sheetFormatPr defaultColWidth="9.109375" defaultRowHeight="13.2" x14ac:dyDescent="0.25"/>
  <cols>
    <col min="1" max="1" width="55.6640625" style="1" customWidth="1"/>
    <col min="2" max="16" width="8.6640625" style="1" customWidth="1"/>
    <col min="17" max="18" width="9.109375" style="1"/>
    <col min="19" max="19" width="17.109375" style="1" customWidth="1"/>
    <col min="20" max="16384" width="9.109375" style="1"/>
  </cols>
  <sheetData>
    <row r="1" spans="1:19" ht="20.100000000000001" customHeight="1" x14ac:dyDescent="0.25">
      <c r="A1" s="224" t="str">
        <f>IF($S$6="","Minimum Required Synar Hours in cell S6 is BLANK !!!  Please enter a number !!!","Please enter data in the yellow shaded cells (as applicable).")</f>
        <v>Please enter data in the yellow shaded cells (as applicable).</v>
      </c>
      <c r="B1" s="224"/>
      <c r="C1" s="224"/>
      <c r="D1" s="224"/>
      <c r="E1" s="224"/>
      <c r="F1" s="224"/>
      <c r="G1" s="224"/>
      <c r="H1" s="224"/>
      <c r="I1" s="224"/>
      <c r="J1" s="224"/>
      <c r="K1" s="224"/>
      <c r="L1" s="224"/>
      <c r="M1" s="224"/>
      <c r="N1" s="224"/>
      <c r="O1" s="224"/>
      <c r="P1" s="224"/>
    </row>
    <row r="2" spans="1:19"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c r="H2" s="30"/>
      <c r="I2" s="30"/>
      <c r="J2" s="30"/>
      <c r="K2" s="30"/>
      <c r="L2" s="30"/>
      <c r="M2" s="30"/>
      <c r="N2" s="30"/>
      <c r="O2" s="30"/>
      <c r="P2" s="30"/>
    </row>
    <row r="3" spans="1:19" ht="20.100000000000001" customHeight="1" x14ac:dyDescent="0.25">
      <c r="A3" s="38" t="str">
        <f>IF('Set-Up Worksheet'!B4="","LME-MCO Not Entered On Set-Up Worksheet",'Set-Up Worksheet'!B4)</f>
        <v>LME-MCO Not Entered On Set-Up Worksheet</v>
      </c>
      <c r="B3" s="30"/>
      <c r="C3" s="30"/>
      <c r="D3" s="30"/>
      <c r="E3" s="30"/>
      <c r="F3" s="30"/>
      <c r="G3" s="30"/>
      <c r="H3" s="30"/>
      <c r="I3" s="30"/>
      <c r="J3" s="30"/>
      <c r="K3" s="30"/>
      <c r="L3" s="30"/>
      <c r="M3" s="30"/>
      <c r="N3" s="30"/>
      <c r="O3" s="30"/>
      <c r="P3" s="30"/>
      <c r="S3" s="479" t="s">
        <v>298</v>
      </c>
    </row>
    <row r="4" spans="1:19" ht="12.75" customHeight="1" x14ac:dyDescent="0.25">
      <c r="S4" s="480"/>
    </row>
    <row r="5" spans="1:19" ht="20.100000000000001" customHeight="1" x14ac:dyDescent="0.25">
      <c r="A5" s="64" t="s">
        <v>271</v>
      </c>
      <c r="S5" s="481"/>
    </row>
    <row r="6" spans="1:19" ht="20.100000000000001" customHeight="1" x14ac:dyDescent="0.25">
      <c r="A6" s="212"/>
      <c r="B6" s="30"/>
      <c r="C6" s="30"/>
      <c r="D6" s="30"/>
      <c r="E6" s="30"/>
      <c r="F6" s="30"/>
      <c r="G6" s="30"/>
      <c r="H6" s="30"/>
      <c r="I6" s="30"/>
      <c r="J6" s="30"/>
      <c r="K6" s="30"/>
      <c r="L6" s="30"/>
      <c r="M6" s="30"/>
      <c r="N6" s="30"/>
      <c r="O6" s="30"/>
      <c r="P6" s="30"/>
      <c r="S6" s="399">
        <v>48</v>
      </c>
    </row>
    <row r="7" spans="1:19" ht="70.2" customHeight="1" x14ac:dyDescent="0.25">
      <c r="A7" s="471" t="s">
        <v>457</v>
      </c>
      <c r="B7" s="471"/>
      <c r="C7" s="471"/>
      <c r="D7" s="471"/>
      <c r="E7" s="471"/>
      <c r="F7" s="471"/>
      <c r="G7" s="471"/>
      <c r="H7" s="471"/>
      <c r="I7" s="471"/>
      <c r="J7" s="471"/>
      <c r="K7" s="471"/>
      <c r="L7" s="471"/>
      <c r="M7" s="471"/>
      <c r="N7" s="471"/>
      <c r="O7" s="471"/>
      <c r="P7" s="471"/>
    </row>
    <row r="8" spans="1:19" x14ac:dyDescent="0.25">
      <c r="B8" s="30"/>
      <c r="C8" s="30"/>
      <c r="D8" s="30"/>
      <c r="E8" s="30"/>
      <c r="F8" s="30"/>
      <c r="G8" s="30"/>
      <c r="H8" s="30"/>
      <c r="I8" s="30"/>
      <c r="J8" s="30"/>
      <c r="K8" s="30"/>
      <c r="L8" s="30"/>
      <c r="M8" s="30"/>
      <c r="N8" s="30"/>
      <c r="O8" s="30"/>
      <c r="P8" s="30"/>
    </row>
    <row r="9" spans="1:19" ht="26.1" customHeight="1" x14ac:dyDescent="0.25">
      <c r="A9" s="231"/>
      <c r="B9" s="58" t="s">
        <v>296</v>
      </c>
      <c r="C9" s="2"/>
      <c r="D9" s="2"/>
      <c r="E9" s="2"/>
      <c r="F9" s="2"/>
      <c r="G9" s="2"/>
      <c r="H9" s="174"/>
      <c r="I9" s="59" t="s">
        <v>297</v>
      </c>
      <c r="J9" s="2"/>
      <c r="K9" s="2"/>
      <c r="L9" s="2"/>
      <c r="M9" s="2"/>
      <c r="N9" s="2"/>
      <c r="O9" s="174"/>
      <c r="P9" s="482" t="s">
        <v>273</v>
      </c>
    </row>
    <row r="10" spans="1:19" ht="51" customHeight="1" x14ac:dyDescent="0.25">
      <c r="A10" s="8" t="str">
        <f>"SAPTBG Synar Amendment Activities Completed In SFY"&amp;'Set-Up Worksheet'!B6</f>
        <v>SAPTBG Synar Amendment Activities Completed In SFY2017</v>
      </c>
      <c r="B10" s="72" t="str">
        <f>"Jul 
"&amp;'Set-Up Worksheet'!$B$6-1</f>
        <v>Jul 
2016</v>
      </c>
      <c r="C10" s="72" t="str">
        <f>"Aug 
"&amp;'Set-Up Worksheet'!$B$6-1</f>
        <v>Aug 
2016</v>
      </c>
      <c r="D10" s="72" t="str">
        <f>"Sep 
"&amp;'Set-Up Worksheet'!$B$6-1</f>
        <v>Sep 
2016</v>
      </c>
      <c r="E10" s="72" t="str">
        <f>"Oct 
"&amp;'Set-Up Worksheet'!$B$6-1</f>
        <v>Oct 
2016</v>
      </c>
      <c r="F10" s="72" t="str">
        <f>"Nov 
"&amp;'Set-Up Worksheet'!$B$6-1</f>
        <v>Nov 
2016</v>
      </c>
      <c r="G10" s="251" t="str">
        <f>"Dec 
"&amp;'Set-Up Worksheet'!$B$6-1</f>
        <v>Dec 
2016</v>
      </c>
      <c r="H10" s="250" t="s">
        <v>274</v>
      </c>
      <c r="I10" s="230" t="str">
        <f>"Jan 
"&amp;'Set-Up Worksheet'!$B$6</f>
        <v>Jan 
2017</v>
      </c>
      <c r="J10" s="72" t="str">
        <f>"Feb 
"&amp;'Set-Up Worksheet'!$B$6</f>
        <v>Feb 
2017</v>
      </c>
      <c r="K10" s="72" t="str">
        <f>"Mar 
"&amp;'Set-Up Worksheet'!$B$6</f>
        <v>Mar 
2017</v>
      </c>
      <c r="L10" s="72" t="str">
        <f>"Apr 
"&amp;'Set-Up Worksheet'!$B$6</f>
        <v>Apr 
2017</v>
      </c>
      <c r="M10" s="72" t="str">
        <f>"May 
"&amp;'Set-Up Worksheet'!$B$6</f>
        <v>May 
2017</v>
      </c>
      <c r="N10" s="251" t="str">
        <f>"Jun 
"&amp;'Set-Up Worksheet'!$B$6</f>
        <v>Jun 
2017</v>
      </c>
      <c r="O10" s="250" t="s">
        <v>275</v>
      </c>
      <c r="P10" s="483"/>
    </row>
    <row r="11" spans="1:19" ht="20.100000000000001" customHeight="1" x14ac:dyDescent="0.25">
      <c r="A11" s="235" t="s">
        <v>276</v>
      </c>
      <c r="B11" s="232"/>
      <c r="C11" s="232"/>
      <c r="D11" s="232"/>
      <c r="E11" s="232"/>
      <c r="F11" s="232"/>
      <c r="G11" s="232"/>
      <c r="H11" s="233"/>
      <c r="I11" s="232"/>
      <c r="J11" s="232"/>
      <c r="K11" s="232"/>
      <c r="L11" s="232"/>
      <c r="M11" s="232"/>
      <c r="N11" s="232"/>
      <c r="O11" s="233"/>
      <c r="P11" s="234"/>
    </row>
    <row r="12" spans="1:19" ht="54.9" customHeight="1" x14ac:dyDescent="0.25">
      <c r="A12" s="236" t="s">
        <v>283</v>
      </c>
      <c r="B12" s="257"/>
      <c r="C12" s="258"/>
      <c r="D12" s="258"/>
      <c r="E12" s="258"/>
      <c r="F12" s="258"/>
      <c r="G12" s="259"/>
      <c r="H12" s="252">
        <f>SUM(B12:G12)</f>
        <v>0</v>
      </c>
      <c r="I12" s="257"/>
      <c r="J12" s="258"/>
      <c r="K12" s="258"/>
      <c r="L12" s="258"/>
      <c r="M12" s="258"/>
      <c r="N12" s="259"/>
      <c r="O12" s="252">
        <f>SUM(I12:N12)</f>
        <v>0</v>
      </c>
      <c r="P12" s="247">
        <f>SUM(H12,O12)</f>
        <v>0</v>
      </c>
    </row>
    <row r="13" spans="1:19" ht="42" customHeight="1" x14ac:dyDescent="0.25">
      <c r="A13" s="237" t="s">
        <v>284</v>
      </c>
      <c r="B13" s="257"/>
      <c r="C13" s="258"/>
      <c r="D13" s="258"/>
      <c r="E13" s="258"/>
      <c r="F13" s="258"/>
      <c r="G13" s="259"/>
      <c r="H13" s="252">
        <f t="shared" ref="H13:H15" si="0">SUM(B13:G13)</f>
        <v>0</v>
      </c>
      <c r="I13" s="257"/>
      <c r="J13" s="258"/>
      <c r="K13" s="258"/>
      <c r="L13" s="258"/>
      <c r="M13" s="258"/>
      <c r="N13" s="259"/>
      <c r="O13" s="252">
        <f t="shared" ref="O13:O15" si="1">SUM(I13:N13)</f>
        <v>0</v>
      </c>
      <c r="P13" s="247">
        <f t="shared" ref="P13:P15" si="2">SUM(H13,O13)</f>
        <v>0</v>
      </c>
    </row>
    <row r="14" spans="1:19" ht="42" customHeight="1" x14ac:dyDescent="0.25">
      <c r="A14" s="237" t="s">
        <v>285</v>
      </c>
      <c r="B14" s="257"/>
      <c r="C14" s="258"/>
      <c r="D14" s="258"/>
      <c r="E14" s="258"/>
      <c r="F14" s="258"/>
      <c r="G14" s="259"/>
      <c r="H14" s="252">
        <f t="shared" si="0"/>
        <v>0</v>
      </c>
      <c r="I14" s="257"/>
      <c r="J14" s="258"/>
      <c r="K14" s="258"/>
      <c r="L14" s="258"/>
      <c r="M14" s="258"/>
      <c r="N14" s="259"/>
      <c r="O14" s="252">
        <f t="shared" si="1"/>
        <v>0</v>
      </c>
      <c r="P14" s="247">
        <f t="shared" si="2"/>
        <v>0</v>
      </c>
    </row>
    <row r="15" spans="1:19" ht="54.9" customHeight="1" x14ac:dyDescent="0.25">
      <c r="A15" s="239" t="s">
        <v>392</v>
      </c>
      <c r="B15" s="260"/>
      <c r="C15" s="261"/>
      <c r="D15" s="261"/>
      <c r="E15" s="261"/>
      <c r="F15" s="261"/>
      <c r="G15" s="262"/>
      <c r="H15" s="253">
        <f t="shared" si="0"/>
        <v>0</v>
      </c>
      <c r="I15" s="260"/>
      <c r="J15" s="261"/>
      <c r="K15" s="261"/>
      <c r="L15" s="261"/>
      <c r="M15" s="261"/>
      <c r="N15" s="262"/>
      <c r="O15" s="253">
        <f t="shared" si="1"/>
        <v>0</v>
      </c>
      <c r="P15" s="248">
        <f t="shared" si="2"/>
        <v>0</v>
      </c>
    </row>
    <row r="16" spans="1:19" ht="20.100000000000001" customHeight="1" x14ac:dyDescent="0.25">
      <c r="A16" s="235" t="s">
        <v>277</v>
      </c>
      <c r="B16" s="242"/>
      <c r="C16" s="242"/>
      <c r="D16" s="242"/>
      <c r="E16" s="242"/>
      <c r="F16" s="242"/>
      <c r="G16" s="242"/>
      <c r="H16" s="246"/>
      <c r="I16" s="242"/>
      <c r="J16" s="242"/>
      <c r="K16" s="242"/>
      <c r="L16" s="242"/>
      <c r="M16" s="242"/>
      <c r="N16" s="242"/>
      <c r="O16" s="246"/>
      <c r="P16" s="249"/>
    </row>
    <row r="17" spans="1:16" ht="42" customHeight="1" x14ac:dyDescent="0.25">
      <c r="A17" s="237" t="s">
        <v>286</v>
      </c>
      <c r="B17" s="257"/>
      <c r="C17" s="258"/>
      <c r="D17" s="258"/>
      <c r="E17" s="258"/>
      <c r="F17" s="258"/>
      <c r="G17" s="259"/>
      <c r="H17" s="252">
        <f t="shared" ref="H17:H19" si="3">SUM(B17:G17)</f>
        <v>0</v>
      </c>
      <c r="I17" s="257"/>
      <c r="J17" s="258"/>
      <c r="K17" s="258"/>
      <c r="L17" s="258"/>
      <c r="M17" s="258"/>
      <c r="N17" s="259"/>
      <c r="O17" s="252">
        <f t="shared" ref="O17:O19" si="4">SUM(I17:N17)</f>
        <v>0</v>
      </c>
      <c r="P17" s="247">
        <f t="shared" ref="P17:P19" si="5">SUM(H17,O17)</f>
        <v>0</v>
      </c>
    </row>
    <row r="18" spans="1:16" ht="54.9" customHeight="1" x14ac:dyDescent="0.25">
      <c r="A18" s="237" t="s">
        <v>287</v>
      </c>
      <c r="B18" s="257"/>
      <c r="C18" s="258"/>
      <c r="D18" s="258"/>
      <c r="E18" s="258"/>
      <c r="F18" s="258"/>
      <c r="G18" s="259"/>
      <c r="H18" s="252">
        <f t="shared" si="3"/>
        <v>0</v>
      </c>
      <c r="I18" s="257"/>
      <c r="J18" s="258"/>
      <c r="K18" s="258"/>
      <c r="L18" s="258"/>
      <c r="M18" s="258"/>
      <c r="N18" s="259"/>
      <c r="O18" s="252">
        <f t="shared" si="4"/>
        <v>0</v>
      </c>
      <c r="P18" s="247">
        <f t="shared" si="5"/>
        <v>0</v>
      </c>
    </row>
    <row r="19" spans="1:16" ht="54.9" customHeight="1" x14ac:dyDescent="0.25">
      <c r="A19" s="239" t="s">
        <v>393</v>
      </c>
      <c r="B19" s="260"/>
      <c r="C19" s="261"/>
      <c r="D19" s="261"/>
      <c r="E19" s="261"/>
      <c r="F19" s="261"/>
      <c r="G19" s="262"/>
      <c r="H19" s="253">
        <f t="shared" si="3"/>
        <v>0</v>
      </c>
      <c r="I19" s="260"/>
      <c r="J19" s="261"/>
      <c r="K19" s="261"/>
      <c r="L19" s="261"/>
      <c r="M19" s="261"/>
      <c r="N19" s="262"/>
      <c r="O19" s="253">
        <f t="shared" si="4"/>
        <v>0</v>
      </c>
      <c r="P19" s="248">
        <f t="shared" si="5"/>
        <v>0</v>
      </c>
    </row>
    <row r="20" spans="1:16" ht="20.100000000000001" customHeight="1" x14ac:dyDescent="0.25">
      <c r="A20" s="235" t="s">
        <v>278</v>
      </c>
      <c r="B20" s="242"/>
      <c r="C20" s="242"/>
      <c r="D20" s="242"/>
      <c r="E20" s="242"/>
      <c r="F20" s="242"/>
      <c r="G20" s="242"/>
      <c r="H20" s="246"/>
      <c r="I20" s="242"/>
      <c r="J20" s="242"/>
      <c r="K20" s="242"/>
      <c r="L20" s="242"/>
      <c r="M20" s="242"/>
      <c r="N20" s="242"/>
      <c r="O20" s="246"/>
      <c r="P20" s="249"/>
    </row>
    <row r="21" spans="1:16" ht="42" customHeight="1" x14ac:dyDescent="0.25">
      <c r="A21" s="237" t="s">
        <v>288</v>
      </c>
      <c r="B21" s="257"/>
      <c r="C21" s="258"/>
      <c r="D21" s="258"/>
      <c r="E21" s="258"/>
      <c r="F21" s="258"/>
      <c r="G21" s="259"/>
      <c r="H21" s="252">
        <f t="shared" ref="H21:H29" si="6">SUM(B21:G21)</f>
        <v>0</v>
      </c>
      <c r="I21" s="257"/>
      <c r="J21" s="258"/>
      <c r="K21" s="258"/>
      <c r="L21" s="258"/>
      <c r="M21" s="258"/>
      <c r="N21" s="259"/>
      <c r="O21" s="252">
        <f t="shared" ref="O21:O29" si="7">SUM(I21:N21)</f>
        <v>0</v>
      </c>
      <c r="P21" s="247">
        <f t="shared" ref="P21:P29" si="8">SUM(H21,O21)</f>
        <v>0</v>
      </c>
    </row>
    <row r="22" spans="1:16" ht="54.9" customHeight="1" x14ac:dyDescent="0.25">
      <c r="A22" s="237" t="s">
        <v>289</v>
      </c>
      <c r="B22" s="257"/>
      <c r="C22" s="258"/>
      <c r="D22" s="258"/>
      <c r="E22" s="258"/>
      <c r="F22" s="258"/>
      <c r="G22" s="259"/>
      <c r="H22" s="252">
        <f t="shared" si="6"/>
        <v>0</v>
      </c>
      <c r="I22" s="257"/>
      <c r="J22" s="258"/>
      <c r="K22" s="258"/>
      <c r="L22" s="258"/>
      <c r="M22" s="258"/>
      <c r="N22" s="259"/>
      <c r="O22" s="252">
        <f t="shared" si="7"/>
        <v>0</v>
      </c>
      <c r="P22" s="247">
        <f t="shared" si="8"/>
        <v>0</v>
      </c>
    </row>
    <row r="23" spans="1:16" ht="81" customHeight="1" x14ac:dyDescent="0.25">
      <c r="A23" s="237" t="s">
        <v>299</v>
      </c>
      <c r="B23" s="257"/>
      <c r="C23" s="258"/>
      <c r="D23" s="258"/>
      <c r="E23" s="258"/>
      <c r="F23" s="258"/>
      <c r="G23" s="259"/>
      <c r="H23" s="252">
        <f t="shared" si="6"/>
        <v>0</v>
      </c>
      <c r="I23" s="257"/>
      <c r="J23" s="258"/>
      <c r="K23" s="258"/>
      <c r="L23" s="258"/>
      <c r="M23" s="258"/>
      <c r="N23" s="259"/>
      <c r="O23" s="252">
        <f t="shared" si="7"/>
        <v>0</v>
      </c>
      <c r="P23" s="247">
        <f t="shared" si="8"/>
        <v>0</v>
      </c>
    </row>
    <row r="24" spans="1:16" ht="30" customHeight="1" x14ac:dyDescent="0.25">
      <c r="A24" s="238" t="s">
        <v>290</v>
      </c>
      <c r="B24" s="257"/>
      <c r="C24" s="258"/>
      <c r="D24" s="258"/>
      <c r="E24" s="258"/>
      <c r="F24" s="258"/>
      <c r="G24" s="259"/>
      <c r="H24" s="252">
        <f t="shared" si="6"/>
        <v>0</v>
      </c>
      <c r="I24" s="257"/>
      <c r="J24" s="258"/>
      <c r="K24" s="258"/>
      <c r="L24" s="258"/>
      <c r="M24" s="258"/>
      <c r="N24" s="259"/>
      <c r="O24" s="252">
        <f t="shared" si="7"/>
        <v>0</v>
      </c>
      <c r="P24" s="247">
        <f t="shared" si="8"/>
        <v>0</v>
      </c>
    </row>
    <row r="25" spans="1:16" ht="30" customHeight="1" x14ac:dyDescent="0.25">
      <c r="A25" s="238" t="s">
        <v>291</v>
      </c>
      <c r="B25" s="257"/>
      <c r="C25" s="258"/>
      <c r="D25" s="258"/>
      <c r="E25" s="258"/>
      <c r="F25" s="258"/>
      <c r="G25" s="259"/>
      <c r="H25" s="252">
        <f t="shared" si="6"/>
        <v>0</v>
      </c>
      <c r="I25" s="257"/>
      <c r="J25" s="258"/>
      <c r="K25" s="258"/>
      <c r="L25" s="258"/>
      <c r="M25" s="258"/>
      <c r="N25" s="259"/>
      <c r="O25" s="252">
        <f t="shared" si="7"/>
        <v>0</v>
      </c>
      <c r="P25" s="247">
        <f t="shared" si="8"/>
        <v>0</v>
      </c>
    </row>
    <row r="26" spans="1:16" ht="30" customHeight="1" x14ac:dyDescent="0.25">
      <c r="A26" s="238" t="s">
        <v>292</v>
      </c>
      <c r="B26" s="257"/>
      <c r="C26" s="258"/>
      <c r="D26" s="258"/>
      <c r="E26" s="258"/>
      <c r="F26" s="258"/>
      <c r="G26" s="259"/>
      <c r="H26" s="252">
        <f t="shared" si="6"/>
        <v>0</v>
      </c>
      <c r="I26" s="257"/>
      <c r="J26" s="258"/>
      <c r="K26" s="258"/>
      <c r="L26" s="258"/>
      <c r="M26" s="258"/>
      <c r="N26" s="259"/>
      <c r="O26" s="252">
        <f t="shared" si="7"/>
        <v>0</v>
      </c>
      <c r="P26" s="247">
        <f t="shared" si="8"/>
        <v>0</v>
      </c>
    </row>
    <row r="27" spans="1:16" ht="30" customHeight="1" x14ac:dyDescent="0.25">
      <c r="A27" s="238" t="s">
        <v>293</v>
      </c>
      <c r="B27" s="257"/>
      <c r="C27" s="258"/>
      <c r="D27" s="258"/>
      <c r="E27" s="258"/>
      <c r="F27" s="258"/>
      <c r="G27" s="259"/>
      <c r="H27" s="252">
        <f t="shared" si="6"/>
        <v>0</v>
      </c>
      <c r="I27" s="257"/>
      <c r="J27" s="258"/>
      <c r="K27" s="258"/>
      <c r="L27" s="258"/>
      <c r="M27" s="258"/>
      <c r="N27" s="259"/>
      <c r="O27" s="252">
        <f t="shared" si="7"/>
        <v>0</v>
      </c>
      <c r="P27" s="247">
        <f t="shared" si="8"/>
        <v>0</v>
      </c>
    </row>
    <row r="28" spans="1:16" ht="30" customHeight="1" x14ac:dyDescent="0.25">
      <c r="A28" s="238" t="s">
        <v>294</v>
      </c>
      <c r="B28" s="257"/>
      <c r="C28" s="258"/>
      <c r="D28" s="258"/>
      <c r="E28" s="258"/>
      <c r="F28" s="258"/>
      <c r="G28" s="259"/>
      <c r="H28" s="252">
        <f t="shared" si="6"/>
        <v>0</v>
      </c>
      <c r="I28" s="257"/>
      <c r="J28" s="258"/>
      <c r="K28" s="258"/>
      <c r="L28" s="258"/>
      <c r="M28" s="258"/>
      <c r="N28" s="259"/>
      <c r="O28" s="252">
        <f t="shared" si="7"/>
        <v>0</v>
      </c>
      <c r="P28" s="247">
        <f t="shared" si="8"/>
        <v>0</v>
      </c>
    </row>
    <row r="29" spans="1:16" ht="30" customHeight="1" x14ac:dyDescent="0.25">
      <c r="A29" s="241" t="s">
        <v>295</v>
      </c>
      <c r="B29" s="260"/>
      <c r="C29" s="261"/>
      <c r="D29" s="261"/>
      <c r="E29" s="261"/>
      <c r="F29" s="261"/>
      <c r="G29" s="262"/>
      <c r="H29" s="253">
        <f t="shared" si="6"/>
        <v>0</v>
      </c>
      <c r="I29" s="260"/>
      <c r="J29" s="261"/>
      <c r="K29" s="261"/>
      <c r="L29" s="261"/>
      <c r="M29" s="261"/>
      <c r="N29" s="262"/>
      <c r="O29" s="253">
        <f t="shared" si="7"/>
        <v>0</v>
      </c>
      <c r="P29" s="248">
        <f t="shared" si="8"/>
        <v>0</v>
      </c>
    </row>
    <row r="30" spans="1:16" ht="20.100000000000001" customHeight="1" x14ac:dyDescent="0.25">
      <c r="A30" s="235" t="s">
        <v>279</v>
      </c>
      <c r="B30" s="242"/>
      <c r="C30" s="242"/>
      <c r="D30" s="242"/>
      <c r="E30" s="242"/>
      <c r="F30" s="242"/>
      <c r="G30" s="242"/>
      <c r="H30" s="246"/>
      <c r="I30" s="242"/>
      <c r="J30" s="242"/>
      <c r="K30" s="242"/>
      <c r="L30" s="242"/>
      <c r="M30" s="242"/>
      <c r="N30" s="242"/>
      <c r="O30" s="246"/>
      <c r="P30" s="249"/>
    </row>
    <row r="31" spans="1:16" ht="42" customHeight="1" x14ac:dyDescent="0.25">
      <c r="A31" s="237" t="s">
        <v>280</v>
      </c>
      <c r="B31" s="257"/>
      <c r="C31" s="258"/>
      <c r="D31" s="258"/>
      <c r="E31" s="258"/>
      <c r="F31" s="258"/>
      <c r="G31" s="259"/>
      <c r="H31" s="252">
        <f t="shared" ref="H31:H33" si="9">SUM(B31:G31)</f>
        <v>0</v>
      </c>
      <c r="I31" s="257"/>
      <c r="J31" s="258"/>
      <c r="K31" s="258"/>
      <c r="L31" s="258"/>
      <c r="M31" s="258"/>
      <c r="N31" s="259"/>
      <c r="O31" s="252">
        <f t="shared" ref="O31:O33" si="10">SUM(I31:N31)</f>
        <v>0</v>
      </c>
      <c r="P31" s="247">
        <f t="shared" ref="P31:P32" si="11">SUM(H31,O31)</f>
        <v>0</v>
      </c>
    </row>
    <row r="32" spans="1:16" ht="54.9" customHeight="1" thickBot="1" x14ac:dyDescent="0.3">
      <c r="A32" s="400" t="s">
        <v>281</v>
      </c>
      <c r="B32" s="401"/>
      <c r="C32" s="402"/>
      <c r="D32" s="402"/>
      <c r="E32" s="402"/>
      <c r="F32" s="402"/>
      <c r="G32" s="403"/>
      <c r="H32" s="404">
        <f t="shared" si="9"/>
        <v>0</v>
      </c>
      <c r="I32" s="401"/>
      <c r="J32" s="402"/>
      <c r="K32" s="402"/>
      <c r="L32" s="402"/>
      <c r="M32" s="402"/>
      <c r="N32" s="403"/>
      <c r="O32" s="404">
        <f t="shared" si="10"/>
        <v>0</v>
      </c>
      <c r="P32" s="405">
        <f t="shared" si="11"/>
        <v>0</v>
      </c>
    </row>
    <row r="33" spans="1:16" ht="24.9" customHeight="1" thickTop="1" x14ac:dyDescent="0.25">
      <c r="A33" s="240" t="s">
        <v>282</v>
      </c>
      <c r="B33" s="243">
        <f>SUM(B12:B32)</f>
        <v>0</v>
      </c>
      <c r="C33" s="244">
        <f t="shared" ref="C33:G33" si="12">SUM(C12:C32)</f>
        <v>0</v>
      </c>
      <c r="D33" s="244">
        <f t="shared" si="12"/>
        <v>0</v>
      </c>
      <c r="E33" s="244">
        <f t="shared" si="12"/>
        <v>0</v>
      </c>
      <c r="F33" s="244">
        <f t="shared" si="12"/>
        <v>0</v>
      </c>
      <c r="G33" s="255">
        <f t="shared" si="12"/>
        <v>0</v>
      </c>
      <c r="H33" s="254">
        <f t="shared" si="9"/>
        <v>0</v>
      </c>
      <c r="I33" s="243">
        <f t="shared" ref="I33:N33" si="13">SUM(I12:I32)</f>
        <v>0</v>
      </c>
      <c r="J33" s="244">
        <f t="shared" si="13"/>
        <v>0</v>
      </c>
      <c r="K33" s="244">
        <f t="shared" si="13"/>
        <v>0</v>
      </c>
      <c r="L33" s="244">
        <f t="shared" si="13"/>
        <v>0</v>
      </c>
      <c r="M33" s="244">
        <f t="shared" si="13"/>
        <v>0</v>
      </c>
      <c r="N33" s="255">
        <f t="shared" si="13"/>
        <v>0</v>
      </c>
      <c r="O33" s="254">
        <f t="shared" si="10"/>
        <v>0</v>
      </c>
      <c r="P33" s="245">
        <f>SUM(H33,O33)</f>
        <v>0</v>
      </c>
    </row>
    <row r="34" spans="1:16" ht="20.100000000000001" customHeight="1" x14ac:dyDescent="0.25">
      <c r="B34" s="256" t="str">
        <f>IF($S$6="","Minimum Required Synar Hours in cell S6 is BLANK !!!",IF(AND(COUNTA(B12:G32)&gt;0,H33&lt;$S$6),"Synar Hours for this 6-month period &lt; the minimum "&amp;$S$6&amp;" hours.",IF(AND(COUNTA(B12:G32)&gt;0,H33&gt;=$S$6),"Synar Hours for this 6-month period ≥ the minimum "&amp;$S$6&amp;" hours.","")))</f>
        <v/>
      </c>
      <c r="C34" s="30"/>
      <c r="D34" s="30"/>
      <c r="E34" s="30"/>
      <c r="F34" s="30"/>
      <c r="G34" s="30"/>
      <c r="H34" s="30"/>
      <c r="I34" s="256" t="str">
        <f>IF($S$6="","Minimum Required Synar Hours in cell S6 is BLANK !!!",IF(AND(COUNTA(I12:N32)&gt;0,O33&lt;$S$6),"Synar Hours for this 6-month period &lt; the minimum "&amp;$S$6&amp;" hours.",IF(AND(COUNTA(I12:N32)&gt;0,O33&gt;=$S$6),"Synar Hours for this 6-month period ≥ the minimum "&amp;$S$6&amp;" hours.","")))</f>
        <v/>
      </c>
      <c r="J34" s="30"/>
      <c r="K34" s="30"/>
      <c r="L34" s="30"/>
      <c r="M34" s="30"/>
      <c r="N34" s="30"/>
      <c r="O34" s="30"/>
    </row>
    <row r="35" spans="1:16" ht="20.100000000000001" customHeight="1" x14ac:dyDescent="0.25">
      <c r="A35" s="1" t="s">
        <v>300</v>
      </c>
    </row>
    <row r="36" spans="1:16" ht="117" customHeight="1" x14ac:dyDescent="0.25">
      <c r="A36" s="484"/>
      <c r="B36" s="485"/>
      <c r="C36" s="485"/>
      <c r="D36" s="485"/>
      <c r="E36" s="485"/>
      <c r="F36" s="485"/>
      <c r="G36" s="485"/>
      <c r="H36" s="485"/>
      <c r="I36" s="485"/>
      <c r="J36" s="485"/>
      <c r="K36" s="485"/>
      <c r="L36" s="485"/>
      <c r="M36" s="485"/>
      <c r="N36" s="485"/>
      <c r="O36" s="485"/>
      <c r="P36" s="486"/>
    </row>
  </sheetData>
  <sheetProtection sheet="1" objects="1" scenarios="1"/>
  <mergeCells count="4">
    <mergeCell ref="S3:S5"/>
    <mergeCell ref="A7:P7"/>
    <mergeCell ref="P9:P10"/>
    <mergeCell ref="A36:P36"/>
  </mergeCells>
  <conditionalFormatting sqref="A3">
    <cfRule type="cellIs" dxfId="30" priority="17" operator="equal">
      <formula>"LME-MCO Not Entered On Set-Up Worksheet"</formula>
    </cfRule>
  </conditionalFormatting>
  <conditionalFormatting sqref="A2">
    <cfRule type="cellIs" dxfId="29" priority="14" operator="equal">
      <formula>"SFY And/Or Report Period Not Entered On Set-Up Worksheet"</formula>
    </cfRule>
  </conditionalFormatting>
  <conditionalFormatting sqref="H33">
    <cfRule type="expression" dxfId="28" priority="8">
      <formula>AND($S$6&lt;&gt;"",COUNTA($B$12:$G$32)&gt;0,H33&gt;=$S$6)</formula>
    </cfRule>
    <cfRule type="expression" dxfId="27" priority="12">
      <formula>AND($S$6&lt;&gt;"",COUNTA($B$12:$G$32)&gt;0,H33&lt;$S$6)</formula>
    </cfRule>
  </conditionalFormatting>
  <conditionalFormatting sqref="O33">
    <cfRule type="expression" dxfId="26" priority="7">
      <formula>AND($S$6&lt;&gt;"",COUNTA($I$12:$N$32)&gt;0,O33&gt;=$S$6)</formula>
    </cfRule>
    <cfRule type="expression" dxfId="25" priority="11">
      <formula>AND($S$6&lt;&gt;"",COUNTA($I$12:$N$32)&gt;0,O33&lt;$S$6)</formula>
    </cfRule>
  </conditionalFormatting>
  <conditionalFormatting sqref="A1">
    <cfRule type="cellIs" dxfId="24" priority="4" operator="equal">
      <formula>"Minimum Required Synar Hours in cell S6 is BLANK !!!  Please enter a number !!!"</formula>
    </cfRule>
  </conditionalFormatting>
  <conditionalFormatting sqref="B34 I34">
    <cfRule type="cellIs" dxfId="23" priority="1" operator="equal">
      <formula>"Minimum Required Synar Hours in cell S6 is BLANK !!!"</formula>
    </cfRule>
    <cfRule type="cellIs" dxfId="22" priority="2" operator="equal">
      <formula>"Synar Hours for this 6-month period ≥ the minimum "&amp;$S$6&amp;" hours."</formula>
    </cfRule>
    <cfRule type="cellIs" dxfId="21" priority="3" operator="equal">
      <formula>"Synar Hours for this 6-month period &lt; the minimum "&amp;$S$6&amp;" hours."</formula>
    </cfRule>
  </conditionalFormatting>
  <printOptions horizontalCentered="1"/>
  <pageMargins left="0.3" right="0.3" top="0.5" bottom="0.5" header="0.3" footer="0.3"/>
  <pageSetup scale="65" fitToHeight="2" orientation="landscape" r:id="rId1"/>
  <headerFooter>
    <oddFooter>&amp;LNC DHHS DMH/DD/SAS-CPM-QMT&amp;CPage &amp;P of &amp;N&amp;R&amp;F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14"/>
  <sheetViews>
    <sheetView showGridLines="0" workbookViewId="0">
      <pane ySplit="13" topLeftCell="A14" activePane="bottomLeft" state="frozen"/>
      <selection activeCell="D2" sqref="D2"/>
      <selection pane="bottomLeft" activeCell="A14" sqref="A14"/>
    </sheetView>
  </sheetViews>
  <sheetFormatPr defaultColWidth="9.109375" defaultRowHeight="13.2" x14ac:dyDescent="0.25"/>
  <cols>
    <col min="1" max="1" width="9.109375" style="1"/>
    <col min="2" max="2" width="12.6640625" style="1" customWidth="1"/>
    <col min="3" max="3" width="10.6640625" style="1" customWidth="1"/>
    <col min="4" max="4" width="25.6640625" style="1" customWidth="1"/>
    <col min="5" max="5" width="28.6640625" style="1" customWidth="1"/>
    <col min="6" max="6" width="15.6640625" style="1" customWidth="1"/>
    <col min="7" max="8" width="9.109375" style="1"/>
    <col min="9" max="9" width="15.6640625" style="1" customWidth="1"/>
    <col min="10" max="12" width="20.6640625" style="1" customWidth="1"/>
    <col min="13" max="16384" width="9.109375" style="1"/>
  </cols>
  <sheetData>
    <row r="1" spans="1:22" ht="30" customHeight="1" x14ac:dyDescent="0.25">
      <c r="A1" s="264" t="s">
        <v>340</v>
      </c>
      <c r="B1" s="265"/>
      <c r="C1" s="265"/>
      <c r="D1" s="265"/>
      <c r="E1" s="265"/>
      <c r="F1" s="265"/>
      <c r="G1" s="265"/>
      <c r="H1" s="265"/>
      <c r="I1" s="265"/>
      <c r="J1" s="265"/>
      <c r="K1" s="265"/>
      <c r="L1" s="265"/>
    </row>
    <row r="2" spans="1:22"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c r="H2" s="30"/>
      <c r="I2" s="30"/>
      <c r="J2" s="30"/>
      <c r="K2" s="30"/>
      <c r="L2" s="30"/>
      <c r="M2" s="30"/>
    </row>
    <row r="3" spans="1:22" ht="20.100000000000001" customHeight="1" x14ac:dyDescent="0.25">
      <c r="A3" s="38" t="str">
        <f>IF('Set-Up Worksheet'!B4="","LME-MCO Not Entered On Set-Up Worksheet",'Set-Up Worksheet'!B4)</f>
        <v>LME-MCO Not Entered On Set-Up Worksheet</v>
      </c>
      <c r="B3" s="30"/>
      <c r="C3" s="30"/>
      <c r="D3" s="30"/>
      <c r="E3" s="30"/>
      <c r="F3" s="30"/>
      <c r="G3" s="30"/>
      <c r="H3" s="30"/>
      <c r="I3" s="30"/>
      <c r="J3" s="30"/>
      <c r="K3" s="30"/>
      <c r="L3" s="30"/>
      <c r="M3" s="30"/>
    </row>
    <row r="5" spans="1:22" ht="20.100000000000001" customHeight="1" x14ac:dyDescent="0.25">
      <c r="A5" s="64" t="s">
        <v>271</v>
      </c>
    </row>
    <row r="7" spans="1:22" ht="20.100000000000001" customHeight="1" x14ac:dyDescent="0.25">
      <c r="A7" s="64" t="s">
        <v>301</v>
      </c>
    </row>
    <row r="9" spans="1:22" ht="30" customHeight="1" x14ac:dyDescent="0.25">
      <c r="A9" s="471" t="s">
        <v>394</v>
      </c>
      <c r="B9" s="471"/>
      <c r="C9" s="471"/>
      <c r="D9" s="471"/>
      <c r="E9" s="471"/>
      <c r="F9" s="471"/>
      <c r="G9" s="471"/>
      <c r="H9" s="471"/>
      <c r="I9" s="471"/>
      <c r="J9" s="471"/>
      <c r="K9" s="471"/>
      <c r="L9" s="471"/>
      <c r="M9" s="203"/>
      <c r="N9" s="203"/>
      <c r="O9" s="203"/>
      <c r="P9" s="203"/>
      <c r="Q9" s="203"/>
      <c r="R9" s="203"/>
      <c r="S9" s="203"/>
      <c r="T9" s="203"/>
      <c r="U9" s="203"/>
      <c r="V9" s="203"/>
    </row>
    <row r="11" spans="1:22" x14ac:dyDescent="0.25">
      <c r="A11" s="89" t="s">
        <v>311</v>
      </c>
    </row>
    <row r="12" spans="1:22" x14ac:dyDescent="0.25">
      <c r="A12" s="209">
        <f>SUBTOTAL(3,A14:A313)</f>
        <v>0</v>
      </c>
      <c r="B12" s="209">
        <f t="shared" ref="B12:L12" si="0">SUBTOTAL(3,B14:B313)</f>
        <v>0</v>
      </c>
      <c r="C12" s="209">
        <f t="shared" si="0"/>
        <v>0</v>
      </c>
      <c r="D12" s="209">
        <f t="shared" si="0"/>
        <v>0</v>
      </c>
      <c r="E12" s="209">
        <f t="shared" si="0"/>
        <v>0</v>
      </c>
      <c r="F12" s="209">
        <f t="shared" si="0"/>
        <v>0</v>
      </c>
      <c r="G12" s="209">
        <f t="shared" si="0"/>
        <v>0</v>
      </c>
      <c r="H12" s="209">
        <f t="shared" si="0"/>
        <v>0</v>
      </c>
      <c r="I12" s="209">
        <f t="shared" si="0"/>
        <v>0</v>
      </c>
      <c r="J12" s="209">
        <f t="shared" si="0"/>
        <v>0</v>
      </c>
      <c r="K12" s="209">
        <f t="shared" ref="K12" si="1">SUBTOTAL(3,K14:K313)</f>
        <v>0</v>
      </c>
      <c r="L12" s="209">
        <f t="shared" si="0"/>
        <v>0</v>
      </c>
    </row>
    <row r="13" spans="1:22" ht="30" customHeight="1" x14ac:dyDescent="0.25">
      <c r="A13" s="71" t="s">
        <v>265</v>
      </c>
      <c r="B13" s="205" t="s">
        <v>260</v>
      </c>
      <c r="C13" s="71" t="s">
        <v>302</v>
      </c>
      <c r="D13" s="205" t="s">
        <v>303</v>
      </c>
      <c r="E13" s="205" t="s">
        <v>304</v>
      </c>
      <c r="F13" s="205" t="s">
        <v>305</v>
      </c>
      <c r="G13" s="205" t="s">
        <v>306</v>
      </c>
      <c r="H13" s="205" t="s">
        <v>307</v>
      </c>
      <c r="I13" s="71" t="s">
        <v>308</v>
      </c>
      <c r="J13" s="71" t="s">
        <v>309</v>
      </c>
      <c r="K13" s="71" t="s">
        <v>310</v>
      </c>
      <c r="L13" s="71" t="s">
        <v>337</v>
      </c>
    </row>
    <row r="14" spans="1:22" ht="20.100000000000001" customHeight="1" x14ac:dyDescent="0.25">
      <c r="A14" s="302"/>
      <c r="B14" s="303"/>
      <c r="C14" s="324"/>
      <c r="D14" s="302"/>
      <c r="E14" s="302"/>
      <c r="F14" s="302"/>
      <c r="G14" s="303"/>
      <c r="H14" s="303"/>
      <c r="I14" s="303"/>
      <c r="J14" s="302"/>
      <c r="K14" s="302"/>
      <c r="L14" s="302"/>
    </row>
    <row r="15" spans="1:22" ht="20.100000000000001" customHeight="1" x14ac:dyDescent="0.25">
      <c r="A15" s="305"/>
      <c r="B15" s="306"/>
      <c r="C15" s="325"/>
      <c r="D15" s="305"/>
      <c r="E15" s="305"/>
      <c r="F15" s="305"/>
      <c r="G15" s="306"/>
      <c r="H15" s="306"/>
      <c r="I15" s="306"/>
      <c r="J15" s="305"/>
      <c r="K15" s="305"/>
      <c r="L15" s="305"/>
    </row>
    <row r="16" spans="1:22" ht="20.100000000000001" customHeight="1" x14ac:dyDescent="0.25">
      <c r="A16" s="305"/>
      <c r="B16" s="306"/>
      <c r="C16" s="325"/>
      <c r="D16" s="305"/>
      <c r="E16" s="305"/>
      <c r="F16" s="305"/>
      <c r="G16" s="306"/>
      <c r="H16" s="306"/>
      <c r="I16" s="306"/>
      <c r="J16" s="305"/>
      <c r="K16" s="305"/>
      <c r="L16" s="305"/>
    </row>
    <row r="17" spans="1:12" ht="20.100000000000001" customHeight="1" x14ac:dyDescent="0.25">
      <c r="A17" s="305"/>
      <c r="B17" s="306"/>
      <c r="C17" s="325"/>
      <c r="D17" s="305"/>
      <c r="E17" s="305"/>
      <c r="F17" s="305"/>
      <c r="G17" s="306"/>
      <c r="H17" s="306"/>
      <c r="I17" s="306"/>
      <c r="J17" s="305"/>
      <c r="K17" s="305"/>
      <c r="L17" s="305"/>
    </row>
    <row r="18" spans="1:12" ht="20.100000000000001" customHeight="1" x14ac:dyDescent="0.25">
      <c r="A18" s="305"/>
      <c r="B18" s="306"/>
      <c r="C18" s="325"/>
      <c r="D18" s="305"/>
      <c r="E18" s="305"/>
      <c r="F18" s="305"/>
      <c r="G18" s="306"/>
      <c r="H18" s="306"/>
      <c r="I18" s="306"/>
      <c r="J18" s="305"/>
      <c r="K18" s="305"/>
      <c r="L18" s="305"/>
    </row>
    <row r="19" spans="1:12" ht="20.100000000000001" customHeight="1" x14ac:dyDescent="0.25">
      <c r="A19" s="305"/>
      <c r="B19" s="306"/>
      <c r="C19" s="325"/>
      <c r="D19" s="305"/>
      <c r="E19" s="305"/>
      <c r="F19" s="305"/>
      <c r="G19" s="306"/>
      <c r="H19" s="306"/>
      <c r="I19" s="306"/>
      <c r="J19" s="305"/>
      <c r="K19" s="305"/>
      <c r="L19" s="305"/>
    </row>
    <row r="20" spans="1:12" ht="20.100000000000001" customHeight="1" x14ac:dyDescent="0.25">
      <c r="A20" s="305"/>
      <c r="B20" s="306"/>
      <c r="C20" s="325"/>
      <c r="D20" s="305"/>
      <c r="E20" s="305"/>
      <c r="F20" s="305"/>
      <c r="G20" s="306"/>
      <c r="H20" s="306"/>
      <c r="I20" s="306"/>
      <c r="J20" s="305"/>
      <c r="K20" s="305"/>
      <c r="L20" s="305"/>
    </row>
    <row r="21" spans="1:12" ht="20.100000000000001" customHeight="1" x14ac:dyDescent="0.25">
      <c r="A21" s="305"/>
      <c r="B21" s="306"/>
      <c r="C21" s="325"/>
      <c r="D21" s="305"/>
      <c r="E21" s="305"/>
      <c r="F21" s="305"/>
      <c r="G21" s="306"/>
      <c r="H21" s="306"/>
      <c r="I21" s="306"/>
      <c r="J21" s="305"/>
      <c r="K21" s="305"/>
      <c r="L21" s="305"/>
    </row>
    <row r="22" spans="1:12" ht="20.100000000000001" customHeight="1" x14ac:dyDescent="0.25">
      <c r="A22" s="305"/>
      <c r="B22" s="306"/>
      <c r="C22" s="325"/>
      <c r="D22" s="305"/>
      <c r="E22" s="305"/>
      <c r="F22" s="305"/>
      <c r="G22" s="306"/>
      <c r="H22" s="306"/>
      <c r="I22" s="306"/>
      <c r="J22" s="305"/>
      <c r="K22" s="305"/>
      <c r="L22" s="305"/>
    </row>
    <row r="23" spans="1:12" ht="20.100000000000001" customHeight="1" x14ac:dyDescent="0.25">
      <c r="A23" s="305"/>
      <c r="B23" s="306"/>
      <c r="C23" s="325"/>
      <c r="D23" s="305"/>
      <c r="E23" s="305"/>
      <c r="F23" s="305"/>
      <c r="G23" s="306"/>
      <c r="H23" s="306"/>
      <c r="I23" s="306"/>
      <c r="J23" s="305"/>
      <c r="K23" s="305"/>
      <c r="L23" s="305"/>
    </row>
    <row r="24" spans="1:12" ht="20.100000000000001" customHeight="1" x14ac:dyDescent="0.25">
      <c r="A24" s="305"/>
      <c r="B24" s="306"/>
      <c r="C24" s="325"/>
      <c r="D24" s="305"/>
      <c r="E24" s="305"/>
      <c r="F24" s="305"/>
      <c r="G24" s="306"/>
      <c r="H24" s="306"/>
      <c r="I24" s="306"/>
      <c r="J24" s="305"/>
      <c r="K24" s="305"/>
      <c r="L24" s="305"/>
    </row>
    <row r="25" spans="1:12" ht="20.100000000000001" customHeight="1" x14ac:dyDescent="0.25">
      <c r="A25" s="305"/>
      <c r="B25" s="306"/>
      <c r="C25" s="325"/>
      <c r="D25" s="305"/>
      <c r="E25" s="305"/>
      <c r="F25" s="305"/>
      <c r="G25" s="306"/>
      <c r="H25" s="306"/>
      <c r="I25" s="306"/>
      <c r="J25" s="305"/>
      <c r="K25" s="305"/>
      <c r="L25" s="305"/>
    </row>
    <row r="26" spans="1:12" ht="20.100000000000001" customHeight="1" x14ac:dyDescent="0.25">
      <c r="A26" s="305"/>
      <c r="B26" s="306"/>
      <c r="C26" s="325"/>
      <c r="D26" s="305"/>
      <c r="E26" s="305"/>
      <c r="F26" s="305"/>
      <c r="G26" s="306"/>
      <c r="H26" s="306"/>
      <c r="I26" s="306"/>
      <c r="J26" s="305"/>
      <c r="K26" s="305"/>
      <c r="L26" s="305"/>
    </row>
    <row r="27" spans="1:12" ht="20.100000000000001" customHeight="1" x14ac:dyDescent="0.25">
      <c r="A27" s="305"/>
      <c r="B27" s="306"/>
      <c r="C27" s="325"/>
      <c r="D27" s="305"/>
      <c r="E27" s="305"/>
      <c r="F27" s="305"/>
      <c r="G27" s="306"/>
      <c r="H27" s="306"/>
      <c r="I27" s="306"/>
      <c r="J27" s="305"/>
      <c r="K27" s="305"/>
      <c r="L27" s="305"/>
    </row>
    <row r="28" spans="1:12" ht="20.100000000000001" customHeight="1" x14ac:dyDescent="0.25">
      <c r="A28" s="305"/>
      <c r="B28" s="306"/>
      <c r="C28" s="325"/>
      <c r="D28" s="305"/>
      <c r="E28" s="305"/>
      <c r="F28" s="305"/>
      <c r="G28" s="306"/>
      <c r="H28" s="306"/>
      <c r="I28" s="306"/>
      <c r="J28" s="305"/>
      <c r="K28" s="305"/>
      <c r="L28" s="305"/>
    </row>
    <row r="29" spans="1:12" ht="20.100000000000001" customHeight="1" x14ac:dyDescent="0.25">
      <c r="A29" s="305"/>
      <c r="B29" s="306"/>
      <c r="C29" s="325"/>
      <c r="D29" s="305"/>
      <c r="E29" s="305"/>
      <c r="F29" s="305"/>
      <c r="G29" s="306"/>
      <c r="H29" s="306"/>
      <c r="I29" s="306"/>
      <c r="J29" s="305"/>
      <c r="K29" s="305"/>
      <c r="L29" s="305"/>
    </row>
    <row r="30" spans="1:12" ht="20.100000000000001" customHeight="1" x14ac:dyDescent="0.25">
      <c r="A30" s="305"/>
      <c r="B30" s="306"/>
      <c r="C30" s="325"/>
      <c r="D30" s="305"/>
      <c r="E30" s="305"/>
      <c r="F30" s="305"/>
      <c r="G30" s="306"/>
      <c r="H30" s="306"/>
      <c r="I30" s="306"/>
      <c r="J30" s="305"/>
      <c r="K30" s="305"/>
      <c r="L30" s="305"/>
    </row>
    <row r="31" spans="1:12" ht="20.100000000000001" customHeight="1" x14ac:dyDescent="0.25">
      <c r="A31" s="305"/>
      <c r="B31" s="306"/>
      <c r="C31" s="325"/>
      <c r="D31" s="305"/>
      <c r="E31" s="305"/>
      <c r="F31" s="305"/>
      <c r="G31" s="306"/>
      <c r="H31" s="306"/>
      <c r="I31" s="306"/>
      <c r="J31" s="305"/>
      <c r="K31" s="305"/>
      <c r="L31" s="305"/>
    </row>
    <row r="32" spans="1:12" ht="20.100000000000001" customHeight="1" x14ac:dyDescent="0.25">
      <c r="A32" s="305"/>
      <c r="B32" s="306"/>
      <c r="C32" s="325"/>
      <c r="D32" s="305"/>
      <c r="E32" s="305"/>
      <c r="F32" s="305"/>
      <c r="G32" s="306"/>
      <c r="H32" s="306"/>
      <c r="I32" s="306"/>
      <c r="J32" s="305"/>
      <c r="K32" s="305"/>
      <c r="L32" s="305"/>
    </row>
    <row r="33" spans="1:12" ht="20.100000000000001" customHeight="1" x14ac:dyDescent="0.25">
      <c r="A33" s="305"/>
      <c r="B33" s="306"/>
      <c r="C33" s="325"/>
      <c r="D33" s="305"/>
      <c r="E33" s="305"/>
      <c r="F33" s="305"/>
      <c r="G33" s="306"/>
      <c r="H33" s="306"/>
      <c r="I33" s="306"/>
      <c r="J33" s="305"/>
      <c r="K33" s="305"/>
      <c r="L33" s="305"/>
    </row>
    <row r="34" spans="1:12" ht="20.100000000000001" customHeight="1" x14ac:dyDescent="0.25">
      <c r="A34" s="305"/>
      <c r="B34" s="306"/>
      <c r="C34" s="325"/>
      <c r="D34" s="305"/>
      <c r="E34" s="305"/>
      <c r="F34" s="305"/>
      <c r="G34" s="306"/>
      <c r="H34" s="306"/>
      <c r="I34" s="306"/>
      <c r="J34" s="305"/>
      <c r="K34" s="305"/>
      <c r="L34" s="305"/>
    </row>
    <row r="35" spans="1:12" ht="20.100000000000001" customHeight="1" x14ac:dyDescent="0.25">
      <c r="A35" s="305"/>
      <c r="B35" s="306"/>
      <c r="C35" s="325"/>
      <c r="D35" s="305"/>
      <c r="E35" s="305"/>
      <c r="F35" s="305"/>
      <c r="G35" s="306"/>
      <c r="H35" s="306"/>
      <c r="I35" s="306"/>
      <c r="J35" s="305"/>
      <c r="K35" s="305"/>
      <c r="L35" s="305"/>
    </row>
    <row r="36" spans="1:12" ht="20.100000000000001" customHeight="1" x14ac:dyDescent="0.25">
      <c r="A36" s="305"/>
      <c r="B36" s="306"/>
      <c r="C36" s="325"/>
      <c r="D36" s="305"/>
      <c r="E36" s="305"/>
      <c r="F36" s="305"/>
      <c r="G36" s="306"/>
      <c r="H36" s="306"/>
      <c r="I36" s="306"/>
      <c r="J36" s="305"/>
      <c r="K36" s="305"/>
      <c r="L36" s="305"/>
    </row>
    <row r="37" spans="1:12" ht="20.100000000000001" customHeight="1" x14ac:dyDescent="0.25">
      <c r="A37" s="305"/>
      <c r="B37" s="306"/>
      <c r="C37" s="325"/>
      <c r="D37" s="305"/>
      <c r="E37" s="305"/>
      <c r="F37" s="305"/>
      <c r="G37" s="306"/>
      <c r="H37" s="306"/>
      <c r="I37" s="306"/>
      <c r="J37" s="305"/>
      <c r="K37" s="305"/>
      <c r="L37" s="305"/>
    </row>
    <row r="38" spans="1:12" ht="20.100000000000001" customHeight="1" x14ac:dyDescent="0.25">
      <c r="A38" s="305"/>
      <c r="B38" s="306"/>
      <c r="C38" s="325"/>
      <c r="D38" s="305"/>
      <c r="E38" s="305"/>
      <c r="F38" s="305"/>
      <c r="G38" s="306"/>
      <c r="H38" s="306"/>
      <c r="I38" s="306"/>
      <c r="J38" s="305"/>
      <c r="K38" s="305"/>
      <c r="L38" s="305"/>
    </row>
    <row r="39" spans="1:12" ht="20.100000000000001" customHeight="1" x14ac:dyDescent="0.25">
      <c r="A39" s="305"/>
      <c r="B39" s="306"/>
      <c r="C39" s="325"/>
      <c r="D39" s="305"/>
      <c r="E39" s="305"/>
      <c r="F39" s="305"/>
      <c r="G39" s="306"/>
      <c r="H39" s="306"/>
      <c r="I39" s="306"/>
      <c r="J39" s="305"/>
      <c r="K39" s="305"/>
      <c r="L39" s="305"/>
    </row>
    <row r="40" spans="1:12" ht="20.100000000000001" customHeight="1" x14ac:dyDescent="0.25">
      <c r="A40" s="305"/>
      <c r="B40" s="306"/>
      <c r="C40" s="325"/>
      <c r="D40" s="305"/>
      <c r="E40" s="305"/>
      <c r="F40" s="305"/>
      <c r="G40" s="306"/>
      <c r="H40" s="306"/>
      <c r="I40" s="306"/>
      <c r="J40" s="305"/>
      <c r="K40" s="305"/>
      <c r="L40" s="305"/>
    </row>
    <row r="41" spans="1:12" ht="20.100000000000001" customHeight="1" x14ac:dyDescent="0.25">
      <c r="A41" s="305"/>
      <c r="B41" s="306"/>
      <c r="C41" s="325"/>
      <c r="D41" s="305"/>
      <c r="E41" s="305"/>
      <c r="F41" s="305"/>
      <c r="G41" s="306"/>
      <c r="H41" s="306"/>
      <c r="I41" s="306"/>
      <c r="J41" s="305"/>
      <c r="K41" s="305"/>
      <c r="L41" s="305"/>
    </row>
    <row r="42" spans="1:12" ht="20.100000000000001" customHeight="1" x14ac:dyDescent="0.25">
      <c r="A42" s="305"/>
      <c r="B42" s="306"/>
      <c r="C42" s="325"/>
      <c r="D42" s="305"/>
      <c r="E42" s="305"/>
      <c r="F42" s="305"/>
      <c r="G42" s="306"/>
      <c r="H42" s="306"/>
      <c r="I42" s="306"/>
      <c r="J42" s="305"/>
      <c r="K42" s="305"/>
      <c r="L42" s="305"/>
    </row>
    <row r="43" spans="1:12" ht="20.100000000000001" customHeight="1" x14ac:dyDescent="0.25">
      <c r="A43" s="305"/>
      <c r="B43" s="306"/>
      <c r="C43" s="325"/>
      <c r="D43" s="305"/>
      <c r="E43" s="305"/>
      <c r="F43" s="305"/>
      <c r="G43" s="306"/>
      <c r="H43" s="306"/>
      <c r="I43" s="306"/>
      <c r="J43" s="305"/>
      <c r="K43" s="305"/>
      <c r="L43" s="305"/>
    </row>
    <row r="44" spans="1:12" ht="20.100000000000001" customHeight="1" x14ac:dyDescent="0.25">
      <c r="A44" s="305"/>
      <c r="B44" s="306"/>
      <c r="C44" s="325"/>
      <c r="D44" s="305"/>
      <c r="E44" s="305"/>
      <c r="F44" s="305"/>
      <c r="G44" s="306"/>
      <c r="H44" s="306"/>
      <c r="I44" s="306"/>
      <c r="J44" s="305"/>
      <c r="K44" s="305"/>
      <c r="L44" s="305"/>
    </row>
    <row r="45" spans="1:12" ht="20.100000000000001" customHeight="1" x14ac:dyDescent="0.25">
      <c r="A45" s="305"/>
      <c r="B45" s="306"/>
      <c r="C45" s="325"/>
      <c r="D45" s="305"/>
      <c r="E45" s="305"/>
      <c r="F45" s="305"/>
      <c r="G45" s="306"/>
      <c r="H45" s="306"/>
      <c r="I45" s="306"/>
      <c r="J45" s="305"/>
      <c r="K45" s="305"/>
      <c r="L45" s="305"/>
    </row>
    <row r="46" spans="1:12" ht="20.100000000000001" customHeight="1" x14ac:dyDescent="0.25">
      <c r="A46" s="305"/>
      <c r="B46" s="306"/>
      <c r="C46" s="325"/>
      <c r="D46" s="305"/>
      <c r="E46" s="305"/>
      <c r="F46" s="305"/>
      <c r="G46" s="306"/>
      <c r="H46" s="306"/>
      <c r="I46" s="306"/>
      <c r="J46" s="305"/>
      <c r="K46" s="305"/>
      <c r="L46" s="305"/>
    </row>
    <row r="47" spans="1:12" ht="20.100000000000001" customHeight="1" x14ac:dyDescent="0.25">
      <c r="A47" s="305"/>
      <c r="B47" s="306"/>
      <c r="C47" s="325"/>
      <c r="D47" s="305"/>
      <c r="E47" s="305"/>
      <c r="F47" s="305"/>
      <c r="G47" s="306"/>
      <c r="H47" s="306"/>
      <c r="I47" s="306"/>
      <c r="J47" s="305"/>
      <c r="K47" s="305"/>
      <c r="L47" s="305"/>
    </row>
    <row r="48" spans="1:12" ht="20.100000000000001" customHeight="1" x14ac:dyDescent="0.25">
      <c r="A48" s="305"/>
      <c r="B48" s="306"/>
      <c r="C48" s="325"/>
      <c r="D48" s="305"/>
      <c r="E48" s="305"/>
      <c r="F48" s="305"/>
      <c r="G48" s="306"/>
      <c r="H48" s="306"/>
      <c r="I48" s="306"/>
      <c r="J48" s="305"/>
      <c r="K48" s="305"/>
      <c r="L48" s="305"/>
    </row>
    <row r="49" spans="1:12" ht="20.100000000000001" customHeight="1" x14ac:dyDescent="0.25">
      <c r="A49" s="305"/>
      <c r="B49" s="306"/>
      <c r="C49" s="325"/>
      <c r="D49" s="305"/>
      <c r="E49" s="305"/>
      <c r="F49" s="305"/>
      <c r="G49" s="306"/>
      <c r="H49" s="306"/>
      <c r="I49" s="306"/>
      <c r="J49" s="305"/>
      <c r="K49" s="305"/>
      <c r="L49" s="305"/>
    </row>
    <row r="50" spans="1:12" ht="20.100000000000001" customHeight="1" x14ac:dyDescent="0.25">
      <c r="A50" s="305"/>
      <c r="B50" s="306"/>
      <c r="C50" s="325"/>
      <c r="D50" s="305"/>
      <c r="E50" s="305"/>
      <c r="F50" s="305"/>
      <c r="G50" s="306"/>
      <c r="H50" s="306"/>
      <c r="I50" s="306"/>
      <c r="J50" s="305"/>
      <c r="K50" s="305"/>
      <c r="L50" s="305"/>
    </row>
    <row r="51" spans="1:12" ht="20.100000000000001" customHeight="1" x14ac:dyDescent="0.25">
      <c r="A51" s="305"/>
      <c r="B51" s="306"/>
      <c r="C51" s="325"/>
      <c r="D51" s="305"/>
      <c r="E51" s="305"/>
      <c r="F51" s="305"/>
      <c r="G51" s="306"/>
      <c r="H51" s="306"/>
      <c r="I51" s="306"/>
      <c r="J51" s="305"/>
      <c r="K51" s="305"/>
      <c r="L51" s="305"/>
    </row>
    <row r="52" spans="1:12" ht="20.100000000000001" customHeight="1" x14ac:dyDescent="0.25">
      <c r="A52" s="305"/>
      <c r="B52" s="306"/>
      <c r="C52" s="325"/>
      <c r="D52" s="305"/>
      <c r="E52" s="305"/>
      <c r="F52" s="305"/>
      <c r="G52" s="306"/>
      <c r="H52" s="306"/>
      <c r="I52" s="306"/>
      <c r="J52" s="305"/>
      <c r="K52" s="305"/>
      <c r="L52" s="305"/>
    </row>
    <row r="53" spans="1:12" ht="20.100000000000001" customHeight="1" x14ac:dyDescent="0.25">
      <c r="A53" s="305"/>
      <c r="B53" s="306"/>
      <c r="C53" s="325"/>
      <c r="D53" s="305"/>
      <c r="E53" s="305"/>
      <c r="F53" s="305"/>
      <c r="G53" s="306"/>
      <c r="H53" s="306"/>
      <c r="I53" s="306"/>
      <c r="J53" s="305"/>
      <c r="K53" s="305"/>
      <c r="L53" s="305"/>
    </row>
    <row r="54" spans="1:12" ht="20.100000000000001" customHeight="1" x14ac:dyDescent="0.25">
      <c r="A54" s="305"/>
      <c r="B54" s="306"/>
      <c r="C54" s="325"/>
      <c r="D54" s="305"/>
      <c r="E54" s="305"/>
      <c r="F54" s="305"/>
      <c r="G54" s="306"/>
      <c r="H54" s="306"/>
      <c r="I54" s="306"/>
      <c r="J54" s="305"/>
      <c r="K54" s="305"/>
      <c r="L54" s="305"/>
    </row>
    <row r="55" spans="1:12" ht="20.100000000000001" customHeight="1" x14ac:dyDescent="0.25">
      <c r="A55" s="305"/>
      <c r="B55" s="306"/>
      <c r="C55" s="325"/>
      <c r="D55" s="305"/>
      <c r="E55" s="305"/>
      <c r="F55" s="305"/>
      <c r="G55" s="306"/>
      <c r="H55" s="306"/>
      <c r="I55" s="306"/>
      <c r="J55" s="305"/>
      <c r="K55" s="305"/>
      <c r="L55" s="305"/>
    </row>
    <row r="56" spans="1:12" ht="20.100000000000001" customHeight="1" x14ac:dyDescent="0.25">
      <c r="A56" s="305"/>
      <c r="B56" s="306"/>
      <c r="C56" s="325"/>
      <c r="D56" s="305"/>
      <c r="E56" s="305"/>
      <c r="F56" s="305"/>
      <c r="G56" s="306"/>
      <c r="H56" s="306"/>
      <c r="I56" s="306"/>
      <c r="J56" s="305"/>
      <c r="K56" s="305"/>
      <c r="L56" s="305"/>
    </row>
    <row r="57" spans="1:12" ht="20.100000000000001" customHeight="1" x14ac:dyDescent="0.25">
      <c r="A57" s="305"/>
      <c r="B57" s="306"/>
      <c r="C57" s="325"/>
      <c r="D57" s="305"/>
      <c r="E57" s="305"/>
      <c r="F57" s="305"/>
      <c r="G57" s="306"/>
      <c r="H57" s="306"/>
      <c r="I57" s="306"/>
      <c r="J57" s="305"/>
      <c r="K57" s="305"/>
      <c r="L57" s="305"/>
    </row>
    <row r="58" spans="1:12" ht="20.100000000000001" customHeight="1" x14ac:dyDescent="0.25">
      <c r="A58" s="305"/>
      <c r="B58" s="306"/>
      <c r="C58" s="325"/>
      <c r="D58" s="305"/>
      <c r="E58" s="305"/>
      <c r="F58" s="305"/>
      <c r="G58" s="306"/>
      <c r="H58" s="306"/>
      <c r="I58" s="306"/>
      <c r="J58" s="305"/>
      <c r="K58" s="305"/>
      <c r="L58" s="305"/>
    </row>
    <row r="59" spans="1:12" ht="20.100000000000001" customHeight="1" x14ac:dyDescent="0.25">
      <c r="A59" s="305"/>
      <c r="B59" s="306"/>
      <c r="C59" s="325"/>
      <c r="D59" s="305"/>
      <c r="E59" s="305"/>
      <c r="F59" s="305"/>
      <c r="G59" s="306"/>
      <c r="H59" s="306"/>
      <c r="I59" s="306"/>
      <c r="J59" s="305"/>
      <c r="K59" s="305"/>
      <c r="L59" s="305"/>
    </row>
    <row r="60" spans="1:12" ht="20.100000000000001" customHeight="1" x14ac:dyDescent="0.25">
      <c r="A60" s="305"/>
      <c r="B60" s="306"/>
      <c r="C60" s="325"/>
      <c r="D60" s="305"/>
      <c r="E60" s="305"/>
      <c r="F60" s="305"/>
      <c r="G60" s="306"/>
      <c r="H60" s="306"/>
      <c r="I60" s="306"/>
      <c r="J60" s="305"/>
      <c r="K60" s="305"/>
      <c r="L60" s="305"/>
    </row>
    <row r="61" spans="1:12" ht="20.100000000000001" customHeight="1" x14ac:dyDescent="0.25">
      <c r="A61" s="305"/>
      <c r="B61" s="306"/>
      <c r="C61" s="325"/>
      <c r="D61" s="305"/>
      <c r="E61" s="305"/>
      <c r="F61" s="305"/>
      <c r="G61" s="306"/>
      <c r="H61" s="306"/>
      <c r="I61" s="306"/>
      <c r="J61" s="305"/>
      <c r="K61" s="305"/>
      <c r="L61" s="305"/>
    </row>
    <row r="62" spans="1:12" ht="20.100000000000001" customHeight="1" x14ac:dyDescent="0.25">
      <c r="A62" s="305"/>
      <c r="B62" s="306"/>
      <c r="C62" s="325"/>
      <c r="D62" s="305"/>
      <c r="E62" s="305"/>
      <c r="F62" s="305"/>
      <c r="G62" s="306"/>
      <c r="H62" s="306"/>
      <c r="I62" s="306"/>
      <c r="J62" s="305"/>
      <c r="K62" s="305"/>
      <c r="L62" s="305"/>
    </row>
    <row r="63" spans="1:12" ht="20.100000000000001" customHeight="1" x14ac:dyDescent="0.25">
      <c r="A63" s="305"/>
      <c r="B63" s="306"/>
      <c r="C63" s="325"/>
      <c r="D63" s="305"/>
      <c r="E63" s="305"/>
      <c r="F63" s="305"/>
      <c r="G63" s="306"/>
      <c r="H63" s="306"/>
      <c r="I63" s="306"/>
      <c r="J63" s="305"/>
      <c r="K63" s="305"/>
      <c r="L63" s="305"/>
    </row>
    <row r="64" spans="1:12" ht="20.100000000000001" customHeight="1" x14ac:dyDescent="0.25">
      <c r="A64" s="305"/>
      <c r="B64" s="306"/>
      <c r="C64" s="325"/>
      <c r="D64" s="305"/>
      <c r="E64" s="305"/>
      <c r="F64" s="305"/>
      <c r="G64" s="306"/>
      <c r="H64" s="306"/>
      <c r="I64" s="306"/>
      <c r="J64" s="305"/>
      <c r="K64" s="305"/>
      <c r="L64" s="305"/>
    </row>
    <row r="65" spans="1:12" ht="20.100000000000001" customHeight="1" x14ac:dyDescent="0.25">
      <c r="A65" s="305"/>
      <c r="B65" s="306"/>
      <c r="C65" s="325"/>
      <c r="D65" s="305"/>
      <c r="E65" s="305"/>
      <c r="F65" s="305"/>
      <c r="G65" s="306"/>
      <c r="H65" s="306"/>
      <c r="I65" s="306"/>
      <c r="J65" s="305"/>
      <c r="K65" s="305"/>
      <c r="L65" s="305"/>
    </row>
    <row r="66" spans="1:12" ht="20.100000000000001" customHeight="1" x14ac:dyDescent="0.25">
      <c r="A66" s="305"/>
      <c r="B66" s="306"/>
      <c r="C66" s="325"/>
      <c r="D66" s="305"/>
      <c r="E66" s="305"/>
      <c r="F66" s="305"/>
      <c r="G66" s="306"/>
      <c r="H66" s="306"/>
      <c r="I66" s="306"/>
      <c r="J66" s="305"/>
      <c r="K66" s="305"/>
      <c r="L66" s="305"/>
    </row>
    <row r="67" spans="1:12" ht="20.100000000000001" customHeight="1" x14ac:dyDescent="0.25">
      <c r="A67" s="305"/>
      <c r="B67" s="306"/>
      <c r="C67" s="325"/>
      <c r="D67" s="305"/>
      <c r="E67" s="305"/>
      <c r="F67" s="305"/>
      <c r="G67" s="306"/>
      <c r="H67" s="306"/>
      <c r="I67" s="306"/>
      <c r="J67" s="305"/>
      <c r="K67" s="305"/>
      <c r="L67" s="305"/>
    </row>
    <row r="68" spans="1:12" ht="20.100000000000001" customHeight="1" x14ac:dyDescent="0.25">
      <c r="A68" s="305"/>
      <c r="B68" s="306"/>
      <c r="C68" s="325"/>
      <c r="D68" s="305"/>
      <c r="E68" s="305"/>
      <c r="F68" s="305"/>
      <c r="G68" s="306"/>
      <c r="H68" s="306"/>
      <c r="I68" s="306"/>
      <c r="J68" s="305"/>
      <c r="K68" s="305"/>
      <c r="L68" s="305"/>
    </row>
    <row r="69" spans="1:12" ht="20.100000000000001" customHeight="1" x14ac:dyDescent="0.25">
      <c r="A69" s="305"/>
      <c r="B69" s="306"/>
      <c r="C69" s="325"/>
      <c r="D69" s="305"/>
      <c r="E69" s="305"/>
      <c r="F69" s="305"/>
      <c r="G69" s="306"/>
      <c r="H69" s="306"/>
      <c r="I69" s="306"/>
      <c r="J69" s="305"/>
      <c r="K69" s="305"/>
      <c r="L69" s="305"/>
    </row>
    <row r="70" spans="1:12" ht="20.100000000000001" customHeight="1" x14ac:dyDescent="0.25">
      <c r="A70" s="305"/>
      <c r="B70" s="306"/>
      <c r="C70" s="325"/>
      <c r="D70" s="305"/>
      <c r="E70" s="305"/>
      <c r="F70" s="305"/>
      <c r="G70" s="306"/>
      <c r="H70" s="306"/>
      <c r="I70" s="306"/>
      <c r="J70" s="305"/>
      <c r="K70" s="305"/>
      <c r="L70" s="305"/>
    </row>
    <row r="71" spans="1:12" ht="20.100000000000001" customHeight="1" x14ac:dyDescent="0.25">
      <c r="A71" s="305"/>
      <c r="B71" s="306"/>
      <c r="C71" s="325"/>
      <c r="D71" s="305"/>
      <c r="E71" s="305"/>
      <c r="F71" s="305"/>
      <c r="G71" s="306"/>
      <c r="H71" s="306"/>
      <c r="I71" s="306"/>
      <c r="J71" s="305"/>
      <c r="K71" s="305"/>
      <c r="L71" s="305"/>
    </row>
    <row r="72" spans="1:12" ht="20.100000000000001" customHeight="1" x14ac:dyDescent="0.25">
      <c r="A72" s="305"/>
      <c r="B72" s="306"/>
      <c r="C72" s="325"/>
      <c r="D72" s="305"/>
      <c r="E72" s="305"/>
      <c r="F72" s="305"/>
      <c r="G72" s="306"/>
      <c r="H72" s="306"/>
      <c r="I72" s="306"/>
      <c r="J72" s="305"/>
      <c r="K72" s="305"/>
      <c r="L72" s="305"/>
    </row>
    <row r="73" spans="1:12" ht="20.100000000000001" customHeight="1" x14ac:dyDescent="0.25">
      <c r="A73" s="305"/>
      <c r="B73" s="306"/>
      <c r="C73" s="325"/>
      <c r="D73" s="305"/>
      <c r="E73" s="305"/>
      <c r="F73" s="305"/>
      <c r="G73" s="306"/>
      <c r="H73" s="306"/>
      <c r="I73" s="306"/>
      <c r="J73" s="305"/>
      <c r="K73" s="305"/>
      <c r="L73" s="305"/>
    </row>
    <row r="74" spans="1:12" ht="20.100000000000001" customHeight="1" x14ac:dyDescent="0.25">
      <c r="A74" s="305"/>
      <c r="B74" s="306"/>
      <c r="C74" s="325"/>
      <c r="D74" s="305"/>
      <c r="E74" s="305"/>
      <c r="F74" s="305"/>
      <c r="G74" s="306"/>
      <c r="H74" s="306"/>
      <c r="I74" s="306"/>
      <c r="J74" s="305"/>
      <c r="K74" s="305"/>
      <c r="L74" s="305"/>
    </row>
    <row r="75" spans="1:12" ht="20.100000000000001" customHeight="1" x14ac:dyDescent="0.25">
      <c r="A75" s="305"/>
      <c r="B75" s="306"/>
      <c r="C75" s="325"/>
      <c r="D75" s="305"/>
      <c r="E75" s="305"/>
      <c r="F75" s="305"/>
      <c r="G75" s="306"/>
      <c r="H75" s="306"/>
      <c r="I75" s="306"/>
      <c r="J75" s="305"/>
      <c r="K75" s="305"/>
      <c r="L75" s="305"/>
    </row>
    <row r="76" spans="1:12" ht="20.100000000000001" customHeight="1" x14ac:dyDescent="0.25">
      <c r="A76" s="305"/>
      <c r="B76" s="306"/>
      <c r="C76" s="325"/>
      <c r="D76" s="305"/>
      <c r="E76" s="305"/>
      <c r="F76" s="305"/>
      <c r="G76" s="306"/>
      <c r="H76" s="306"/>
      <c r="I76" s="306"/>
      <c r="J76" s="305"/>
      <c r="K76" s="305"/>
      <c r="L76" s="305"/>
    </row>
    <row r="77" spans="1:12" ht="20.100000000000001" customHeight="1" x14ac:dyDescent="0.25">
      <c r="A77" s="305"/>
      <c r="B77" s="306"/>
      <c r="C77" s="325"/>
      <c r="D77" s="305"/>
      <c r="E77" s="305"/>
      <c r="F77" s="305"/>
      <c r="G77" s="306"/>
      <c r="H77" s="306"/>
      <c r="I77" s="306"/>
      <c r="J77" s="305"/>
      <c r="K77" s="305"/>
      <c r="L77" s="305"/>
    </row>
    <row r="78" spans="1:12" ht="20.100000000000001" customHeight="1" x14ac:dyDescent="0.25">
      <c r="A78" s="305"/>
      <c r="B78" s="306"/>
      <c r="C78" s="325"/>
      <c r="D78" s="305"/>
      <c r="E78" s="305"/>
      <c r="F78" s="305"/>
      <c r="G78" s="306"/>
      <c r="H78" s="306"/>
      <c r="I78" s="306"/>
      <c r="J78" s="305"/>
      <c r="K78" s="305"/>
      <c r="L78" s="305"/>
    </row>
    <row r="79" spans="1:12" ht="20.100000000000001" customHeight="1" x14ac:dyDescent="0.25">
      <c r="A79" s="305"/>
      <c r="B79" s="306"/>
      <c r="C79" s="325"/>
      <c r="D79" s="305"/>
      <c r="E79" s="305"/>
      <c r="F79" s="305"/>
      <c r="G79" s="306"/>
      <c r="H79" s="306"/>
      <c r="I79" s="306"/>
      <c r="J79" s="305"/>
      <c r="K79" s="305"/>
      <c r="L79" s="305"/>
    </row>
    <row r="80" spans="1:12" ht="20.100000000000001" customHeight="1" x14ac:dyDescent="0.25">
      <c r="A80" s="305"/>
      <c r="B80" s="306"/>
      <c r="C80" s="325"/>
      <c r="D80" s="305"/>
      <c r="E80" s="305"/>
      <c r="F80" s="305"/>
      <c r="G80" s="306"/>
      <c r="H80" s="306"/>
      <c r="I80" s="306"/>
      <c r="J80" s="305"/>
      <c r="K80" s="305"/>
      <c r="L80" s="305"/>
    </row>
    <row r="81" spans="1:12" ht="20.100000000000001" customHeight="1" x14ac:dyDescent="0.25">
      <c r="A81" s="305"/>
      <c r="B81" s="306"/>
      <c r="C81" s="325"/>
      <c r="D81" s="305"/>
      <c r="E81" s="305"/>
      <c r="F81" s="305"/>
      <c r="G81" s="306"/>
      <c r="H81" s="306"/>
      <c r="I81" s="306"/>
      <c r="J81" s="305"/>
      <c r="K81" s="305"/>
      <c r="L81" s="305"/>
    </row>
    <row r="82" spans="1:12" ht="20.100000000000001" customHeight="1" x14ac:dyDescent="0.25">
      <c r="A82" s="305"/>
      <c r="B82" s="306"/>
      <c r="C82" s="325"/>
      <c r="D82" s="305"/>
      <c r="E82" s="305"/>
      <c r="F82" s="305"/>
      <c r="G82" s="306"/>
      <c r="H82" s="306"/>
      <c r="I82" s="306"/>
      <c r="J82" s="305"/>
      <c r="K82" s="305"/>
      <c r="L82" s="305"/>
    </row>
    <row r="83" spans="1:12" ht="20.100000000000001" customHeight="1" x14ac:dyDescent="0.25">
      <c r="A83" s="305"/>
      <c r="B83" s="306"/>
      <c r="C83" s="325"/>
      <c r="D83" s="305"/>
      <c r="E83" s="305"/>
      <c r="F83" s="305"/>
      <c r="G83" s="306"/>
      <c r="H83" s="306"/>
      <c r="I83" s="306"/>
      <c r="J83" s="305"/>
      <c r="K83" s="305"/>
      <c r="L83" s="305"/>
    </row>
    <row r="84" spans="1:12" ht="20.100000000000001" customHeight="1" x14ac:dyDescent="0.25">
      <c r="A84" s="305"/>
      <c r="B84" s="306"/>
      <c r="C84" s="325"/>
      <c r="D84" s="305"/>
      <c r="E84" s="305"/>
      <c r="F84" s="305"/>
      <c r="G84" s="306"/>
      <c r="H84" s="306"/>
      <c r="I84" s="306"/>
      <c r="J84" s="305"/>
      <c r="K84" s="305"/>
      <c r="L84" s="305"/>
    </row>
    <row r="85" spans="1:12" ht="20.100000000000001" customHeight="1" x14ac:dyDescent="0.25">
      <c r="A85" s="305"/>
      <c r="B85" s="306"/>
      <c r="C85" s="325"/>
      <c r="D85" s="305"/>
      <c r="E85" s="305"/>
      <c r="F85" s="305"/>
      <c r="G85" s="306"/>
      <c r="H85" s="306"/>
      <c r="I85" s="306"/>
      <c r="J85" s="305"/>
      <c r="K85" s="305"/>
      <c r="L85" s="305"/>
    </row>
    <row r="86" spans="1:12" ht="20.100000000000001" customHeight="1" x14ac:dyDescent="0.25">
      <c r="A86" s="305"/>
      <c r="B86" s="306"/>
      <c r="C86" s="325"/>
      <c r="D86" s="305"/>
      <c r="E86" s="305"/>
      <c r="F86" s="305"/>
      <c r="G86" s="306"/>
      <c r="H86" s="306"/>
      <c r="I86" s="306"/>
      <c r="J86" s="305"/>
      <c r="K86" s="305"/>
      <c r="L86" s="305"/>
    </row>
    <row r="87" spans="1:12" ht="20.100000000000001" customHeight="1" x14ac:dyDescent="0.25">
      <c r="A87" s="305"/>
      <c r="B87" s="306"/>
      <c r="C87" s="325"/>
      <c r="D87" s="305"/>
      <c r="E87" s="305"/>
      <c r="F87" s="305"/>
      <c r="G87" s="306"/>
      <c r="H87" s="306"/>
      <c r="I87" s="306"/>
      <c r="J87" s="305"/>
      <c r="K87" s="305"/>
      <c r="L87" s="305"/>
    </row>
    <row r="88" spans="1:12" ht="20.100000000000001" customHeight="1" x14ac:dyDescent="0.25">
      <c r="A88" s="305"/>
      <c r="B88" s="306"/>
      <c r="C88" s="325"/>
      <c r="D88" s="305"/>
      <c r="E88" s="305"/>
      <c r="F88" s="305"/>
      <c r="G88" s="306"/>
      <c r="H88" s="306"/>
      <c r="I88" s="306"/>
      <c r="J88" s="305"/>
      <c r="K88" s="305"/>
      <c r="L88" s="305"/>
    </row>
    <row r="89" spans="1:12" ht="20.100000000000001" customHeight="1" x14ac:dyDescent="0.25">
      <c r="A89" s="305"/>
      <c r="B89" s="306"/>
      <c r="C89" s="325"/>
      <c r="D89" s="305"/>
      <c r="E89" s="305"/>
      <c r="F89" s="305"/>
      <c r="G89" s="306"/>
      <c r="H89" s="306"/>
      <c r="I89" s="306"/>
      <c r="J89" s="305"/>
      <c r="K89" s="305"/>
      <c r="L89" s="305"/>
    </row>
    <row r="90" spans="1:12" ht="20.100000000000001" customHeight="1" x14ac:dyDescent="0.25">
      <c r="A90" s="305"/>
      <c r="B90" s="306"/>
      <c r="C90" s="325"/>
      <c r="D90" s="305"/>
      <c r="E90" s="305"/>
      <c r="F90" s="305"/>
      <c r="G90" s="306"/>
      <c r="H90" s="306"/>
      <c r="I90" s="306"/>
      <c r="J90" s="305"/>
      <c r="K90" s="305"/>
      <c r="L90" s="305"/>
    </row>
    <row r="91" spans="1:12" ht="20.100000000000001" customHeight="1" x14ac:dyDescent="0.25">
      <c r="A91" s="305"/>
      <c r="B91" s="306"/>
      <c r="C91" s="325"/>
      <c r="D91" s="305"/>
      <c r="E91" s="305"/>
      <c r="F91" s="305"/>
      <c r="G91" s="306"/>
      <c r="H91" s="306"/>
      <c r="I91" s="306"/>
      <c r="J91" s="305"/>
      <c r="K91" s="305"/>
      <c r="L91" s="305"/>
    </row>
    <row r="92" spans="1:12" ht="20.100000000000001" customHeight="1" x14ac:dyDescent="0.25">
      <c r="A92" s="305"/>
      <c r="B92" s="306"/>
      <c r="C92" s="325"/>
      <c r="D92" s="305"/>
      <c r="E92" s="305"/>
      <c r="F92" s="305"/>
      <c r="G92" s="306"/>
      <c r="H92" s="306"/>
      <c r="I92" s="306"/>
      <c r="J92" s="305"/>
      <c r="K92" s="305"/>
      <c r="L92" s="305"/>
    </row>
    <row r="93" spans="1:12" ht="20.100000000000001" customHeight="1" x14ac:dyDescent="0.25">
      <c r="A93" s="305"/>
      <c r="B93" s="306"/>
      <c r="C93" s="325"/>
      <c r="D93" s="305"/>
      <c r="E93" s="305"/>
      <c r="F93" s="305"/>
      <c r="G93" s="306"/>
      <c r="H93" s="306"/>
      <c r="I93" s="306"/>
      <c r="J93" s="305"/>
      <c r="K93" s="305"/>
      <c r="L93" s="305"/>
    </row>
    <row r="94" spans="1:12" ht="20.100000000000001" customHeight="1" x14ac:dyDescent="0.25">
      <c r="A94" s="305"/>
      <c r="B94" s="306"/>
      <c r="C94" s="325"/>
      <c r="D94" s="305"/>
      <c r="E94" s="305"/>
      <c r="F94" s="305"/>
      <c r="G94" s="306"/>
      <c r="H94" s="306"/>
      <c r="I94" s="306"/>
      <c r="J94" s="305"/>
      <c r="K94" s="305"/>
      <c r="L94" s="305"/>
    </row>
    <row r="95" spans="1:12" ht="20.100000000000001" customHeight="1" x14ac:dyDescent="0.25">
      <c r="A95" s="305"/>
      <c r="B95" s="306"/>
      <c r="C95" s="325"/>
      <c r="D95" s="305"/>
      <c r="E95" s="305"/>
      <c r="F95" s="305"/>
      <c r="G95" s="306"/>
      <c r="H95" s="306"/>
      <c r="I95" s="306"/>
      <c r="J95" s="305"/>
      <c r="K95" s="305"/>
      <c r="L95" s="305"/>
    </row>
    <row r="96" spans="1:12" ht="20.100000000000001" customHeight="1" x14ac:dyDescent="0.25">
      <c r="A96" s="305"/>
      <c r="B96" s="306"/>
      <c r="C96" s="325"/>
      <c r="D96" s="305"/>
      <c r="E96" s="305"/>
      <c r="F96" s="305"/>
      <c r="G96" s="306"/>
      <c r="H96" s="306"/>
      <c r="I96" s="306"/>
      <c r="J96" s="305"/>
      <c r="K96" s="305"/>
      <c r="L96" s="305"/>
    </row>
    <row r="97" spans="1:12" ht="20.100000000000001" customHeight="1" x14ac:dyDescent="0.25">
      <c r="A97" s="305"/>
      <c r="B97" s="306"/>
      <c r="C97" s="325"/>
      <c r="D97" s="305"/>
      <c r="E97" s="305"/>
      <c r="F97" s="305"/>
      <c r="G97" s="306"/>
      <c r="H97" s="306"/>
      <c r="I97" s="306"/>
      <c r="J97" s="305"/>
      <c r="K97" s="305"/>
      <c r="L97" s="305"/>
    </row>
    <row r="98" spans="1:12" ht="20.100000000000001" customHeight="1" x14ac:dyDescent="0.25">
      <c r="A98" s="305"/>
      <c r="B98" s="306"/>
      <c r="C98" s="325"/>
      <c r="D98" s="305"/>
      <c r="E98" s="305"/>
      <c r="F98" s="305"/>
      <c r="G98" s="306"/>
      <c r="H98" s="306"/>
      <c r="I98" s="306"/>
      <c r="J98" s="305"/>
      <c r="K98" s="305"/>
      <c r="L98" s="305"/>
    </row>
    <row r="99" spans="1:12" ht="20.100000000000001" customHeight="1" x14ac:dyDescent="0.25">
      <c r="A99" s="305"/>
      <c r="B99" s="306"/>
      <c r="C99" s="325"/>
      <c r="D99" s="305"/>
      <c r="E99" s="305"/>
      <c r="F99" s="305"/>
      <c r="G99" s="306"/>
      <c r="H99" s="306"/>
      <c r="I99" s="306"/>
      <c r="J99" s="305"/>
      <c r="K99" s="305"/>
      <c r="L99" s="305"/>
    </row>
    <row r="100" spans="1:12" ht="20.100000000000001" customHeight="1" x14ac:dyDescent="0.25">
      <c r="A100" s="305"/>
      <c r="B100" s="306"/>
      <c r="C100" s="325"/>
      <c r="D100" s="305"/>
      <c r="E100" s="305"/>
      <c r="F100" s="305"/>
      <c r="G100" s="306"/>
      <c r="H100" s="306"/>
      <c r="I100" s="306"/>
      <c r="J100" s="305"/>
      <c r="K100" s="305"/>
      <c r="L100" s="305"/>
    </row>
    <row r="101" spans="1:12" ht="20.100000000000001" customHeight="1" x14ac:dyDescent="0.25">
      <c r="A101" s="305"/>
      <c r="B101" s="306"/>
      <c r="C101" s="325"/>
      <c r="D101" s="305"/>
      <c r="E101" s="305"/>
      <c r="F101" s="305"/>
      <c r="G101" s="306"/>
      <c r="H101" s="306"/>
      <c r="I101" s="306"/>
      <c r="J101" s="305"/>
      <c r="K101" s="305"/>
      <c r="L101" s="305"/>
    </row>
    <row r="102" spans="1:12" ht="20.100000000000001" customHeight="1" x14ac:dyDescent="0.25">
      <c r="A102" s="305"/>
      <c r="B102" s="306"/>
      <c r="C102" s="325"/>
      <c r="D102" s="305"/>
      <c r="E102" s="305"/>
      <c r="F102" s="305"/>
      <c r="G102" s="306"/>
      <c r="H102" s="306"/>
      <c r="I102" s="306"/>
      <c r="J102" s="305"/>
      <c r="K102" s="305"/>
      <c r="L102" s="305"/>
    </row>
    <row r="103" spans="1:12" ht="20.100000000000001" customHeight="1" x14ac:dyDescent="0.25">
      <c r="A103" s="305"/>
      <c r="B103" s="306"/>
      <c r="C103" s="325"/>
      <c r="D103" s="305"/>
      <c r="E103" s="305"/>
      <c r="F103" s="305"/>
      <c r="G103" s="306"/>
      <c r="H103" s="306"/>
      <c r="I103" s="306"/>
      <c r="J103" s="305"/>
      <c r="K103" s="305"/>
      <c r="L103" s="305"/>
    </row>
    <row r="104" spans="1:12" ht="20.100000000000001" customHeight="1" x14ac:dyDescent="0.25">
      <c r="A104" s="305"/>
      <c r="B104" s="306"/>
      <c r="C104" s="325"/>
      <c r="D104" s="305"/>
      <c r="E104" s="305"/>
      <c r="F104" s="305"/>
      <c r="G104" s="306"/>
      <c r="H104" s="306"/>
      <c r="I104" s="306"/>
      <c r="J104" s="305"/>
      <c r="K104" s="305"/>
      <c r="L104" s="305"/>
    </row>
    <row r="105" spans="1:12" ht="20.100000000000001" customHeight="1" x14ac:dyDescent="0.25">
      <c r="A105" s="305"/>
      <c r="B105" s="306"/>
      <c r="C105" s="325"/>
      <c r="D105" s="305"/>
      <c r="E105" s="305"/>
      <c r="F105" s="305"/>
      <c r="G105" s="306"/>
      <c r="H105" s="306"/>
      <c r="I105" s="306"/>
      <c r="J105" s="305"/>
      <c r="K105" s="305"/>
      <c r="L105" s="305"/>
    </row>
    <row r="106" spans="1:12" ht="20.100000000000001" customHeight="1" x14ac:dyDescent="0.25">
      <c r="A106" s="305"/>
      <c r="B106" s="306"/>
      <c r="C106" s="325"/>
      <c r="D106" s="305"/>
      <c r="E106" s="305"/>
      <c r="F106" s="305"/>
      <c r="G106" s="306"/>
      <c r="H106" s="306"/>
      <c r="I106" s="306"/>
      <c r="J106" s="305"/>
      <c r="K106" s="305"/>
      <c r="L106" s="305"/>
    </row>
    <row r="107" spans="1:12" ht="20.100000000000001" customHeight="1" x14ac:dyDescent="0.25">
      <c r="A107" s="305"/>
      <c r="B107" s="306"/>
      <c r="C107" s="325"/>
      <c r="D107" s="305"/>
      <c r="E107" s="305"/>
      <c r="F107" s="305"/>
      <c r="G107" s="306"/>
      <c r="H107" s="306"/>
      <c r="I107" s="306"/>
      <c r="J107" s="305"/>
      <c r="K107" s="305"/>
      <c r="L107" s="305"/>
    </row>
    <row r="108" spans="1:12" ht="20.100000000000001" customHeight="1" x14ac:dyDescent="0.25">
      <c r="A108" s="305"/>
      <c r="B108" s="306"/>
      <c r="C108" s="325"/>
      <c r="D108" s="305"/>
      <c r="E108" s="305"/>
      <c r="F108" s="305"/>
      <c r="G108" s="306"/>
      <c r="H108" s="306"/>
      <c r="I108" s="306"/>
      <c r="J108" s="305"/>
      <c r="K108" s="305"/>
      <c r="L108" s="305"/>
    </row>
    <row r="109" spans="1:12" ht="20.100000000000001" customHeight="1" x14ac:dyDescent="0.25">
      <c r="A109" s="305"/>
      <c r="B109" s="306"/>
      <c r="C109" s="325"/>
      <c r="D109" s="305"/>
      <c r="E109" s="305"/>
      <c r="F109" s="305"/>
      <c r="G109" s="306"/>
      <c r="H109" s="306"/>
      <c r="I109" s="306"/>
      <c r="J109" s="305"/>
      <c r="K109" s="305"/>
      <c r="L109" s="305"/>
    </row>
    <row r="110" spans="1:12" ht="20.100000000000001" customHeight="1" x14ac:dyDescent="0.25">
      <c r="A110" s="305"/>
      <c r="B110" s="306"/>
      <c r="C110" s="325"/>
      <c r="D110" s="305"/>
      <c r="E110" s="305"/>
      <c r="F110" s="305"/>
      <c r="G110" s="306"/>
      <c r="H110" s="306"/>
      <c r="I110" s="306"/>
      <c r="J110" s="305"/>
      <c r="K110" s="305"/>
      <c r="L110" s="305"/>
    </row>
    <row r="111" spans="1:12" ht="20.100000000000001" customHeight="1" x14ac:dyDescent="0.25">
      <c r="A111" s="305"/>
      <c r="B111" s="306"/>
      <c r="C111" s="325"/>
      <c r="D111" s="305"/>
      <c r="E111" s="305"/>
      <c r="F111" s="305"/>
      <c r="G111" s="306"/>
      <c r="H111" s="306"/>
      <c r="I111" s="306"/>
      <c r="J111" s="305"/>
      <c r="K111" s="305"/>
      <c r="L111" s="305"/>
    </row>
    <row r="112" spans="1:12" ht="20.100000000000001" customHeight="1" x14ac:dyDescent="0.25">
      <c r="A112" s="305"/>
      <c r="B112" s="306"/>
      <c r="C112" s="325"/>
      <c r="D112" s="305"/>
      <c r="E112" s="305"/>
      <c r="F112" s="305"/>
      <c r="G112" s="306"/>
      <c r="H112" s="306"/>
      <c r="I112" s="306"/>
      <c r="J112" s="305"/>
      <c r="K112" s="305"/>
      <c r="L112" s="305"/>
    </row>
    <row r="113" spans="1:12" ht="20.100000000000001" customHeight="1" x14ac:dyDescent="0.25">
      <c r="A113" s="305"/>
      <c r="B113" s="306"/>
      <c r="C113" s="325"/>
      <c r="D113" s="305"/>
      <c r="E113" s="305"/>
      <c r="F113" s="305"/>
      <c r="G113" s="306"/>
      <c r="H113" s="306"/>
      <c r="I113" s="306"/>
      <c r="J113" s="305"/>
      <c r="K113" s="305"/>
      <c r="L113" s="305"/>
    </row>
    <row r="114" spans="1:12" ht="20.100000000000001" customHeight="1" x14ac:dyDescent="0.25">
      <c r="A114" s="305"/>
      <c r="B114" s="306"/>
      <c r="C114" s="325"/>
      <c r="D114" s="305"/>
      <c r="E114" s="305"/>
      <c r="F114" s="305"/>
      <c r="G114" s="306"/>
      <c r="H114" s="306"/>
      <c r="I114" s="306"/>
      <c r="J114" s="305"/>
      <c r="K114" s="305"/>
      <c r="L114" s="305"/>
    </row>
    <row r="115" spans="1:12" ht="20.100000000000001" customHeight="1" x14ac:dyDescent="0.25">
      <c r="A115" s="305"/>
      <c r="B115" s="306"/>
      <c r="C115" s="325"/>
      <c r="D115" s="305"/>
      <c r="E115" s="305"/>
      <c r="F115" s="305"/>
      <c r="G115" s="306"/>
      <c r="H115" s="306"/>
      <c r="I115" s="306"/>
      <c r="J115" s="305"/>
      <c r="K115" s="305"/>
      <c r="L115" s="305"/>
    </row>
    <row r="116" spans="1:12" ht="20.100000000000001" customHeight="1" x14ac:dyDescent="0.25">
      <c r="A116" s="305"/>
      <c r="B116" s="306"/>
      <c r="C116" s="325"/>
      <c r="D116" s="305"/>
      <c r="E116" s="305"/>
      <c r="F116" s="305"/>
      <c r="G116" s="306"/>
      <c r="H116" s="306"/>
      <c r="I116" s="306"/>
      <c r="J116" s="305"/>
      <c r="K116" s="305"/>
      <c r="L116" s="305"/>
    </row>
    <row r="117" spans="1:12" ht="20.100000000000001" customHeight="1" x14ac:dyDescent="0.25">
      <c r="A117" s="305"/>
      <c r="B117" s="306"/>
      <c r="C117" s="325"/>
      <c r="D117" s="305"/>
      <c r="E117" s="305"/>
      <c r="F117" s="305"/>
      <c r="G117" s="306"/>
      <c r="H117" s="306"/>
      <c r="I117" s="306"/>
      <c r="J117" s="305"/>
      <c r="K117" s="305"/>
      <c r="L117" s="305"/>
    </row>
    <row r="118" spans="1:12" ht="20.100000000000001" customHeight="1" x14ac:dyDescent="0.25">
      <c r="A118" s="305"/>
      <c r="B118" s="306"/>
      <c r="C118" s="325"/>
      <c r="D118" s="305"/>
      <c r="E118" s="305"/>
      <c r="F118" s="305"/>
      <c r="G118" s="306"/>
      <c r="H118" s="306"/>
      <c r="I118" s="306"/>
      <c r="J118" s="305"/>
      <c r="K118" s="305"/>
      <c r="L118" s="305"/>
    </row>
    <row r="119" spans="1:12" ht="20.100000000000001" customHeight="1" x14ac:dyDescent="0.25">
      <c r="A119" s="305"/>
      <c r="B119" s="306"/>
      <c r="C119" s="325"/>
      <c r="D119" s="305"/>
      <c r="E119" s="305"/>
      <c r="F119" s="305"/>
      <c r="G119" s="306"/>
      <c r="H119" s="306"/>
      <c r="I119" s="306"/>
      <c r="J119" s="305"/>
      <c r="K119" s="305"/>
      <c r="L119" s="305"/>
    </row>
    <row r="120" spans="1:12" ht="20.100000000000001" customHeight="1" x14ac:dyDescent="0.25">
      <c r="A120" s="305"/>
      <c r="B120" s="306"/>
      <c r="C120" s="325"/>
      <c r="D120" s="305"/>
      <c r="E120" s="305"/>
      <c r="F120" s="305"/>
      <c r="G120" s="306"/>
      <c r="H120" s="306"/>
      <c r="I120" s="306"/>
      <c r="J120" s="305"/>
      <c r="K120" s="305"/>
      <c r="L120" s="305"/>
    </row>
    <row r="121" spans="1:12" ht="20.100000000000001" customHeight="1" x14ac:dyDescent="0.25">
      <c r="A121" s="305"/>
      <c r="B121" s="306"/>
      <c r="C121" s="325"/>
      <c r="D121" s="305"/>
      <c r="E121" s="305"/>
      <c r="F121" s="305"/>
      <c r="G121" s="306"/>
      <c r="H121" s="306"/>
      <c r="I121" s="306"/>
      <c r="J121" s="305"/>
      <c r="K121" s="305"/>
      <c r="L121" s="305"/>
    </row>
    <row r="122" spans="1:12" ht="20.100000000000001" customHeight="1" x14ac:dyDescent="0.25">
      <c r="A122" s="305"/>
      <c r="B122" s="306"/>
      <c r="C122" s="325"/>
      <c r="D122" s="305"/>
      <c r="E122" s="305"/>
      <c r="F122" s="305"/>
      <c r="G122" s="306"/>
      <c r="H122" s="306"/>
      <c r="I122" s="306"/>
      <c r="J122" s="305"/>
      <c r="K122" s="305"/>
      <c r="L122" s="305"/>
    </row>
    <row r="123" spans="1:12" ht="20.100000000000001" customHeight="1" x14ac:dyDescent="0.25">
      <c r="A123" s="305"/>
      <c r="B123" s="306"/>
      <c r="C123" s="325"/>
      <c r="D123" s="305"/>
      <c r="E123" s="305"/>
      <c r="F123" s="305"/>
      <c r="G123" s="306"/>
      <c r="H123" s="306"/>
      <c r="I123" s="306"/>
      <c r="J123" s="305"/>
      <c r="K123" s="305"/>
      <c r="L123" s="305"/>
    </row>
    <row r="124" spans="1:12" ht="20.100000000000001" customHeight="1" x14ac:dyDescent="0.25">
      <c r="A124" s="305"/>
      <c r="B124" s="306"/>
      <c r="C124" s="325"/>
      <c r="D124" s="305"/>
      <c r="E124" s="305"/>
      <c r="F124" s="305"/>
      <c r="G124" s="306"/>
      <c r="H124" s="306"/>
      <c r="I124" s="306"/>
      <c r="J124" s="305"/>
      <c r="K124" s="305"/>
      <c r="L124" s="305"/>
    </row>
    <row r="125" spans="1:12" ht="20.100000000000001" customHeight="1" x14ac:dyDescent="0.25">
      <c r="A125" s="305"/>
      <c r="B125" s="306"/>
      <c r="C125" s="325"/>
      <c r="D125" s="305"/>
      <c r="E125" s="305"/>
      <c r="F125" s="305"/>
      <c r="G125" s="306"/>
      <c r="H125" s="306"/>
      <c r="I125" s="306"/>
      <c r="J125" s="305"/>
      <c r="K125" s="305"/>
      <c r="L125" s="305"/>
    </row>
    <row r="126" spans="1:12" ht="20.100000000000001" customHeight="1" x14ac:dyDescent="0.25">
      <c r="A126" s="305"/>
      <c r="B126" s="306"/>
      <c r="C126" s="325"/>
      <c r="D126" s="305"/>
      <c r="E126" s="305"/>
      <c r="F126" s="305"/>
      <c r="G126" s="306"/>
      <c r="H126" s="306"/>
      <c r="I126" s="306"/>
      <c r="J126" s="305"/>
      <c r="K126" s="305"/>
      <c r="L126" s="305"/>
    </row>
    <row r="127" spans="1:12" ht="20.100000000000001" customHeight="1" x14ac:dyDescent="0.25">
      <c r="A127" s="305"/>
      <c r="B127" s="306"/>
      <c r="C127" s="325"/>
      <c r="D127" s="305"/>
      <c r="E127" s="305"/>
      <c r="F127" s="305"/>
      <c r="G127" s="306"/>
      <c r="H127" s="306"/>
      <c r="I127" s="306"/>
      <c r="J127" s="305"/>
      <c r="K127" s="305"/>
      <c r="L127" s="305"/>
    </row>
    <row r="128" spans="1:12" ht="20.100000000000001" customHeight="1" x14ac:dyDescent="0.25">
      <c r="A128" s="305"/>
      <c r="B128" s="306"/>
      <c r="C128" s="325"/>
      <c r="D128" s="305"/>
      <c r="E128" s="305"/>
      <c r="F128" s="305"/>
      <c r="G128" s="306"/>
      <c r="H128" s="306"/>
      <c r="I128" s="306"/>
      <c r="J128" s="305"/>
      <c r="K128" s="305"/>
      <c r="L128" s="305"/>
    </row>
    <row r="129" spans="1:12" ht="20.100000000000001" customHeight="1" x14ac:dyDescent="0.25">
      <c r="A129" s="305"/>
      <c r="B129" s="306"/>
      <c r="C129" s="325"/>
      <c r="D129" s="305"/>
      <c r="E129" s="305"/>
      <c r="F129" s="305"/>
      <c r="G129" s="306"/>
      <c r="H129" s="306"/>
      <c r="I129" s="306"/>
      <c r="J129" s="305"/>
      <c r="K129" s="305"/>
      <c r="L129" s="305"/>
    </row>
    <row r="130" spans="1:12" ht="20.100000000000001" customHeight="1" x14ac:dyDescent="0.25">
      <c r="A130" s="305"/>
      <c r="B130" s="306"/>
      <c r="C130" s="325"/>
      <c r="D130" s="305"/>
      <c r="E130" s="305"/>
      <c r="F130" s="305"/>
      <c r="G130" s="306"/>
      <c r="H130" s="306"/>
      <c r="I130" s="306"/>
      <c r="J130" s="305"/>
      <c r="K130" s="305"/>
      <c r="L130" s="305"/>
    </row>
    <row r="131" spans="1:12" ht="20.100000000000001" customHeight="1" x14ac:dyDescent="0.25">
      <c r="A131" s="305"/>
      <c r="B131" s="306"/>
      <c r="C131" s="325"/>
      <c r="D131" s="305"/>
      <c r="E131" s="305"/>
      <c r="F131" s="305"/>
      <c r="G131" s="306"/>
      <c r="H131" s="306"/>
      <c r="I131" s="306"/>
      <c r="J131" s="305"/>
      <c r="K131" s="305"/>
      <c r="L131" s="305"/>
    </row>
    <row r="132" spans="1:12" ht="20.100000000000001" customHeight="1" x14ac:dyDescent="0.25">
      <c r="A132" s="305"/>
      <c r="B132" s="306"/>
      <c r="C132" s="325"/>
      <c r="D132" s="305"/>
      <c r="E132" s="305"/>
      <c r="F132" s="305"/>
      <c r="G132" s="306"/>
      <c r="H132" s="306"/>
      <c r="I132" s="306"/>
      <c r="J132" s="305"/>
      <c r="K132" s="305"/>
      <c r="L132" s="305"/>
    </row>
    <row r="133" spans="1:12" ht="20.100000000000001" customHeight="1" x14ac:dyDescent="0.25">
      <c r="A133" s="305"/>
      <c r="B133" s="306"/>
      <c r="C133" s="325"/>
      <c r="D133" s="305"/>
      <c r="E133" s="305"/>
      <c r="F133" s="305"/>
      <c r="G133" s="306"/>
      <c r="H133" s="306"/>
      <c r="I133" s="306"/>
      <c r="J133" s="305"/>
      <c r="K133" s="305"/>
      <c r="L133" s="305"/>
    </row>
    <row r="134" spans="1:12" ht="20.100000000000001" customHeight="1" x14ac:dyDescent="0.25">
      <c r="A134" s="305"/>
      <c r="B134" s="306"/>
      <c r="C134" s="325"/>
      <c r="D134" s="305"/>
      <c r="E134" s="305"/>
      <c r="F134" s="305"/>
      <c r="G134" s="306"/>
      <c r="H134" s="306"/>
      <c r="I134" s="306"/>
      <c r="J134" s="305"/>
      <c r="K134" s="305"/>
      <c r="L134" s="305"/>
    </row>
    <row r="135" spans="1:12" ht="20.100000000000001" customHeight="1" x14ac:dyDescent="0.25">
      <c r="A135" s="305"/>
      <c r="B135" s="306"/>
      <c r="C135" s="325"/>
      <c r="D135" s="305"/>
      <c r="E135" s="305"/>
      <c r="F135" s="305"/>
      <c r="G135" s="306"/>
      <c r="H135" s="306"/>
      <c r="I135" s="306"/>
      <c r="J135" s="305"/>
      <c r="K135" s="305"/>
      <c r="L135" s="305"/>
    </row>
    <row r="136" spans="1:12" ht="20.100000000000001" customHeight="1" x14ac:dyDescent="0.25">
      <c r="A136" s="305"/>
      <c r="B136" s="306"/>
      <c r="C136" s="325"/>
      <c r="D136" s="305"/>
      <c r="E136" s="305"/>
      <c r="F136" s="305"/>
      <c r="G136" s="306"/>
      <c r="H136" s="306"/>
      <c r="I136" s="306"/>
      <c r="J136" s="305"/>
      <c r="K136" s="305"/>
      <c r="L136" s="305"/>
    </row>
    <row r="137" spans="1:12" ht="20.100000000000001" customHeight="1" x14ac:dyDescent="0.25">
      <c r="A137" s="305"/>
      <c r="B137" s="306"/>
      <c r="C137" s="325"/>
      <c r="D137" s="305"/>
      <c r="E137" s="305"/>
      <c r="F137" s="305"/>
      <c r="G137" s="306"/>
      <c r="H137" s="306"/>
      <c r="I137" s="306"/>
      <c r="J137" s="305"/>
      <c r="K137" s="305"/>
      <c r="L137" s="305"/>
    </row>
    <row r="138" spans="1:12" ht="20.100000000000001" customHeight="1" x14ac:dyDescent="0.25">
      <c r="A138" s="305"/>
      <c r="B138" s="306"/>
      <c r="C138" s="325"/>
      <c r="D138" s="305"/>
      <c r="E138" s="305"/>
      <c r="F138" s="305"/>
      <c r="G138" s="306"/>
      <c r="H138" s="306"/>
      <c r="I138" s="306"/>
      <c r="J138" s="305"/>
      <c r="K138" s="305"/>
      <c r="L138" s="305"/>
    </row>
    <row r="139" spans="1:12" ht="20.100000000000001" customHeight="1" x14ac:dyDescent="0.25">
      <c r="A139" s="305"/>
      <c r="B139" s="306"/>
      <c r="C139" s="325"/>
      <c r="D139" s="305"/>
      <c r="E139" s="305"/>
      <c r="F139" s="305"/>
      <c r="G139" s="306"/>
      <c r="H139" s="306"/>
      <c r="I139" s="306"/>
      <c r="J139" s="305"/>
      <c r="K139" s="305"/>
      <c r="L139" s="305"/>
    </row>
    <row r="140" spans="1:12" ht="20.100000000000001" customHeight="1" x14ac:dyDescent="0.25">
      <c r="A140" s="305"/>
      <c r="B140" s="306"/>
      <c r="C140" s="325"/>
      <c r="D140" s="305"/>
      <c r="E140" s="305"/>
      <c r="F140" s="305"/>
      <c r="G140" s="306"/>
      <c r="H140" s="306"/>
      <c r="I140" s="306"/>
      <c r="J140" s="305"/>
      <c r="K140" s="305"/>
      <c r="L140" s="305"/>
    </row>
    <row r="141" spans="1:12" ht="20.100000000000001" customHeight="1" x14ac:dyDescent="0.25">
      <c r="A141" s="305"/>
      <c r="B141" s="306"/>
      <c r="C141" s="325"/>
      <c r="D141" s="305"/>
      <c r="E141" s="305"/>
      <c r="F141" s="305"/>
      <c r="G141" s="306"/>
      <c r="H141" s="306"/>
      <c r="I141" s="306"/>
      <c r="J141" s="305"/>
      <c r="K141" s="305"/>
      <c r="L141" s="305"/>
    </row>
    <row r="142" spans="1:12" ht="20.100000000000001" customHeight="1" x14ac:dyDescent="0.25">
      <c r="A142" s="305"/>
      <c r="B142" s="306"/>
      <c r="C142" s="325"/>
      <c r="D142" s="305"/>
      <c r="E142" s="305"/>
      <c r="F142" s="305"/>
      <c r="G142" s="306"/>
      <c r="H142" s="306"/>
      <c r="I142" s="306"/>
      <c r="J142" s="305"/>
      <c r="K142" s="305"/>
      <c r="L142" s="305"/>
    </row>
    <row r="143" spans="1:12" ht="20.100000000000001" customHeight="1" x14ac:dyDescent="0.25">
      <c r="A143" s="305"/>
      <c r="B143" s="306"/>
      <c r="C143" s="325"/>
      <c r="D143" s="305"/>
      <c r="E143" s="305"/>
      <c r="F143" s="305"/>
      <c r="G143" s="306"/>
      <c r="H143" s="306"/>
      <c r="I143" s="306"/>
      <c r="J143" s="305"/>
      <c r="K143" s="305"/>
      <c r="L143" s="305"/>
    </row>
    <row r="144" spans="1:12" ht="20.100000000000001" customHeight="1" x14ac:dyDescent="0.25">
      <c r="A144" s="305"/>
      <c r="B144" s="306"/>
      <c r="C144" s="325"/>
      <c r="D144" s="305"/>
      <c r="E144" s="305"/>
      <c r="F144" s="305"/>
      <c r="G144" s="306"/>
      <c r="H144" s="306"/>
      <c r="I144" s="306"/>
      <c r="J144" s="305"/>
      <c r="K144" s="305"/>
      <c r="L144" s="305"/>
    </row>
    <row r="145" spans="1:12" ht="20.100000000000001" customHeight="1" x14ac:dyDescent="0.25">
      <c r="A145" s="305"/>
      <c r="B145" s="306"/>
      <c r="C145" s="325"/>
      <c r="D145" s="305"/>
      <c r="E145" s="305"/>
      <c r="F145" s="305"/>
      <c r="G145" s="306"/>
      <c r="H145" s="306"/>
      <c r="I145" s="306"/>
      <c r="J145" s="305"/>
      <c r="K145" s="305"/>
      <c r="L145" s="305"/>
    </row>
    <row r="146" spans="1:12" ht="20.100000000000001" customHeight="1" x14ac:dyDescent="0.25">
      <c r="A146" s="305"/>
      <c r="B146" s="306"/>
      <c r="C146" s="325"/>
      <c r="D146" s="305"/>
      <c r="E146" s="305"/>
      <c r="F146" s="305"/>
      <c r="G146" s="306"/>
      <c r="H146" s="306"/>
      <c r="I146" s="306"/>
      <c r="J146" s="305"/>
      <c r="K146" s="305"/>
      <c r="L146" s="305"/>
    </row>
    <row r="147" spans="1:12" ht="20.100000000000001" customHeight="1" x14ac:dyDescent="0.25">
      <c r="A147" s="305"/>
      <c r="B147" s="306"/>
      <c r="C147" s="325"/>
      <c r="D147" s="305"/>
      <c r="E147" s="305"/>
      <c r="F147" s="305"/>
      <c r="G147" s="306"/>
      <c r="H147" s="306"/>
      <c r="I147" s="306"/>
      <c r="J147" s="305"/>
      <c r="K147" s="305"/>
      <c r="L147" s="305"/>
    </row>
    <row r="148" spans="1:12" ht="20.100000000000001" customHeight="1" x14ac:dyDescent="0.25">
      <c r="A148" s="305"/>
      <c r="B148" s="306"/>
      <c r="C148" s="325"/>
      <c r="D148" s="305"/>
      <c r="E148" s="305"/>
      <c r="F148" s="305"/>
      <c r="G148" s="306"/>
      <c r="H148" s="306"/>
      <c r="I148" s="306"/>
      <c r="J148" s="305"/>
      <c r="K148" s="305"/>
      <c r="L148" s="305"/>
    </row>
    <row r="149" spans="1:12" ht="20.100000000000001" customHeight="1" x14ac:dyDescent="0.25">
      <c r="A149" s="305"/>
      <c r="B149" s="306"/>
      <c r="C149" s="325"/>
      <c r="D149" s="305"/>
      <c r="E149" s="305"/>
      <c r="F149" s="305"/>
      <c r="G149" s="306"/>
      <c r="H149" s="306"/>
      <c r="I149" s="306"/>
      <c r="J149" s="305"/>
      <c r="K149" s="305"/>
      <c r="L149" s="305"/>
    </row>
    <row r="150" spans="1:12" ht="20.100000000000001" customHeight="1" x14ac:dyDescent="0.25">
      <c r="A150" s="305"/>
      <c r="B150" s="306"/>
      <c r="C150" s="325"/>
      <c r="D150" s="305"/>
      <c r="E150" s="305"/>
      <c r="F150" s="305"/>
      <c r="G150" s="306"/>
      <c r="H150" s="306"/>
      <c r="I150" s="306"/>
      <c r="J150" s="305"/>
      <c r="K150" s="305"/>
      <c r="L150" s="305"/>
    </row>
    <row r="151" spans="1:12" ht="20.100000000000001" customHeight="1" x14ac:dyDescent="0.25">
      <c r="A151" s="305"/>
      <c r="B151" s="306"/>
      <c r="C151" s="325"/>
      <c r="D151" s="305"/>
      <c r="E151" s="305"/>
      <c r="F151" s="305"/>
      <c r="G151" s="306"/>
      <c r="H151" s="306"/>
      <c r="I151" s="306"/>
      <c r="J151" s="305"/>
      <c r="K151" s="305"/>
      <c r="L151" s="305"/>
    </row>
    <row r="152" spans="1:12" ht="20.100000000000001" customHeight="1" x14ac:dyDescent="0.25">
      <c r="A152" s="305"/>
      <c r="B152" s="306"/>
      <c r="C152" s="325"/>
      <c r="D152" s="305"/>
      <c r="E152" s="305"/>
      <c r="F152" s="305"/>
      <c r="G152" s="306"/>
      <c r="H152" s="306"/>
      <c r="I152" s="306"/>
      <c r="J152" s="305"/>
      <c r="K152" s="305"/>
      <c r="L152" s="305"/>
    </row>
    <row r="153" spans="1:12" ht="20.100000000000001" customHeight="1" x14ac:dyDescent="0.25">
      <c r="A153" s="305"/>
      <c r="B153" s="306"/>
      <c r="C153" s="325"/>
      <c r="D153" s="305"/>
      <c r="E153" s="305"/>
      <c r="F153" s="305"/>
      <c r="G153" s="306"/>
      <c r="H153" s="306"/>
      <c r="I153" s="306"/>
      <c r="J153" s="305"/>
      <c r="K153" s="305"/>
      <c r="L153" s="305"/>
    </row>
    <row r="154" spans="1:12" ht="20.100000000000001" customHeight="1" x14ac:dyDescent="0.25">
      <c r="A154" s="305"/>
      <c r="B154" s="306"/>
      <c r="C154" s="325"/>
      <c r="D154" s="305"/>
      <c r="E154" s="305"/>
      <c r="F154" s="305"/>
      <c r="G154" s="306"/>
      <c r="H154" s="306"/>
      <c r="I154" s="306"/>
      <c r="J154" s="305"/>
      <c r="K154" s="305"/>
      <c r="L154" s="305"/>
    </row>
    <row r="155" spans="1:12" ht="20.100000000000001" customHeight="1" x14ac:dyDescent="0.25">
      <c r="A155" s="305"/>
      <c r="B155" s="306"/>
      <c r="C155" s="325"/>
      <c r="D155" s="305"/>
      <c r="E155" s="305"/>
      <c r="F155" s="305"/>
      <c r="G155" s="306"/>
      <c r="H155" s="306"/>
      <c r="I155" s="306"/>
      <c r="J155" s="305"/>
      <c r="K155" s="305"/>
      <c r="L155" s="305"/>
    </row>
    <row r="156" spans="1:12" ht="20.100000000000001" customHeight="1" x14ac:dyDescent="0.25">
      <c r="A156" s="305"/>
      <c r="B156" s="306"/>
      <c r="C156" s="325"/>
      <c r="D156" s="305"/>
      <c r="E156" s="305"/>
      <c r="F156" s="305"/>
      <c r="G156" s="306"/>
      <c r="H156" s="306"/>
      <c r="I156" s="306"/>
      <c r="J156" s="305"/>
      <c r="K156" s="305"/>
      <c r="L156" s="305"/>
    </row>
    <row r="157" spans="1:12" ht="20.100000000000001" customHeight="1" x14ac:dyDescent="0.25">
      <c r="A157" s="305"/>
      <c r="B157" s="306"/>
      <c r="C157" s="325"/>
      <c r="D157" s="305"/>
      <c r="E157" s="305"/>
      <c r="F157" s="305"/>
      <c r="G157" s="306"/>
      <c r="H157" s="306"/>
      <c r="I157" s="306"/>
      <c r="J157" s="305"/>
      <c r="K157" s="305"/>
      <c r="L157" s="305"/>
    </row>
    <row r="158" spans="1:12" ht="20.100000000000001" customHeight="1" x14ac:dyDescent="0.25">
      <c r="A158" s="305"/>
      <c r="B158" s="306"/>
      <c r="C158" s="325"/>
      <c r="D158" s="305"/>
      <c r="E158" s="305"/>
      <c r="F158" s="305"/>
      <c r="G158" s="306"/>
      <c r="H158" s="306"/>
      <c r="I158" s="306"/>
      <c r="J158" s="305"/>
      <c r="K158" s="305"/>
      <c r="L158" s="305"/>
    </row>
    <row r="159" spans="1:12" ht="20.100000000000001" customHeight="1" x14ac:dyDescent="0.25">
      <c r="A159" s="305"/>
      <c r="B159" s="306"/>
      <c r="C159" s="325"/>
      <c r="D159" s="305"/>
      <c r="E159" s="305"/>
      <c r="F159" s="305"/>
      <c r="G159" s="306"/>
      <c r="H159" s="306"/>
      <c r="I159" s="306"/>
      <c r="J159" s="305"/>
      <c r="K159" s="305"/>
      <c r="L159" s="305"/>
    </row>
    <row r="160" spans="1:12" ht="20.100000000000001" customHeight="1" x14ac:dyDescent="0.25">
      <c r="A160" s="305"/>
      <c r="B160" s="306"/>
      <c r="C160" s="325"/>
      <c r="D160" s="305"/>
      <c r="E160" s="305"/>
      <c r="F160" s="305"/>
      <c r="G160" s="306"/>
      <c r="H160" s="306"/>
      <c r="I160" s="306"/>
      <c r="J160" s="305"/>
      <c r="K160" s="305"/>
      <c r="L160" s="305"/>
    </row>
    <row r="161" spans="1:12" ht="20.100000000000001" customHeight="1" x14ac:dyDescent="0.25">
      <c r="A161" s="305"/>
      <c r="B161" s="306"/>
      <c r="C161" s="325"/>
      <c r="D161" s="305"/>
      <c r="E161" s="305"/>
      <c r="F161" s="305"/>
      <c r="G161" s="306"/>
      <c r="H161" s="306"/>
      <c r="I161" s="306"/>
      <c r="J161" s="305"/>
      <c r="K161" s="305"/>
      <c r="L161" s="305"/>
    </row>
    <row r="162" spans="1:12" ht="20.100000000000001" customHeight="1" x14ac:dyDescent="0.25">
      <c r="A162" s="305"/>
      <c r="B162" s="306"/>
      <c r="C162" s="325"/>
      <c r="D162" s="305"/>
      <c r="E162" s="305"/>
      <c r="F162" s="305"/>
      <c r="G162" s="306"/>
      <c r="H162" s="306"/>
      <c r="I162" s="306"/>
      <c r="J162" s="305"/>
      <c r="K162" s="305"/>
      <c r="L162" s="305"/>
    </row>
    <row r="163" spans="1:12" ht="20.100000000000001" customHeight="1" x14ac:dyDescent="0.25">
      <c r="A163" s="305"/>
      <c r="B163" s="306"/>
      <c r="C163" s="325"/>
      <c r="D163" s="305"/>
      <c r="E163" s="305"/>
      <c r="F163" s="305"/>
      <c r="G163" s="306"/>
      <c r="H163" s="306"/>
      <c r="I163" s="306"/>
      <c r="J163" s="305"/>
      <c r="K163" s="305"/>
      <c r="L163" s="305"/>
    </row>
    <row r="164" spans="1:12" ht="20.100000000000001" customHeight="1" x14ac:dyDescent="0.25">
      <c r="A164" s="305"/>
      <c r="B164" s="306"/>
      <c r="C164" s="325"/>
      <c r="D164" s="305"/>
      <c r="E164" s="305"/>
      <c r="F164" s="305"/>
      <c r="G164" s="306"/>
      <c r="H164" s="306"/>
      <c r="I164" s="306"/>
      <c r="J164" s="305"/>
      <c r="K164" s="305"/>
      <c r="L164" s="305"/>
    </row>
    <row r="165" spans="1:12" ht="20.100000000000001" customHeight="1" x14ac:dyDescent="0.25">
      <c r="A165" s="305"/>
      <c r="B165" s="306"/>
      <c r="C165" s="325"/>
      <c r="D165" s="305"/>
      <c r="E165" s="305"/>
      <c r="F165" s="305"/>
      <c r="G165" s="306"/>
      <c r="H165" s="306"/>
      <c r="I165" s="306"/>
      <c r="J165" s="305"/>
      <c r="K165" s="305"/>
      <c r="L165" s="305"/>
    </row>
    <row r="166" spans="1:12" ht="20.100000000000001" customHeight="1" x14ac:dyDescent="0.25">
      <c r="A166" s="305"/>
      <c r="B166" s="306"/>
      <c r="C166" s="325"/>
      <c r="D166" s="305"/>
      <c r="E166" s="305"/>
      <c r="F166" s="305"/>
      <c r="G166" s="306"/>
      <c r="H166" s="306"/>
      <c r="I166" s="306"/>
      <c r="J166" s="305"/>
      <c r="K166" s="305"/>
      <c r="L166" s="305"/>
    </row>
    <row r="167" spans="1:12" ht="20.100000000000001" customHeight="1" x14ac:dyDescent="0.25">
      <c r="A167" s="305"/>
      <c r="B167" s="306"/>
      <c r="C167" s="325"/>
      <c r="D167" s="305"/>
      <c r="E167" s="305"/>
      <c r="F167" s="305"/>
      <c r="G167" s="306"/>
      <c r="H167" s="306"/>
      <c r="I167" s="306"/>
      <c r="J167" s="305"/>
      <c r="K167" s="305"/>
      <c r="L167" s="305"/>
    </row>
    <row r="168" spans="1:12" ht="20.100000000000001" customHeight="1" x14ac:dyDescent="0.25">
      <c r="A168" s="305"/>
      <c r="B168" s="306"/>
      <c r="C168" s="325"/>
      <c r="D168" s="305"/>
      <c r="E168" s="305"/>
      <c r="F168" s="305"/>
      <c r="G168" s="306"/>
      <c r="H168" s="306"/>
      <c r="I168" s="306"/>
      <c r="J168" s="305"/>
      <c r="K168" s="305"/>
      <c r="L168" s="305"/>
    </row>
    <row r="169" spans="1:12" ht="20.100000000000001" customHeight="1" x14ac:dyDescent="0.25">
      <c r="A169" s="305"/>
      <c r="B169" s="306"/>
      <c r="C169" s="325"/>
      <c r="D169" s="305"/>
      <c r="E169" s="305"/>
      <c r="F169" s="305"/>
      <c r="G169" s="306"/>
      <c r="H169" s="306"/>
      <c r="I169" s="306"/>
      <c r="J169" s="305"/>
      <c r="K169" s="305"/>
      <c r="L169" s="305"/>
    </row>
    <row r="170" spans="1:12" ht="20.100000000000001" customHeight="1" x14ac:dyDescent="0.25">
      <c r="A170" s="305"/>
      <c r="B170" s="306"/>
      <c r="C170" s="325"/>
      <c r="D170" s="305"/>
      <c r="E170" s="305"/>
      <c r="F170" s="305"/>
      <c r="G170" s="306"/>
      <c r="H170" s="306"/>
      <c r="I170" s="306"/>
      <c r="J170" s="305"/>
      <c r="K170" s="305"/>
      <c r="L170" s="305"/>
    </row>
    <row r="171" spans="1:12" ht="20.100000000000001" customHeight="1" x14ac:dyDescent="0.25">
      <c r="A171" s="305"/>
      <c r="B171" s="306"/>
      <c r="C171" s="325"/>
      <c r="D171" s="305"/>
      <c r="E171" s="305"/>
      <c r="F171" s="305"/>
      <c r="G171" s="306"/>
      <c r="H171" s="306"/>
      <c r="I171" s="306"/>
      <c r="J171" s="305"/>
      <c r="K171" s="305"/>
      <c r="L171" s="305"/>
    </row>
    <row r="172" spans="1:12" ht="20.100000000000001" customHeight="1" x14ac:dyDescent="0.25">
      <c r="A172" s="305"/>
      <c r="B172" s="306"/>
      <c r="C172" s="325"/>
      <c r="D172" s="305"/>
      <c r="E172" s="305"/>
      <c r="F172" s="305"/>
      <c r="G172" s="306"/>
      <c r="H172" s="306"/>
      <c r="I172" s="306"/>
      <c r="J172" s="305"/>
      <c r="K172" s="305"/>
      <c r="L172" s="305"/>
    </row>
    <row r="173" spans="1:12" ht="20.100000000000001" customHeight="1" x14ac:dyDescent="0.25">
      <c r="A173" s="305"/>
      <c r="B173" s="306"/>
      <c r="C173" s="325"/>
      <c r="D173" s="305"/>
      <c r="E173" s="305"/>
      <c r="F173" s="305"/>
      <c r="G173" s="306"/>
      <c r="H173" s="306"/>
      <c r="I173" s="306"/>
      <c r="J173" s="305"/>
      <c r="K173" s="305"/>
      <c r="L173" s="305"/>
    </row>
    <row r="174" spans="1:12" ht="20.100000000000001" customHeight="1" x14ac:dyDescent="0.25">
      <c r="A174" s="305"/>
      <c r="B174" s="306"/>
      <c r="C174" s="325"/>
      <c r="D174" s="305"/>
      <c r="E174" s="305"/>
      <c r="F174" s="305"/>
      <c r="G174" s="306"/>
      <c r="H174" s="306"/>
      <c r="I174" s="306"/>
      <c r="J174" s="305"/>
      <c r="K174" s="305"/>
      <c r="L174" s="305"/>
    </row>
    <row r="175" spans="1:12" ht="20.100000000000001" customHeight="1" x14ac:dyDescent="0.25">
      <c r="A175" s="305"/>
      <c r="B175" s="306"/>
      <c r="C175" s="325"/>
      <c r="D175" s="305"/>
      <c r="E175" s="305"/>
      <c r="F175" s="305"/>
      <c r="G175" s="306"/>
      <c r="H175" s="306"/>
      <c r="I175" s="306"/>
      <c r="J175" s="305"/>
      <c r="K175" s="305"/>
      <c r="L175" s="305"/>
    </row>
    <row r="176" spans="1:12" ht="20.100000000000001" customHeight="1" x14ac:dyDescent="0.25">
      <c r="A176" s="305"/>
      <c r="B176" s="306"/>
      <c r="C176" s="325"/>
      <c r="D176" s="305"/>
      <c r="E176" s="305"/>
      <c r="F176" s="305"/>
      <c r="G176" s="306"/>
      <c r="H176" s="306"/>
      <c r="I176" s="306"/>
      <c r="J176" s="305"/>
      <c r="K176" s="305"/>
      <c r="L176" s="305"/>
    </row>
    <row r="177" spans="1:12" ht="20.100000000000001" customHeight="1" x14ac:dyDescent="0.25">
      <c r="A177" s="305"/>
      <c r="B177" s="306"/>
      <c r="C177" s="325"/>
      <c r="D177" s="305"/>
      <c r="E177" s="305"/>
      <c r="F177" s="305"/>
      <c r="G177" s="306"/>
      <c r="H177" s="306"/>
      <c r="I177" s="306"/>
      <c r="J177" s="305"/>
      <c r="K177" s="305"/>
      <c r="L177" s="305"/>
    </row>
    <row r="178" spans="1:12" ht="20.100000000000001" customHeight="1" x14ac:dyDescent="0.25">
      <c r="A178" s="305"/>
      <c r="B178" s="306"/>
      <c r="C178" s="325"/>
      <c r="D178" s="305"/>
      <c r="E178" s="305"/>
      <c r="F178" s="305"/>
      <c r="G178" s="306"/>
      <c r="H178" s="306"/>
      <c r="I178" s="306"/>
      <c r="J178" s="305"/>
      <c r="K178" s="305"/>
      <c r="L178" s="305"/>
    </row>
    <row r="179" spans="1:12" ht="20.100000000000001" customHeight="1" x14ac:dyDescent="0.25">
      <c r="A179" s="305"/>
      <c r="B179" s="306"/>
      <c r="C179" s="325"/>
      <c r="D179" s="305"/>
      <c r="E179" s="305"/>
      <c r="F179" s="305"/>
      <c r="G179" s="306"/>
      <c r="H179" s="306"/>
      <c r="I179" s="306"/>
      <c r="J179" s="305"/>
      <c r="K179" s="305"/>
      <c r="L179" s="305"/>
    </row>
    <row r="180" spans="1:12" ht="20.100000000000001" customHeight="1" x14ac:dyDescent="0.25">
      <c r="A180" s="305"/>
      <c r="B180" s="306"/>
      <c r="C180" s="325"/>
      <c r="D180" s="305"/>
      <c r="E180" s="305"/>
      <c r="F180" s="305"/>
      <c r="G180" s="306"/>
      <c r="H180" s="306"/>
      <c r="I180" s="306"/>
      <c r="J180" s="305"/>
      <c r="K180" s="305"/>
      <c r="L180" s="305"/>
    </row>
    <row r="181" spans="1:12" ht="20.100000000000001" customHeight="1" x14ac:dyDescent="0.25">
      <c r="A181" s="305"/>
      <c r="B181" s="306"/>
      <c r="C181" s="325"/>
      <c r="D181" s="305"/>
      <c r="E181" s="305"/>
      <c r="F181" s="305"/>
      <c r="G181" s="306"/>
      <c r="H181" s="306"/>
      <c r="I181" s="306"/>
      <c r="J181" s="305"/>
      <c r="K181" s="305"/>
      <c r="L181" s="305"/>
    </row>
    <row r="182" spans="1:12" ht="20.100000000000001" customHeight="1" x14ac:dyDescent="0.25">
      <c r="A182" s="305"/>
      <c r="B182" s="306"/>
      <c r="C182" s="325"/>
      <c r="D182" s="305"/>
      <c r="E182" s="305"/>
      <c r="F182" s="305"/>
      <c r="G182" s="306"/>
      <c r="H182" s="306"/>
      <c r="I182" s="306"/>
      <c r="J182" s="305"/>
      <c r="K182" s="305"/>
      <c r="L182" s="305"/>
    </row>
    <row r="183" spans="1:12" ht="20.100000000000001" customHeight="1" x14ac:dyDescent="0.25">
      <c r="A183" s="305"/>
      <c r="B183" s="306"/>
      <c r="C183" s="325"/>
      <c r="D183" s="305"/>
      <c r="E183" s="305"/>
      <c r="F183" s="305"/>
      <c r="G183" s="306"/>
      <c r="H183" s="306"/>
      <c r="I183" s="306"/>
      <c r="J183" s="305"/>
      <c r="K183" s="305"/>
      <c r="L183" s="305"/>
    </row>
    <row r="184" spans="1:12" ht="20.100000000000001" customHeight="1" x14ac:dyDescent="0.25">
      <c r="A184" s="305"/>
      <c r="B184" s="306"/>
      <c r="C184" s="325"/>
      <c r="D184" s="305"/>
      <c r="E184" s="305"/>
      <c r="F184" s="305"/>
      <c r="G184" s="306"/>
      <c r="H184" s="306"/>
      <c r="I184" s="306"/>
      <c r="J184" s="305"/>
      <c r="K184" s="305"/>
      <c r="L184" s="305"/>
    </row>
    <row r="185" spans="1:12" ht="20.100000000000001" customHeight="1" x14ac:dyDescent="0.25">
      <c r="A185" s="305"/>
      <c r="B185" s="306"/>
      <c r="C185" s="325"/>
      <c r="D185" s="305"/>
      <c r="E185" s="305"/>
      <c r="F185" s="305"/>
      <c r="G185" s="306"/>
      <c r="H185" s="306"/>
      <c r="I185" s="306"/>
      <c r="J185" s="305"/>
      <c r="K185" s="305"/>
      <c r="L185" s="305"/>
    </row>
    <row r="186" spans="1:12" ht="20.100000000000001" customHeight="1" x14ac:dyDescent="0.25">
      <c r="A186" s="305"/>
      <c r="B186" s="306"/>
      <c r="C186" s="325"/>
      <c r="D186" s="305"/>
      <c r="E186" s="305"/>
      <c r="F186" s="305"/>
      <c r="G186" s="306"/>
      <c r="H186" s="306"/>
      <c r="I186" s="306"/>
      <c r="J186" s="305"/>
      <c r="K186" s="305"/>
      <c r="L186" s="305"/>
    </row>
    <row r="187" spans="1:12" ht="20.100000000000001" customHeight="1" x14ac:dyDescent="0.25">
      <c r="A187" s="305"/>
      <c r="B187" s="306"/>
      <c r="C187" s="325"/>
      <c r="D187" s="305"/>
      <c r="E187" s="305"/>
      <c r="F187" s="305"/>
      <c r="G187" s="306"/>
      <c r="H187" s="306"/>
      <c r="I187" s="306"/>
      <c r="J187" s="305"/>
      <c r="K187" s="305"/>
      <c r="L187" s="305"/>
    </row>
    <row r="188" spans="1:12" ht="20.100000000000001" customHeight="1" x14ac:dyDescent="0.25">
      <c r="A188" s="305"/>
      <c r="B188" s="306"/>
      <c r="C188" s="325"/>
      <c r="D188" s="305"/>
      <c r="E188" s="305"/>
      <c r="F188" s="305"/>
      <c r="G188" s="306"/>
      <c r="H188" s="306"/>
      <c r="I188" s="306"/>
      <c r="J188" s="305"/>
      <c r="K188" s="305"/>
      <c r="L188" s="305"/>
    </row>
    <row r="189" spans="1:12" ht="20.100000000000001" customHeight="1" x14ac:dyDescent="0.25">
      <c r="A189" s="305"/>
      <c r="B189" s="306"/>
      <c r="C189" s="325"/>
      <c r="D189" s="305"/>
      <c r="E189" s="305"/>
      <c r="F189" s="305"/>
      <c r="G189" s="306"/>
      <c r="H189" s="306"/>
      <c r="I189" s="306"/>
      <c r="J189" s="305"/>
      <c r="K189" s="305"/>
      <c r="L189" s="305"/>
    </row>
    <row r="190" spans="1:12" ht="20.100000000000001" customHeight="1" x14ac:dyDescent="0.25">
      <c r="A190" s="305"/>
      <c r="B190" s="306"/>
      <c r="C190" s="325"/>
      <c r="D190" s="305"/>
      <c r="E190" s="305"/>
      <c r="F190" s="305"/>
      <c r="G190" s="306"/>
      <c r="H190" s="306"/>
      <c r="I190" s="306"/>
      <c r="J190" s="305"/>
      <c r="K190" s="305"/>
      <c r="L190" s="305"/>
    </row>
    <row r="191" spans="1:12" ht="20.100000000000001" customHeight="1" x14ac:dyDescent="0.25">
      <c r="A191" s="305"/>
      <c r="B191" s="306"/>
      <c r="C191" s="325"/>
      <c r="D191" s="305"/>
      <c r="E191" s="305"/>
      <c r="F191" s="305"/>
      <c r="G191" s="306"/>
      <c r="H191" s="306"/>
      <c r="I191" s="306"/>
      <c r="J191" s="305"/>
      <c r="K191" s="305"/>
      <c r="L191" s="305"/>
    </row>
    <row r="192" spans="1:12" ht="20.100000000000001" customHeight="1" x14ac:dyDescent="0.25">
      <c r="A192" s="305"/>
      <c r="B192" s="306"/>
      <c r="C192" s="325"/>
      <c r="D192" s="305"/>
      <c r="E192" s="305"/>
      <c r="F192" s="305"/>
      <c r="G192" s="306"/>
      <c r="H192" s="306"/>
      <c r="I192" s="306"/>
      <c r="J192" s="305"/>
      <c r="K192" s="305"/>
      <c r="L192" s="305"/>
    </row>
    <row r="193" spans="1:12" ht="20.100000000000001" customHeight="1" x14ac:dyDescent="0.25">
      <c r="A193" s="305"/>
      <c r="B193" s="306"/>
      <c r="C193" s="325"/>
      <c r="D193" s="305"/>
      <c r="E193" s="305"/>
      <c r="F193" s="305"/>
      <c r="G193" s="306"/>
      <c r="H193" s="306"/>
      <c r="I193" s="306"/>
      <c r="J193" s="305"/>
      <c r="K193" s="305"/>
      <c r="L193" s="305"/>
    </row>
    <row r="194" spans="1:12" ht="20.100000000000001" customHeight="1" x14ac:dyDescent="0.25">
      <c r="A194" s="305"/>
      <c r="B194" s="306"/>
      <c r="C194" s="325"/>
      <c r="D194" s="305"/>
      <c r="E194" s="305"/>
      <c r="F194" s="305"/>
      <c r="G194" s="306"/>
      <c r="H194" s="306"/>
      <c r="I194" s="306"/>
      <c r="J194" s="305"/>
      <c r="K194" s="305"/>
      <c r="L194" s="305"/>
    </row>
    <row r="195" spans="1:12" ht="20.100000000000001" customHeight="1" x14ac:dyDescent="0.25">
      <c r="A195" s="305"/>
      <c r="B195" s="306"/>
      <c r="C195" s="325"/>
      <c r="D195" s="305"/>
      <c r="E195" s="305"/>
      <c r="F195" s="305"/>
      <c r="G195" s="306"/>
      <c r="H195" s="306"/>
      <c r="I195" s="306"/>
      <c r="J195" s="305"/>
      <c r="K195" s="305"/>
      <c r="L195" s="305"/>
    </row>
    <row r="196" spans="1:12" ht="20.100000000000001" customHeight="1" x14ac:dyDescent="0.25">
      <c r="A196" s="305"/>
      <c r="B196" s="306"/>
      <c r="C196" s="325"/>
      <c r="D196" s="305"/>
      <c r="E196" s="305"/>
      <c r="F196" s="305"/>
      <c r="G196" s="306"/>
      <c r="H196" s="306"/>
      <c r="I196" s="306"/>
      <c r="J196" s="305"/>
      <c r="K196" s="305"/>
      <c r="L196" s="305"/>
    </row>
    <row r="197" spans="1:12" ht="20.100000000000001" customHeight="1" x14ac:dyDescent="0.25">
      <c r="A197" s="305"/>
      <c r="B197" s="306"/>
      <c r="C197" s="325"/>
      <c r="D197" s="305"/>
      <c r="E197" s="305"/>
      <c r="F197" s="305"/>
      <c r="G197" s="306"/>
      <c r="H197" s="306"/>
      <c r="I197" s="306"/>
      <c r="J197" s="305"/>
      <c r="K197" s="305"/>
      <c r="L197" s="305"/>
    </row>
    <row r="198" spans="1:12" ht="20.100000000000001" customHeight="1" x14ac:dyDescent="0.25">
      <c r="A198" s="305"/>
      <c r="B198" s="306"/>
      <c r="C198" s="325"/>
      <c r="D198" s="305"/>
      <c r="E198" s="305"/>
      <c r="F198" s="305"/>
      <c r="G198" s="306"/>
      <c r="H198" s="306"/>
      <c r="I198" s="306"/>
      <c r="J198" s="305"/>
      <c r="K198" s="305"/>
      <c r="L198" s="305"/>
    </row>
    <row r="199" spans="1:12" ht="20.100000000000001" customHeight="1" x14ac:dyDescent="0.25">
      <c r="A199" s="305"/>
      <c r="B199" s="306"/>
      <c r="C199" s="325"/>
      <c r="D199" s="305"/>
      <c r="E199" s="305"/>
      <c r="F199" s="305"/>
      <c r="G199" s="306"/>
      <c r="H199" s="306"/>
      <c r="I199" s="306"/>
      <c r="J199" s="305"/>
      <c r="K199" s="305"/>
      <c r="L199" s="305"/>
    </row>
    <row r="200" spans="1:12" ht="20.100000000000001" customHeight="1" x14ac:dyDescent="0.25">
      <c r="A200" s="305"/>
      <c r="B200" s="306"/>
      <c r="C200" s="325"/>
      <c r="D200" s="305"/>
      <c r="E200" s="305"/>
      <c r="F200" s="305"/>
      <c r="G200" s="306"/>
      <c r="H200" s="306"/>
      <c r="I200" s="306"/>
      <c r="J200" s="305"/>
      <c r="K200" s="305"/>
      <c r="L200" s="305"/>
    </row>
    <row r="201" spans="1:12" ht="20.100000000000001" customHeight="1" x14ac:dyDescent="0.25">
      <c r="A201" s="305"/>
      <c r="B201" s="306"/>
      <c r="C201" s="325"/>
      <c r="D201" s="305"/>
      <c r="E201" s="305"/>
      <c r="F201" s="305"/>
      <c r="G201" s="306"/>
      <c r="H201" s="306"/>
      <c r="I201" s="306"/>
      <c r="J201" s="305"/>
      <c r="K201" s="305"/>
      <c r="L201" s="305"/>
    </row>
    <row r="202" spans="1:12" ht="20.100000000000001" customHeight="1" x14ac:dyDescent="0.25">
      <c r="A202" s="305"/>
      <c r="B202" s="306"/>
      <c r="C202" s="325"/>
      <c r="D202" s="305"/>
      <c r="E202" s="305"/>
      <c r="F202" s="305"/>
      <c r="G202" s="306"/>
      <c r="H202" s="306"/>
      <c r="I202" s="306"/>
      <c r="J202" s="305"/>
      <c r="K202" s="305"/>
      <c r="L202" s="305"/>
    </row>
    <row r="203" spans="1:12" ht="20.100000000000001" customHeight="1" x14ac:dyDescent="0.25">
      <c r="A203" s="305"/>
      <c r="B203" s="306"/>
      <c r="C203" s="325"/>
      <c r="D203" s="305"/>
      <c r="E203" s="305"/>
      <c r="F203" s="305"/>
      <c r="G203" s="306"/>
      <c r="H203" s="306"/>
      <c r="I203" s="306"/>
      <c r="J203" s="305"/>
      <c r="K203" s="305"/>
      <c r="L203" s="305"/>
    </row>
    <row r="204" spans="1:12" ht="20.100000000000001" customHeight="1" x14ac:dyDescent="0.25">
      <c r="A204" s="305"/>
      <c r="B204" s="306"/>
      <c r="C204" s="325"/>
      <c r="D204" s="305"/>
      <c r="E204" s="305"/>
      <c r="F204" s="305"/>
      <c r="G204" s="306"/>
      <c r="H204" s="306"/>
      <c r="I204" s="306"/>
      <c r="J204" s="305"/>
      <c r="K204" s="305"/>
      <c r="L204" s="305"/>
    </row>
    <row r="205" spans="1:12" ht="20.100000000000001" customHeight="1" x14ac:dyDescent="0.25">
      <c r="A205" s="305"/>
      <c r="B205" s="306"/>
      <c r="C205" s="325"/>
      <c r="D205" s="305"/>
      <c r="E205" s="305"/>
      <c r="F205" s="305"/>
      <c r="G205" s="306"/>
      <c r="H205" s="306"/>
      <c r="I205" s="306"/>
      <c r="J205" s="305"/>
      <c r="K205" s="305"/>
      <c r="L205" s="305"/>
    </row>
    <row r="206" spans="1:12" ht="20.100000000000001" customHeight="1" x14ac:dyDescent="0.25">
      <c r="A206" s="305"/>
      <c r="B206" s="306"/>
      <c r="C206" s="325"/>
      <c r="D206" s="305"/>
      <c r="E206" s="305"/>
      <c r="F206" s="305"/>
      <c r="G206" s="306"/>
      <c r="H206" s="306"/>
      <c r="I206" s="306"/>
      <c r="J206" s="305"/>
      <c r="K206" s="305"/>
      <c r="L206" s="305"/>
    </row>
    <row r="207" spans="1:12" ht="20.100000000000001" customHeight="1" x14ac:dyDescent="0.25">
      <c r="A207" s="305"/>
      <c r="B207" s="306"/>
      <c r="C207" s="325"/>
      <c r="D207" s="305"/>
      <c r="E207" s="305"/>
      <c r="F207" s="305"/>
      <c r="G207" s="306"/>
      <c r="H207" s="306"/>
      <c r="I207" s="306"/>
      <c r="J207" s="305"/>
      <c r="K207" s="305"/>
      <c r="L207" s="305"/>
    </row>
    <row r="208" spans="1:12" ht="20.100000000000001" customHeight="1" x14ac:dyDescent="0.25">
      <c r="A208" s="305"/>
      <c r="B208" s="306"/>
      <c r="C208" s="325"/>
      <c r="D208" s="305"/>
      <c r="E208" s="305"/>
      <c r="F208" s="305"/>
      <c r="G208" s="306"/>
      <c r="H208" s="306"/>
      <c r="I208" s="306"/>
      <c r="J208" s="305"/>
      <c r="K208" s="305"/>
      <c r="L208" s="305"/>
    </row>
    <row r="209" spans="1:12" ht="20.100000000000001" customHeight="1" x14ac:dyDescent="0.25">
      <c r="A209" s="305"/>
      <c r="B209" s="306"/>
      <c r="C209" s="325"/>
      <c r="D209" s="305"/>
      <c r="E209" s="305"/>
      <c r="F209" s="305"/>
      <c r="G209" s="306"/>
      <c r="H209" s="306"/>
      <c r="I209" s="306"/>
      <c r="J209" s="305"/>
      <c r="K209" s="305"/>
      <c r="L209" s="305"/>
    </row>
    <row r="210" spans="1:12" ht="20.100000000000001" customHeight="1" x14ac:dyDescent="0.25">
      <c r="A210" s="305"/>
      <c r="B210" s="306"/>
      <c r="C210" s="325"/>
      <c r="D210" s="305"/>
      <c r="E210" s="305"/>
      <c r="F210" s="305"/>
      <c r="G210" s="306"/>
      <c r="H210" s="306"/>
      <c r="I210" s="306"/>
      <c r="J210" s="305"/>
      <c r="K210" s="305"/>
      <c r="L210" s="305"/>
    </row>
    <row r="211" spans="1:12" ht="20.100000000000001" customHeight="1" x14ac:dyDescent="0.25">
      <c r="A211" s="305"/>
      <c r="B211" s="306"/>
      <c r="C211" s="325"/>
      <c r="D211" s="305"/>
      <c r="E211" s="305"/>
      <c r="F211" s="305"/>
      <c r="G211" s="306"/>
      <c r="H211" s="306"/>
      <c r="I211" s="306"/>
      <c r="J211" s="305"/>
      <c r="K211" s="305"/>
      <c r="L211" s="305"/>
    </row>
    <row r="212" spans="1:12" ht="20.100000000000001" customHeight="1" x14ac:dyDescent="0.25">
      <c r="A212" s="305"/>
      <c r="B212" s="306"/>
      <c r="C212" s="325"/>
      <c r="D212" s="305"/>
      <c r="E212" s="305"/>
      <c r="F212" s="305"/>
      <c r="G212" s="306"/>
      <c r="H212" s="306"/>
      <c r="I212" s="306"/>
      <c r="J212" s="305"/>
      <c r="K212" s="305"/>
      <c r="L212" s="305"/>
    </row>
    <row r="213" spans="1:12" ht="20.100000000000001" customHeight="1" x14ac:dyDescent="0.25">
      <c r="A213" s="305"/>
      <c r="B213" s="306"/>
      <c r="C213" s="325"/>
      <c r="D213" s="305"/>
      <c r="E213" s="305"/>
      <c r="F213" s="305"/>
      <c r="G213" s="306"/>
      <c r="H213" s="306"/>
      <c r="I213" s="306"/>
      <c r="J213" s="305"/>
      <c r="K213" s="305"/>
      <c r="L213" s="305"/>
    </row>
    <row r="214" spans="1:12" ht="20.100000000000001" customHeight="1" x14ac:dyDescent="0.25">
      <c r="A214" s="305"/>
      <c r="B214" s="306"/>
      <c r="C214" s="325"/>
      <c r="D214" s="305"/>
      <c r="E214" s="305"/>
      <c r="F214" s="305"/>
      <c r="G214" s="306"/>
      <c r="H214" s="306"/>
      <c r="I214" s="306"/>
      <c r="J214" s="305"/>
      <c r="K214" s="305"/>
      <c r="L214" s="305"/>
    </row>
    <row r="215" spans="1:12" ht="20.100000000000001" customHeight="1" x14ac:dyDescent="0.25">
      <c r="A215" s="305"/>
      <c r="B215" s="306"/>
      <c r="C215" s="325"/>
      <c r="D215" s="305"/>
      <c r="E215" s="305"/>
      <c r="F215" s="305"/>
      <c r="G215" s="306"/>
      <c r="H215" s="306"/>
      <c r="I215" s="306"/>
      <c r="J215" s="305"/>
      <c r="K215" s="305"/>
      <c r="L215" s="305"/>
    </row>
    <row r="216" spans="1:12" ht="20.100000000000001" customHeight="1" x14ac:dyDescent="0.25">
      <c r="A216" s="305"/>
      <c r="B216" s="306"/>
      <c r="C216" s="325"/>
      <c r="D216" s="305"/>
      <c r="E216" s="305"/>
      <c r="F216" s="305"/>
      <c r="G216" s="306"/>
      <c r="H216" s="306"/>
      <c r="I216" s="306"/>
      <c r="J216" s="305"/>
      <c r="K216" s="305"/>
      <c r="L216" s="305"/>
    </row>
    <row r="217" spans="1:12" ht="20.100000000000001" customHeight="1" x14ac:dyDescent="0.25">
      <c r="A217" s="305"/>
      <c r="B217" s="306"/>
      <c r="C217" s="325"/>
      <c r="D217" s="305"/>
      <c r="E217" s="305"/>
      <c r="F217" s="305"/>
      <c r="G217" s="306"/>
      <c r="H217" s="306"/>
      <c r="I217" s="306"/>
      <c r="J217" s="305"/>
      <c r="K217" s="305"/>
      <c r="L217" s="305"/>
    </row>
    <row r="218" spans="1:12" ht="20.100000000000001" customHeight="1" x14ac:dyDescent="0.25">
      <c r="A218" s="305"/>
      <c r="B218" s="306"/>
      <c r="C218" s="325"/>
      <c r="D218" s="305"/>
      <c r="E218" s="305"/>
      <c r="F218" s="305"/>
      <c r="G218" s="306"/>
      <c r="H218" s="306"/>
      <c r="I218" s="306"/>
      <c r="J218" s="305"/>
      <c r="K218" s="305"/>
      <c r="L218" s="305"/>
    </row>
    <row r="219" spans="1:12" ht="20.100000000000001" customHeight="1" x14ac:dyDescent="0.25">
      <c r="A219" s="305"/>
      <c r="B219" s="306"/>
      <c r="C219" s="325"/>
      <c r="D219" s="305"/>
      <c r="E219" s="305"/>
      <c r="F219" s="305"/>
      <c r="G219" s="306"/>
      <c r="H219" s="306"/>
      <c r="I219" s="306"/>
      <c r="J219" s="305"/>
      <c r="K219" s="305"/>
      <c r="L219" s="305"/>
    </row>
    <row r="220" spans="1:12" ht="20.100000000000001" customHeight="1" x14ac:dyDescent="0.25">
      <c r="A220" s="305"/>
      <c r="B220" s="306"/>
      <c r="C220" s="325"/>
      <c r="D220" s="305"/>
      <c r="E220" s="305"/>
      <c r="F220" s="305"/>
      <c r="G220" s="306"/>
      <c r="H220" s="306"/>
      <c r="I220" s="306"/>
      <c r="J220" s="305"/>
      <c r="K220" s="305"/>
      <c r="L220" s="305"/>
    </row>
    <row r="221" spans="1:12" ht="20.100000000000001" customHeight="1" x14ac:dyDescent="0.25">
      <c r="A221" s="305"/>
      <c r="B221" s="306"/>
      <c r="C221" s="325"/>
      <c r="D221" s="305"/>
      <c r="E221" s="305"/>
      <c r="F221" s="305"/>
      <c r="G221" s="306"/>
      <c r="H221" s="306"/>
      <c r="I221" s="306"/>
      <c r="J221" s="305"/>
      <c r="K221" s="305"/>
      <c r="L221" s="305"/>
    </row>
    <row r="222" spans="1:12" ht="20.100000000000001" customHeight="1" x14ac:dyDescent="0.25">
      <c r="A222" s="305"/>
      <c r="B222" s="306"/>
      <c r="C222" s="325"/>
      <c r="D222" s="305"/>
      <c r="E222" s="305"/>
      <c r="F222" s="305"/>
      <c r="G222" s="306"/>
      <c r="H222" s="306"/>
      <c r="I222" s="306"/>
      <c r="J222" s="305"/>
      <c r="K222" s="305"/>
      <c r="L222" s="305"/>
    </row>
    <row r="223" spans="1:12" ht="20.100000000000001" customHeight="1" x14ac:dyDescent="0.25">
      <c r="A223" s="305"/>
      <c r="B223" s="306"/>
      <c r="C223" s="325"/>
      <c r="D223" s="305"/>
      <c r="E223" s="305"/>
      <c r="F223" s="305"/>
      <c r="G223" s="306"/>
      <c r="H223" s="306"/>
      <c r="I223" s="306"/>
      <c r="J223" s="305"/>
      <c r="K223" s="305"/>
      <c r="L223" s="305"/>
    </row>
    <row r="224" spans="1:12" ht="20.100000000000001" customHeight="1" x14ac:dyDescent="0.25">
      <c r="A224" s="305"/>
      <c r="B224" s="306"/>
      <c r="C224" s="325"/>
      <c r="D224" s="305"/>
      <c r="E224" s="305"/>
      <c r="F224" s="305"/>
      <c r="G224" s="306"/>
      <c r="H224" s="306"/>
      <c r="I224" s="306"/>
      <c r="J224" s="305"/>
      <c r="K224" s="305"/>
      <c r="L224" s="305"/>
    </row>
    <row r="225" spans="1:12" ht="20.100000000000001" customHeight="1" x14ac:dyDescent="0.25">
      <c r="A225" s="305"/>
      <c r="B225" s="306"/>
      <c r="C225" s="325"/>
      <c r="D225" s="305"/>
      <c r="E225" s="305"/>
      <c r="F225" s="305"/>
      <c r="G225" s="306"/>
      <c r="H225" s="306"/>
      <c r="I225" s="306"/>
      <c r="J225" s="305"/>
      <c r="K225" s="305"/>
      <c r="L225" s="305"/>
    </row>
    <row r="226" spans="1:12" ht="20.100000000000001" customHeight="1" x14ac:dyDescent="0.25">
      <c r="A226" s="305"/>
      <c r="B226" s="306"/>
      <c r="C226" s="325"/>
      <c r="D226" s="305"/>
      <c r="E226" s="305"/>
      <c r="F226" s="305"/>
      <c r="G226" s="306"/>
      <c r="H226" s="306"/>
      <c r="I226" s="306"/>
      <c r="J226" s="305"/>
      <c r="K226" s="305"/>
      <c r="L226" s="305"/>
    </row>
    <row r="227" spans="1:12" ht="20.100000000000001" customHeight="1" x14ac:dyDescent="0.25">
      <c r="A227" s="305"/>
      <c r="B227" s="306"/>
      <c r="C227" s="325"/>
      <c r="D227" s="305"/>
      <c r="E227" s="305"/>
      <c r="F227" s="305"/>
      <c r="G227" s="306"/>
      <c r="H227" s="306"/>
      <c r="I227" s="306"/>
      <c r="J227" s="305"/>
      <c r="K227" s="305"/>
      <c r="L227" s="305"/>
    </row>
    <row r="228" spans="1:12" ht="20.100000000000001" customHeight="1" x14ac:dyDescent="0.25">
      <c r="A228" s="305"/>
      <c r="B228" s="306"/>
      <c r="C228" s="325"/>
      <c r="D228" s="305"/>
      <c r="E228" s="305"/>
      <c r="F228" s="305"/>
      <c r="G228" s="306"/>
      <c r="H228" s="306"/>
      <c r="I228" s="306"/>
      <c r="J228" s="305"/>
      <c r="K228" s="305"/>
      <c r="L228" s="305"/>
    </row>
    <row r="229" spans="1:12" ht="20.100000000000001" customHeight="1" x14ac:dyDescent="0.25">
      <c r="A229" s="305"/>
      <c r="B229" s="306"/>
      <c r="C229" s="325"/>
      <c r="D229" s="305"/>
      <c r="E229" s="305"/>
      <c r="F229" s="305"/>
      <c r="G229" s="306"/>
      <c r="H229" s="306"/>
      <c r="I229" s="306"/>
      <c r="J229" s="305"/>
      <c r="K229" s="305"/>
      <c r="L229" s="305"/>
    </row>
    <row r="230" spans="1:12" ht="20.100000000000001" customHeight="1" x14ac:dyDescent="0.25">
      <c r="A230" s="305"/>
      <c r="B230" s="306"/>
      <c r="C230" s="325"/>
      <c r="D230" s="305"/>
      <c r="E230" s="305"/>
      <c r="F230" s="305"/>
      <c r="G230" s="306"/>
      <c r="H230" s="306"/>
      <c r="I230" s="306"/>
      <c r="J230" s="305"/>
      <c r="K230" s="305"/>
      <c r="L230" s="305"/>
    </row>
    <row r="231" spans="1:12" ht="20.100000000000001" customHeight="1" x14ac:dyDescent="0.25">
      <c r="A231" s="305"/>
      <c r="B231" s="306"/>
      <c r="C231" s="325"/>
      <c r="D231" s="305"/>
      <c r="E231" s="305"/>
      <c r="F231" s="305"/>
      <c r="G231" s="306"/>
      <c r="H231" s="306"/>
      <c r="I231" s="306"/>
      <c r="J231" s="305"/>
      <c r="K231" s="305"/>
      <c r="L231" s="305"/>
    </row>
    <row r="232" spans="1:12" ht="20.100000000000001" customHeight="1" x14ac:dyDescent="0.25">
      <c r="A232" s="305"/>
      <c r="B232" s="306"/>
      <c r="C232" s="325"/>
      <c r="D232" s="305"/>
      <c r="E232" s="305"/>
      <c r="F232" s="305"/>
      <c r="G232" s="306"/>
      <c r="H232" s="306"/>
      <c r="I232" s="306"/>
      <c r="J232" s="305"/>
      <c r="K232" s="305"/>
      <c r="L232" s="305"/>
    </row>
    <row r="233" spans="1:12" ht="20.100000000000001" customHeight="1" x14ac:dyDescent="0.25">
      <c r="A233" s="305"/>
      <c r="B233" s="306"/>
      <c r="C233" s="325"/>
      <c r="D233" s="305"/>
      <c r="E233" s="305"/>
      <c r="F233" s="305"/>
      <c r="G233" s="306"/>
      <c r="H233" s="306"/>
      <c r="I233" s="306"/>
      <c r="J233" s="305"/>
      <c r="K233" s="305"/>
      <c r="L233" s="305"/>
    </row>
    <row r="234" spans="1:12" ht="20.100000000000001" customHeight="1" x14ac:dyDescent="0.25">
      <c r="A234" s="305"/>
      <c r="B234" s="306"/>
      <c r="C234" s="325"/>
      <c r="D234" s="305"/>
      <c r="E234" s="305"/>
      <c r="F234" s="305"/>
      <c r="G234" s="306"/>
      <c r="H234" s="306"/>
      <c r="I234" s="306"/>
      <c r="J234" s="305"/>
      <c r="K234" s="305"/>
      <c r="L234" s="305"/>
    </row>
    <row r="235" spans="1:12" ht="20.100000000000001" customHeight="1" x14ac:dyDescent="0.25">
      <c r="A235" s="305"/>
      <c r="B235" s="306"/>
      <c r="C235" s="325"/>
      <c r="D235" s="305"/>
      <c r="E235" s="305"/>
      <c r="F235" s="305"/>
      <c r="G235" s="306"/>
      <c r="H235" s="306"/>
      <c r="I235" s="306"/>
      <c r="J235" s="305"/>
      <c r="K235" s="305"/>
      <c r="L235" s="305"/>
    </row>
    <row r="236" spans="1:12" ht="20.100000000000001" customHeight="1" x14ac:dyDescent="0.25">
      <c r="A236" s="305"/>
      <c r="B236" s="306"/>
      <c r="C236" s="325"/>
      <c r="D236" s="305"/>
      <c r="E236" s="305"/>
      <c r="F236" s="305"/>
      <c r="G236" s="306"/>
      <c r="H236" s="306"/>
      <c r="I236" s="306"/>
      <c r="J236" s="305"/>
      <c r="K236" s="305"/>
      <c r="L236" s="305"/>
    </row>
    <row r="237" spans="1:12" ht="20.100000000000001" customHeight="1" x14ac:dyDescent="0.25">
      <c r="A237" s="305"/>
      <c r="B237" s="306"/>
      <c r="C237" s="325"/>
      <c r="D237" s="305"/>
      <c r="E237" s="305"/>
      <c r="F237" s="305"/>
      <c r="G237" s="306"/>
      <c r="H237" s="306"/>
      <c r="I237" s="306"/>
      <c r="J237" s="305"/>
      <c r="K237" s="305"/>
      <c r="L237" s="305"/>
    </row>
    <row r="238" spans="1:12" ht="20.100000000000001" customHeight="1" x14ac:dyDescent="0.25">
      <c r="A238" s="305"/>
      <c r="B238" s="306"/>
      <c r="C238" s="325"/>
      <c r="D238" s="305"/>
      <c r="E238" s="305"/>
      <c r="F238" s="305"/>
      <c r="G238" s="306"/>
      <c r="H238" s="306"/>
      <c r="I238" s="306"/>
      <c r="J238" s="305"/>
      <c r="K238" s="305"/>
      <c r="L238" s="305"/>
    </row>
    <row r="239" spans="1:12" ht="20.100000000000001" customHeight="1" x14ac:dyDescent="0.25">
      <c r="A239" s="305"/>
      <c r="B239" s="306"/>
      <c r="C239" s="325"/>
      <c r="D239" s="305"/>
      <c r="E239" s="305"/>
      <c r="F239" s="305"/>
      <c r="G239" s="306"/>
      <c r="H239" s="306"/>
      <c r="I239" s="306"/>
      <c r="J239" s="305"/>
      <c r="K239" s="305"/>
      <c r="L239" s="305"/>
    </row>
    <row r="240" spans="1:12" ht="20.100000000000001" customHeight="1" x14ac:dyDescent="0.25">
      <c r="A240" s="305"/>
      <c r="B240" s="306"/>
      <c r="C240" s="325"/>
      <c r="D240" s="305"/>
      <c r="E240" s="305"/>
      <c r="F240" s="305"/>
      <c r="G240" s="306"/>
      <c r="H240" s="306"/>
      <c r="I240" s="306"/>
      <c r="J240" s="305"/>
      <c r="K240" s="305"/>
      <c r="L240" s="305"/>
    </row>
    <row r="241" spans="1:12" ht="20.100000000000001" customHeight="1" x14ac:dyDescent="0.25">
      <c r="A241" s="305"/>
      <c r="B241" s="306"/>
      <c r="C241" s="325"/>
      <c r="D241" s="305"/>
      <c r="E241" s="305"/>
      <c r="F241" s="305"/>
      <c r="G241" s="306"/>
      <c r="H241" s="306"/>
      <c r="I241" s="306"/>
      <c r="J241" s="305"/>
      <c r="K241" s="305"/>
      <c r="L241" s="305"/>
    </row>
    <row r="242" spans="1:12" ht="20.100000000000001" customHeight="1" x14ac:dyDescent="0.25">
      <c r="A242" s="305"/>
      <c r="B242" s="306"/>
      <c r="C242" s="325"/>
      <c r="D242" s="305"/>
      <c r="E242" s="305"/>
      <c r="F242" s="305"/>
      <c r="G242" s="306"/>
      <c r="H242" s="306"/>
      <c r="I242" s="306"/>
      <c r="J242" s="305"/>
      <c r="K242" s="305"/>
      <c r="L242" s="305"/>
    </row>
    <row r="243" spans="1:12" ht="20.100000000000001" customHeight="1" x14ac:dyDescent="0.25">
      <c r="A243" s="305"/>
      <c r="B243" s="306"/>
      <c r="C243" s="325"/>
      <c r="D243" s="305"/>
      <c r="E243" s="305"/>
      <c r="F243" s="305"/>
      <c r="G243" s="306"/>
      <c r="H243" s="306"/>
      <c r="I243" s="306"/>
      <c r="J243" s="305"/>
      <c r="K243" s="305"/>
      <c r="L243" s="305"/>
    </row>
    <row r="244" spans="1:12" ht="20.100000000000001" customHeight="1" x14ac:dyDescent="0.25">
      <c r="A244" s="305"/>
      <c r="B244" s="306"/>
      <c r="C244" s="325"/>
      <c r="D244" s="305"/>
      <c r="E244" s="305"/>
      <c r="F244" s="305"/>
      <c r="G244" s="306"/>
      <c r="H244" s="306"/>
      <c r="I244" s="306"/>
      <c r="J244" s="305"/>
      <c r="K244" s="305"/>
      <c r="L244" s="305"/>
    </row>
    <row r="245" spans="1:12" ht="20.100000000000001" customHeight="1" x14ac:dyDescent="0.25">
      <c r="A245" s="305"/>
      <c r="B245" s="306"/>
      <c r="C245" s="325"/>
      <c r="D245" s="305"/>
      <c r="E245" s="305"/>
      <c r="F245" s="305"/>
      <c r="G245" s="306"/>
      <c r="H245" s="306"/>
      <c r="I245" s="306"/>
      <c r="J245" s="305"/>
      <c r="K245" s="305"/>
      <c r="L245" s="305"/>
    </row>
    <row r="246" spans="1:12" ht="20.100000000000001" customHeight="1" x14ac:dyDescent="0.25">
      <c r="A246" s="305"/>
      <c r="B246" s="306"/>
      <c r="C246" s="325"/>
      <c r="D246" s="305"/>
      <c r="E246" s="305"/>
      <c r="F246" s="305"/>
      <c r="G246" s="306"/>
      <c r="H246" s="306"/>
      <c r="I246" s="306"/>
      <c r="J246" s="305"/>
      <c r="K246" s="305"/>
      <c r="L246" s="305"/>
    </row>
    <row r="247" spans="1:12" ht="20.100000000000001" customHeight="1" x14ac:dyDescent="0.25">
      <c r="A247" s="305"/>
      <c r="B247" s="306"/>
      <c r="C247" s="325"/>
      <c r="D247" s="305"/>
      <c r="E247" s="305"/>
      <c r="F247" s="305"/>
      <c r="G247" s="306"/>
      <c r="H247" s="306"/>
      <c r="I247" s="306"/>
      <c r="J247" s="305"/>
      <c r="K247" s="305"/>
      <c r="L247" s="305"/>
    </row>
    <row r="248" spans="1:12" ht="20.100000000000001" customHeight="1" x14ac:dyDescent="0.25">
      <c r="A248" s="305"/>
      <c r="B248" s="306"/>
      <c r="C248" s="325"/>
      <c r="D248" s="305"/>
      <c r="E248" s="305"/>
      <c r="F248" s="305"/>
      <c r="G248" s="306"/>
      <c r="H248" s="306"/>
      <c r="I248" s="306"/>
      <c r="J248" s="305"/>
      <c r="K248" s="305"/>
      <c r="L248" s="305"/>
    </row>
    <row r="249" spans="1:12" ht="20.100000000000001" customHeight="1" x14ac:dyDescent="0.25">
      <c r="A249" s="305"/>
      <c r="B249" s="306"/>
      <c r="C249" s="325"/>
      <c r="D249" s="305"/>
      <c r="E249" s="305"/>
      <c r="F249" s="305"/>
      <c r="G249" s="306"/>
      <c r="H249" s="306"/>
      <c r="I249" s="306"/>
      <c r="J249" s="305"/>
      <c r="K249" s="305"/>
      <c r="L249" s="305"/>
    </row>
    <row r="250" spans="1:12" ht="20.100000000000001" customHeight="1" x14ac:dyDescent="0.25">
      <c r="A250" s="305"/>
      <c r="B250" s="306"/>
      <c r="C250" s="325"/>
      <c r="D250" s="305"/>
      <c r="E250" s="305"/>
      <c r="F250" s="305"/>
      <c r="G250" s="306"/>
      <c r="H250" s="306"/>
      <c r="I250" s="306"/>
      <c r="J250" s="305"/>
      <c r="K250" s="305"/>
      <c r="L250" s="305"/>
    </row>
    <row r="251" spans="1:12" ht="20.100000000000001" customHeight="1" x14ac:dyDescent="0.25">
      <c r="A251" s="305"/>
      <c r="B251" s="306"/>
      <c r="C251" s="325"/>
      <c r="D251" s="305"/>
      <c r="E251" s="305"/>
      <c r="F251" s="305"/>
      <c r="G251" s="306"/>
      <c r="H251" s="306"/>
      <c r="I251" s="306"/>
      <c r="J251" s="305"/>
      <c r="K251" s="305"/>
      <c r="L251" s="305"/>
    </row>
    <row r="252" spans="1:12" ht="20.100000000000001" customHeight="1" x14ac:dyDescent="0.25">
      <c r="A252" s="305"/>
      <c r="B252" s="306"/>
      <c r="C252" s="325"/>
      <c r="D252" s="305"/>
      <c r="E252" s="305"/>
      <c r="F252" s="305"/>
      <c r="G252" s="306"/>
      <c r="H252" s="306"/>
      <c r="I252" s="306"/>
      <c r="J252" s="305"/>
      <c r="K252" s="305"/>
      <c r="L252" s="305"/>
    </row>
    <row r="253" spans="1:12" ht="20.100000000000001" customHeight="1" x14ac:dyDescent="0.25">
      <c r="A253" s="305"/>
      <c r="B253" s="306"/>
      <c r="C253" s="325"/>
      <c r="D253" s="305"/>
      <c r="E253" s="305"/>
      <c r="F253" s="305"/>
      <c r="G253" s="306"/>
      <c r="H253" s="306"/>
      <c r="I253" s="306"/>
      <c r="J253" s="305"/>
      <c r="K253" s="305"/>
      <c r="L253" s="305"/>
    </row>
    <row r="254" spans="1:12" ht="20.100000000000001" customHeight="1" x14ac:dyDescent="0.25">
      <c r="A254" s="305"/>
      <c r="B254" s="306"/>
      <c r="C254" s="325"/>
      <c r="D254" s="305"/>
      <c r="E254" s="305"/>
      <c r="F254" s="305"/>
      <c r="G254" s="306"/>
      <c r="H254" s="306"/>
      <c r="I254" s="306"/>
      <c r="J254" s="305"/>
      <c r="K254" s="305"/>
      <c r="L254" s="305"/>
    </row>
    <row r="255" spans="1:12" ht="20.100000000000001" customHeight="1" x14ac:dyDescent="0.25">
      <c r="A255" s="305"/>
      <c r="B255" s="306"/>
      <c r="C255" s="325"/>
      <c r="D255" s="305"/>
      <c r="E255" s="305"/>
      <c r="F255" s="305"/>
      <c r="G255" s="306"/>
      <c r="H255" s="306"/>
      <c r="I255" s="306"/>
      <c r="J255" s="305"/>
      <c r="K255" s="305"/>
      <c r="L255" s="305"/>
    </row>
    <row r="256" spans="1:12" ht="20.100000000000001" customHeight="1" x14ac:dyDescent="0.25">
      <c r="A256" s="305"/>
      <c r="B256" s="306"/>
      <c r="C256" s="325"/>
      <c r="D256" s="305"/>
      <c r="E256" s="305"/>
      <c r="F256" s="305"/>
      <c r="G256" s="306"/>
      <c r="H256" s="306"/>
      <c r="I256" s="306"/>
      <c r="J256" s="305"/>
      <c r="K256" s="305"/>
      <c r="L256" s="305"/>
    </row>
    <row r="257" spans="1:12" ht="20.100000000000001" customHeight="1" x14ac:dyDescent="0.25">
      <c r="A257" s="305"/>
      <c r="B257" s="306"/>
      <c r="C257" s="325"/>
      <c r="D257" s="305"/>
      <c r="E257" s="305"/>
      <c r="F257" s="305"/>
      <c r="G257" s="306"/>
      <c r="H257" s="306"/>
      <c r="I257" s="306"/>
      <c r="J257" s="305"/>
      <c r="K257" s="305"/>
      <c r="L257" s="305"/>
    </row>
    <row r="258" spans="1:12" ht="20.100000000000001" customHeight="1" x14ac:dyDescent="0.25">
      <c r="A258" s="305"/>
      <c r="B258" s="306"/>
      <c r="C258" s="325"/>
      <c r="D258" s="305"/>
      <c r="E258" s="305"/>
      <c r="F258" s="305"/>
      <c r="G258" s="306"/>
      <c r="H258" s="306"/>
      <c r="I258" s="306"/>
      <c r="J258" s="305"/>
      <c r="K258" s="305"/>
      <c r="L258" s="305"/>
    </row>
    <row r="259" spans="1:12" ht="20.100000000000001" customHeight="1" x14ac:dyDescent="0.25">
      <c r="A259" s="305"/>
      <c r="B259" s="306"/>
      <c r="C259" s="325"/>
      <c r="D259" s="305"/>
      <c r="E259" s="305"/>
      <c r="F259" s="305"/>
      <c r="G259" s="306"/>
      <c r="H259" s="306"/>
      <c r="I259" s="306"/>
      <c r="J259" s="305"/>
      <c r="K259" s="305"/>
      <c r="L259" s="305"/>
    </row>
    <row r="260" spans="1:12" ht="20.100000000000001" customHeight="1" x14ac:dyDescent="0.25">
      <c r="A260" s="305"/>
      <c r="B260" s="306"/>
      <c r="C260" s="325"/>
      <c r="D260" s="305"/>
      <c r="E260" s="305"/>
      <c r="F260" s="305"/>
      <c r="G260" s="306"/>
      <c r="H260" s="306"/>
      <c r="I260" s="306"/>
      <c r="J260" s="305"/>
      <c r="K260" s="305"/>
      <c r="L260" s="305"/>
    </row>
    <row r="261" spans="1:12" ht="20.100000000000001" customHeight="1" x14ac:dyDescent="0.25">
      <c r="A261" s="305"/>
      <c r="B261" s="306"/>
      <c r="C261" s="325"/>
      <c r="D261" s="305"/>
      <c r="E261" s="305"/>
      <c r="F261" s="305"/>
      <c r="G261" s="306"/>
      <c r="H261" s="306"/>
      <c r="I261" s="306"/>
      <c r="J261" s="305"/>
      <c r="K261" s="305"/>
      <c r="L261" s="305"/>
    </row>
    <row r="262" spans="1:12" ht="20.100000000000001" customHeight="1" x14ac:dyDescent="0.25">
      <c r="A262" s="305"/>
      <c r="B262" s="306"/>
      <c r="C262" s="325"/>
      <c r="D262" s="305"/>
      <c r="E262" s="305"/>
      <c r="F262" s="305"/>
      <c r="G262" s="306"/>
      <c r="H262" s="306"/>
      <c r="I262" s="306"/>
      <c r="J262" s="305"/>
      <c r="K262" s="305"/>
      <c r="L262" s="305"/>
    </row>
    <row r="263" spans="1:12" ht="20.100000000000001" customHeight="1" x14ac:dyDescent="0.25">
      <c r="A263" s="305"/>
      <c r="B263" s="306"/>
      <c r="C263" s="325"/>
      <c r="D263" s="305"/>
      <c r="E263" s="305"/>
      <c r="F263" s="305"/>
      <c r="G263" s="306"/>
      <c r="H263" s="306"/>
      <c r="I263" s="306"/>
      <c r="J263" s="305"/>
      <c r="K263" s="305"/>
      <c r="L263" s="305"/>
    </row>
    <row r="264" spans="1:12" ht="20.100000000000001" customHeight="1" x14ac:dyDescent="0.25">
      <c r="A264" s="305"/>
      <c r="B264" s="306"/>
      <c r="C264" s="325"/>
      <c r="D264" s="305"/>
      <c r="E264" s="305"/>
      <c r="F264" s="305"/>
      <c r="G264" s="306"/>
      <c r="H264" s="306"/>
      <c r="I264" s="306"/>
      <c r="J264" s="305"/>
      <c r="K264" s="305"/>
      <c r="L264" s="305"/>
    </row>
    <row r="265" spans="1:12" ht="20.100000000000001" customHeight="1" x14ac:dyDescent="0.25">
      <c r="A265" s="305"/>
      <c r="B265" s="306"/>
      <c r="C265" s="325"/>
      <c r="D265" s="305"/>
      <c r="E265" s="305"/>
      <c r="F265" s="305"/>
      <c r="G265" s="306"/>
      <c r="H265" s="306"/>
      <c r="I265" s="306"/>
      <c r="J265" s="305"/>
      <c r="K265" s="305"/>
      <c r="L265" s="305"/>
    </row>
    <row r="266" spans="1:12" ht="20.100000000000001" customHeight="1" x14ac:dyDescent="0.25">
      <c r="A266" s="305"/>
      <c r="B266" s="306"/>
      <c r="C266" s="325"/>
      <c r="D266" s="305"/>
      <c r="E266" s="305"/>
      <c r="F266" s="305"/>
      <c r="G266" s="306"/>
      <c r="H266" s="306"/>
      <c r="I266" s="306"/>
      <c r="J266" s="305"/>
      <c r="K266" s="305"/>
      <c r="L266" s="305"/>
    </row>
    <row r="267" spans="1:12" ht="20.100000000000001" customHeight="1" x14ac:dyDescent="0.25">
      <c r="A267" s="305"/>
      <c r="B267" s="306"/>
      <c r="C267" s="325"/>
      <c r="D267" s="305"/>
      <c r="E267" s="305"/>
      <c r="F267" s="305"/>
      <c r="G267" s="306"/>
      <c r="H267" s="306"/>
      <c r="I267" s="306"/>
      <c r="J267" s="305"/>
      <c r="K267" s="305"/>
      <c r="L267" s="305"/>
    </row>
    <row r="268" spans="1:12" ht="20.100000000000001" customHeight="1" x14ac:dyDescent="0.25">
      <c r="A268" s="305"/>
      <c r="B268" s="306"/>
      <c r="C268" s="325"/>
      <c r="D268" s="305"/>
      <c r="E268" s="305"/>
      <c r="F268" s="305"/>
      <c r="G268" s="306"/>
      <c r="H268" s="306"/>
      <c r="I268" s="306"/>
      <c r="J268" s="305"/>
      <c r="K268" s="305"/>
      <c r="L268" s="305"/>
    </row>
    <row r="269" spans="1:12" ht="20.100000000000001" customHeight="1" x14ac:dyDescent="0.25">
      <c r="A269" s="305"/>
      <c r="B269" s="306"/>
      <c r="C269" s="325"/>
      <c r="D269" s="305"/>
      <c r="E269" s="305"/>
      <c r="F269" s="305"/>
      <c r="G269" s="306"/>
      <c r="H269" s="306"/>
      <c r="I269" s="306"/>
      <c r="J269" s="305"/>
      <c r="K269" s="305"/>
      <c r="L269" s="305"/>
    </row>
    <row r="270" spans="1:12" ht="20.100000000000001" customHeight="1" x14ac:dyDescent="0.25">
      <c r="A270" s="305"/>
      <c r="B270" s="306"/>
      <c r="C270" s="325"/>
      <c r="D270" s="305"/>
      <c r="E270" s="305"/>
      <c r="F270" s="305"/>
      <c r="G270" s="306"/>
      <c r="H270" s="306"/>
      <c r="I270" s="306"/>
      <c r="J270" s="305"/>
      <c r="K270" s="305"/>
      <c r="L270" s="305"/>
    </row>
    <row r="271" spans="1:12" ht="20.100000000000001" customHeight="1" x14ac:dyDescent="0.25">
      <c r="A271" s="305"/>
      <c r="B271" s="306"/>
      <c r="C271" s="325"/>
      <c r="D271" s="305"/>
      <c r="E271" s="305"/>
      <c r="F271" s="305"/>
      <c r="G271" s="306"/>
      <c r="H271" s="306"/>
      <c r="I271" s="306"/>
      <c r="J271" s="305"/>
      <c r="K271" s="305"/>
      <c r="L271" s="305"/>
    </row>
    <row r="272" spans="1:12" ht="20.100000000000001" customHeight="1" x14ac:dyDescent="0.25">
      <c r="A272" s="305"/>
      <c r="B272" s="306"/>
      <c r="C272" s="325"/>
      <c r="D272" s="305"/>
      <c r="E272" s="305"/>
      <c r="F272" s="305"/>
      <c r="G272" s="306"/>
      <c r="H272" s="306"/>
      <c r="I272" s="306"/>
      <c r="J272" s="305"/>
      <c r="K272" s="305"/>
      <c r="L272" s="305"/>
    </row>
    <row r="273" spans="1:12" ht="20.100000000000001" customHeight="1" x14ac:dyDescent="0.25">
      <c r="A273" s="305"/>
      <c r="B273" s="306"/>
      <c r="C273" s="325"/>
      <c r="D273" s="305"/>
      <c r="E273" s="305"/>
      <c r="F273" s="305"/>
      <c r="G273" s="306"/>
      <c r="H273" s="306"/>
      <c r="I273" s="306"/>
      <c r="J273" s="305"/>
      <c r="K273" s="305"/>
      <c r="L273" s="305"/>
    </row>
    <row r="274" spans="1:12" ht="20.100000000000001" customHeight="1" x14ac:dyDescent="0.25">
      <c r="A274" s="305"/>
      <c r="B274" s="306"/>
      <c r="C274" s="325"/>
      <c r="D274" s="305"/>
      <c r="E274" s="305"/>
      <c r="F274" s="305"/>
      <c r="G274" s="306"/>
      <c r="H274" s="306"/>
      <c r="I274" s="306"/>
      <c r="J274" s="305"/>
      <c r="K274" s="305"/>
      <c r="L274" s="305"/>
    </row>
    <row r="275" spans="1:12" ht="20.100000000000001" customHeight="1" x14ac:dyDescent="0.25">
      <c r="A275" s="305"/>
      <c r="B275" s="306"/>
      <c r="C275" s="325"/>
      <c r="D275" s="305"/>
      <c r="E275" s="305"/>
      <c r="F275" s="305"/>
      <c r="G275" s="306"/>
      <c r="H275" s="306"/>
      <c r="I275" s="306"/>
      <c r="J275" s="305"/>
      <c r="K275" s="305"/>
      <c r="L275" s="305"/>
    </row>
    <row r="276" spans="1:12" ht="20.100000000000001" customHeight="1" x14ac:dyDescent="0.25">
      <c r="A276" s="305"/>
      <c r="B276" s="306"/>
      <c r="C276" s="325"/>
      <c r="D276" s="305"/>
      <c r="E276" s="305"/>
      <c r="F276" s="305"/>
      <c r="G276" s="306"/>
      <c r="H276" s="306"/>
      <c r="I276" s="306"/>
      <c r="J276" s="305"/>
      <c r="K276" s="305"/>
      <c r="L276" s="305"/>
    </row>
    <row r="277" spans="1:12" ht="20.100000000000001" customHeight="1" x14ac:dyDescent="0.25">
      <c r="A277" s="305"/>
      <c r="B277" s="306"/>
      <c r="C277" s="325"/>
      <c r="D277" s="305"/>
      <c r="E277" s="305"/>
      <c r="F277" s="305"/>
      <c r="G277" s="306"/>
      <c r="H277" s="306"/>
      <c r="I277" s="306"/>
      <c r="J277" s="305"/>
      <c r="K277" s="305"/>
      <c r="L277" s="305"/>
    </row>
    <row r="278" spans="1:12" ht="20.100000000000001" customHeight="1" x14ac:dyDescent="0.25">
      <c r="A278" s="305"/>
      <c r="B278" s="306"/>
      <c r="C278" s="325"/>
      <c r="D278" s="305"/>
      <c r="E278" s="305"/>
      <c r="F278" s="305"/>
      <c r="G278" s="306"/>
      <c r="H278" s="306"/>
      <c r="I278" s="306"/>
      <c r="J278" s="305"/>
      <c r="K278" s="305"/>
      <c r="L278" s="305"/>
    </row>
    <row r="279" spans="1:12" ht="20.100000000000001" customHeight="1" x14ac:dyDescent="0.25">
      <c r="A279" s="305"/>
      <c r="B279" s="306"/>
      <c r="C279" s="325"/>
      <c r="D279" s="305"/>
      <c r="E279" s="305"/>
      <c r="F279" s="305"/>
      <c r="G279" s="306"/>
      <c r="H279" s="306"/>
      <c r="I279" s="306"/>
      <c r="J279" s="305"/>
      <c r="K279" s="305"/>
      <c r="L279" s="305"/>
    </row>
    <row r="280" spans="1:12" ht="20.100000000000001" customHeight="1" x14ac:dyDescent="0.25">
      <c r="A280" s="305"/>
      <c r="B280" s="306"/>
      <c r="C280" s="325"/>
      <c r="D280" s="305"/>
      <c r="E280" s="305"/>
      <c r="F280" s="305"/>
      <c r="G280" s="306"/>
      <c r="H280" s="306"/>
      <c r="I280" s="306"/>
      <c r="J280" s="305"/>
      <c r="K280" s="305"/>
      <c r="L280" s="305"/>
    </row>
    <row r="281" spans="1:12" ht="20.100000000000001" customHeight="1" x14ac:dyDescent="0.25">
      <c r="A281" s="305"/>
      <c r="B281" s="306"/>
      <c r="C281" s="325"/>
      <c r="D281" s="305"/>
      <c r="E281" s="305"/>
      <c r="F281" s="305"/>
      <c r="G281" s="306"/>
      <c r="H281" s="306"/>
      <c r="I281" s="306"/>
      <c r="J281" s="305"/>
      <c r="K281" s="305"/>
      <c r="L281" s="305"/>
    </row>
    <row r="282" spans="1:12" ht="20.100000000000001" customHeight="1" x14ac:dyDescent="0.25">
      <c r="A282" s="305"/>
      <c r="B282" s="306"/>
      <c r="C282" s="325"/>
      <c r="D282" s="305"/>
      <c r="E282" s="305"/>
      <c r="F282" s="305"/>
      <c r="G282" s="306"/>
      <c r="H282" s="306"/>
      <c r="I282" s="306"/>
      <c r="J282" s="305"/>
      <c r="K282" s="305"/>
      <c r="L282" s="305"/>
    </row>
    <row r="283" spans="1:12" ht="20.100000000000001" customHeight="1" x14ac:dyDescent="0.25">
      <c r="A283" s="305"/>
      <c r="B283" s="306"/>
      <c r="C283" s="325"/>
      <c r="D283" s="305"/>
      <c r="E283" s="305"/>
      <c r="F283" s="305"/>
      <c r="G283" s="306"/>
      <c r="H283" s="306"/>
      <c r="I283" s="306"/>
      <c r="J283" s="305"/>
      <c r="K283" s="305"/>
      <c r="L283" s="305"/>
    </row>
    <row r="284" spans="1:12" ht="20.100000000000001" customHeight="1" x14ac:dyDescent="0.25">
      <c r="A284" s="305"/>
      <c r="B284" s="306"/>
      <c r="C284" s="325"/>
      <c r="D284" s="305"/>
      <c r="E284" s="305"/>
      <c r="F284" s="305"/>
      <c r="G284" s="306"/>
      <c r="H284" s="306"/>
      <c r="I284" s="306"/>
      <c r="J284" s="305"/>
      <c r="K284" s="305"/>
      <c r="L284" s="305"/>
    </row>
    <row r="285" spans="1:12" ht="20.100000000000001" customHeight="1" x14ac:dyDescent="0.25">
      <c r="A285" s="305"/>
      <c r="B285" s="306"/>
      <c r="C285" s="325"/>
      <c r="D285" s="305"/>
      <c r="E285" s="305"/>
      <c r="F285" s="305"/>
      <c r="G285" s="306"/>
      <c r="H285" s="306"/>
      <c r="I285" s="306"/>
      <c r="J285" s="305"/>
      <c r="K285" s="305"/>
      <c r="L285" s="305"/>
    </row>
    <row r="286" spans="1:12" ht="20.100000000000001" customHeight="1" x14ac:dyDescent="0.25">
      <c r="A286" s="305"/>
      <c r="B286" s="306"/>
      <c r="C286" s="325"/>
      <c r="D286" s="305"/>
      <c r="E286" s="305"/>
      <c r="F286" s="305"/>
      <c r="G286" s="306"/>
      <c r="H286" s="306"/>
      <c r="I286" s="306"/>
      <c r="J286" s="305"/>
      <c r="K286" s="305"/>
      <c r="L286" s="305"/>
    </row>
    <row r="287" spans="1:12" ht="20.100000000000001" customHeight="1" x14ac:dyDescent="0.25">
      <c r="A287" s="305"/>
      <c r="B287" s="306"/>
      <c r="C287" s="325"/>
      <c r="D287" s="305"/>
      <c r="E287" s="305"/>
      <c r="F287" s="305"/>
      <c r="G287" s="306"/>
      <c r="H287" s="306"/>
      <c r="I287" s="306"/>
      <c r="J287" s="305"/>
      <c r="K287" s="305"/>
      <c r="L287" s="305"/>
    </row>
    <row r="288" spans="1:12" ht="20.100000000000001" customHeight="1" x14ac:dyDescent="0.25">
      <c r="A288" s="305"/>
      <c r="B288" s="306"/>
      <c r="C288" s="325"/>
      <c r="D288" s="305"/>
      <c r="E288" s="305"/>
      <c r="F288" s="305"/>
      <c r="G288" s="306"/>
      <c r="H288" s="306"/>
      <c r="I288" s="306"/>
      <c r="J288" s="305"/>
      <c r="K288" s="305"/>
      <c r="L288" s="305"/>
    </row>
    <row r="289" spans="1:12" ht="20.100000000000001" customHeight="1" x14ac:dyDescent="0.25">
      <c r="A289" s="305"/>
      <c r="B289" s="306"/>
      <c r="C289" s="325"/>
      <c r="D289" s="305"/>
      <c r="E289" s="305"/>
      <c r="F289" s="305"/>
      <c r="G289" s="306"/>
      <c r="H289" s="306"/>
      <c r="I289" s="306"/>
      <c r="J289" s="305"/>
      <c r="K289" s="305"/>
      <c r="L289" s="305"/>
    </row>
    <row r="290" spans="1:12" ht="20.100000000000001" customHeight="1" x14ac:dyDescent="0.25">
      <c r="A290" s="305"/>
      <c r="B290" s="306"/>
      <c r="C290" s="325"/>
      <c r="D290" s="305"/>
      <c r="E290" s="305"/>
      <c r="F290" s="305"/>
      <c r="G290" s="306"/>
      <c r="H290" s="306"/>
      <c r="I290" s="306"/>
      <c r="J290" s="305"/>
      <c r="K290" s="305"/>
      <c r="L290" s="305"/>
    </row>
    <row r="291" spans="1:12" ht="20.100000000000001" customHeight="1" x14ac:dyDescent="0.25">
      <c r="A291" s="305"/>
      <c r="B291" s="306"/>
      <c r="C291" s="325"/>
      <c r="D291" s="305"/>
      <c r="E291" s="305"/>
      <c r="F291" s="305"/>
      <c r="G291" s="306"/>
      <c r="H291" s="306"/>
      <c r="I291" s="306"/>
      <c r="J291" s="305"/>
      <c r="K291" s="305"/>
      <c r="L291" s="305"/>
    </row>
    <row r="292" spans="1:12" ht="20.100000000000001" customHeight="1" x14ac:dyDescent="0.25">
      <c r="A292" s="305"/>
      <c r="B292" s="306"/>
      <c r="C292" s="325"/>
      <c r="D292" s="305"/>
      <c r="E292" s="305"/>
      <c r="F292" s="305"/>
      <c r="G292" s="306"/>
      <c r="H292" s="306"/>
      <c r="I292" s="306"/>
      <c r="J292" s="305"/>
      <c r="K292" s="305"/>
      <c r="L292" s="305"/>
    </row>
    <row r="293" spans="1:12" ht="20.100000000000001" customHeight="1" x14ac:dyDescent="0.25">
      <c r="A293" s="305"/>
      <c r="B293" s="306"/>
      <c r="C293" s="325"/>
      <c r="D293" s="305"/>
      <c r="E293" s="305"/>
      <c r="F293" s="305"/>
      <c r="G293" s="306"/>
      <c r="H293" s="306"/>
      <c r="I293" s="306"/>
      <c r="J293" s="305"/>
      <c r="K293" s="305"/>
      <c r="L293" s="305"/>
    </row>
    <row r="294" spans="1:12" ht="20.100000000000001" customHeight="1" x14ac:dyDescent="0.25">
      <c r="A294" s="305"/>
      <c r="B294" s="306"/>
      <c r="C294" s="325"/>
      <c r="D294" s="305"/>
      <c r="E294" s="305"/>
      <c r="F294" s="305"/>
      <c r="G294" s="306"/>
      <c r="H294" s="306"/>
      <c r="I294" s="306"/>
      <c r="J294" s="305"/>
      <c r="K294" s="305"/>
      <c r="L294" s="305"/>
    </row>
    <row r="295" spans="1:12" ht="20.100000000000001" customHeight="1" x14ac:dyDescent="0.25">
      <c r="A295" s="305"/>
      <c r="B295" s="306"/>
      <c r="C295" s="325"/>
      <c r="D295" s="305"/>
      <c r="E295" s="305"/>
      <c r="F295" s="305"/>
      <c r="G295" s="306"/>
      <c r="H295" s="306"/>
      <c r="I295" s="306"/>
      <c r="J295" s="305"/>
      <c r="K295" s="305"/>
      <c r="L295" s="305"/>
    </row>
    <row r="296" spans="1:12" ht="20.100000000000001" customHeight="1" x14ac:dyDescent="0.25">
      <c r="A296" s="305"/>
      <c r="B296" s="306"/>
      <c r="C296" s="325"/>
      <c r="D296" s="305"/>
      <c r="E296" s="305"/>
      <c r="F296" s="305"/>
      <c r="G296" s="306"/>
      <c r="H296" s="306"/>
      <c r="I296" s="306"/>
      <c r="J296" s="305"/>
      <c r="K296" s="305"/>
      <c r="L296" s="305"/>
    </row>
    <row r="297" spans="1:12" ht="20.100000000000001" customHeight="1" x14ac:dyDescent="0.25">
      <c r="A297" s="305"/>
      <c r="B297" s="306"/>
      <c r="C297" s="325"/>
      <c r="D297" s="305"/>
      <c r="E297" s="305"/>
      <c r="F297" s="305"/>
      <c r="G297" s="306"/>
      <c r="H297" s="306"/>
      <c r="I297" s="306"/>
      <c r="J297" s="305"/>
      <c r="K297" s="305"/>
      <c r="L297" s="305"/>
    </row>
    <row r="298" spans="1:12" ht="20.100000000000001" customHeight="1" x14ac:dyDescent="0.25">
      <c r="A298" s="305"/>
      <c r="B298" s="306"/>
      <c r="C298" s="325"/>
      <c r="D298" s="305"/>
      <c r="E298" s="305"/>
      <c r="F298" s="305"/>
      <c r="G298" s="306"/>
      <c r="H298" s="306"/>
      <c r="I298" s="306"/>
      <c r="J298" s="305"/>
      <c r="K298" s="305"/>
      <c r="L298" s="305"/>
    </row>
    <row r="299" spans="1:12" ht="20.100000000000001" customHeight="1" x14ac:dyDescent="0.25">
      <c r="A299" s="305"/>
      <c r="B299" s="306"/>
      <c r="C299" s="325"/>
      <c r="D299" s="305"/>
      <c r="E299" s="305"/>
      <c r="F299" s="305"/>
      <c r="G299" s="306"/>
      <c r="H299" s="306"/>
      <c r="I299" s="306"/>
      <c r="J299" s="305"/>
      <c r="K299" s="305"/>
      <c r="L299" s="305"/>
    </row>
    <row r="300" spans="1:12" ht="20.100000000000001" customHeight="1" x14ac:dyDescent="0.25">
      <c r="A300" s="305"/>
      <c r="B300" s="306"/>
      <c r="C300" s="325"/>
      <c r="D300" s="305"/>
      <c r="E300" s="305"/>
      <c r="F300" s="305"/>
      <c r="G300" s="306"/>
      <c r="H300" s="306"/>
      <c r="I300" s="306"/>
      <c r="J300" s="305"/>
      <c r="K300" s="305"/>
      <c r="L300" s="305"/>
    </row>
    <row r="301" spans="1:12" ht="20.100000000000001" customHeight="1" x14ac:dyDescent="0.25">
      <c r="A301" s="305"/>
      <c r="B301" s="306"/>
      <c r="C301" s="325"/>
      <c r="D301" s="305"/>
      <c r="E301" s="305"/>
      <c r="F301" s="305"/>
      <c r="G301" s="306"/>
      <c r="H301" s="306"/>
      <c r="I301" s="306"/>
      <c r="J301" s="305"/>
      <c r="K301" s="305"/>
      <c r="L301" s="305"/>
    </row>
    <row r="302" spans="1:12" ht="20.100000000000001" customHeight="1" x14ac:dyDescent="0.25">
      <c r="A302" s="305"/>
      <c r="B302" s="306"/>
      <c r="C302" s="325"/>
      <c r="D302" s="305"/>
      <c r="E302" s="305"/>
      <c r="F302" s="305"/>
      <c r="G302" s="306"/>
      <c r="H302" s="306"/>
      <c r="I302" s="306"/>
      <c r="J302" s="305"/>
      <c r="K302" s="305"/>
      <c r="L302" s="305"/>
    </row>
    <row r="303" spans="1:12" ht="20.100000000000001" customHeight="1" x14ac:dyDescent="0.25">
      <c r="A303" s="305"/>
      <c r="B303" s="306"/>
      <c r="C303" s="325"/>
      <c r="D303" s="305"/>
      <c r="E303" s="305"/>
      <c r="F303" s="305"/>
      <c r="G303" s="306"/>
      <c r="H303" s="306"/>
      <c r="I303" s="306"/>
      <c r="J303" s="305"/>
      <c r="K303" s="305"/>
      <c r="L303" s="305"/>
    </row>
    <row r="304" spans="1:12" ht="20.100000000000001" customHeight="1" x14ac:dyDescent="0.25">
      <c r="A304" s="305"/>
      <c r="B304" s="306"/>
      <c r="C304" s="325"/>
      <c r="D304" s="305"/>
      <c r="E304" s="305"/>
      <c r="F304" s="305"/>
      <c r="G304" s="306"/>
      <c r="H304" s="306"/>
      <c r="I304" s="306"/>
      <c r="J304" s="305"/>
      <c r="K304" s="305"/>
      <c r="L304" s="305"/>
    </row>
    <row r="305" spans="1:12" ht="20.100000000000001" customHeight="1" x14ac:dyDescent="0.25">
      <c r="A305" s="305"/>
      <c r="B305" s="306"/>
      <c r="C305" s="325"/>
      <c r="D305" s="305"/>
      <c r="E305" s="305"/>
      <c r="F305" s="305"/>
      <c r="G305" s="306"/>
      <c r="H305" s="306"/>
      <c r="I305" s="306"/>
      <c r="J305" s="305"/>
      <c r="K305" s="305"/>
      <c r="L305" s="305"/>
    </row>
    <row r="306" spans="1:12" ht="20.100000000000001" customHeight="1" x14ac:dyDescent="0.25">
      <c r="A306" s="305"/>
      <c r="B306" s="306"/>
      <c r="C306" s="325"/>
      <c r="D306" s="305"/>
      <c r="E306" s="305"/>
      <c r="F306" s="305"/>
      <c r="G306" s="306"/>
      <c r="H306" s="306"/>
      <c r="I306" s="306"/>
      <c r="J306" s="305"/>
      <c r="K306" s="305"/>
      <c r="L306" s="305"/>
    </row>
    <row r="307" spans="1:12" ht="20.100000000000001" customHeight="1" x14ac:dyDescent="0.25">
      <c r="A307" s="305"/>
      <c r="B307" s="306"/>
      <c r="C307" s="325"/>
      <c r="D307" s="305"/>
      <c r="E307" s="305"/>
      <c r="F307" s="305"/>
      <c r="G307" s="306"/>
      <c r="H307" s="306"/>
      <c r="I307" s="306"/>
      <c r="J307" s="305"/>
      <c r="K307" s="305"/>
      <c r="L307" s="305"/>
    </row>
    <row r="308" spans="1:12" ht="20.100000000000001" customHeight="1" x14ac:dyDescent="0.25">
      <c r="A308" s="305"/>
      <c r="B308" s="306"/>
      <c r="C308" s="325"/>
      <c r="D308" s="305"/>
      <c r="E308" s="305"/>
      <c r="F308" s="305"/>
      <c r="G308" s="306"/>
      <c r="H308" s="306"/>
      <c r="I308" s="306"/>
      <c r="J308" s="305"/>
      <c r="K308" s="305"/>
      <c r="L308" s="305"/>
    </row>
    <row r="309" spans="1:12" ht="20.100000000000001" customHeight="1" x14ac:dyDescent="0.25">
      <c r="A309" s="305"/>
      <c r="B309" s="306"/>
      <c r="C309" s="325"/>
      <c r="D309" s="305"/>
      <c r="E309" s="305"/>
      <c r="F309" s="305"/>
      <c r="G309" s="306"/>
      <c r="H309" s="306"/>
      <c r="I309" s="306"/>
      <c r="J309" s="305"/>
      <c r="K309" s="305"/>
      <c r="L309" s="305"/>
    </row>
    <row r="310" spans="1:12" ht="20.100000000000001" customHeight="1" x14ac:dyDescent="0.25">
      <c r="A310" s="305"/>
      <c r="B310" s="306"/>
      <c r="C310" s="325"/>
      <c r="D310" s="305"/>
      <c r="E310" s="305"/>
      <c r="F310" s="305"/>
      <c r="G310" s="306"/>
      <c r="H310" s="306"/>
      <c r="I310" s="306"/>
      <c r="J310" s="305"/>
      <c r="K310" s="305"/>
      <c r="L310" s="305"/>
    </row>
    <row r="311" spans="1:12" ht="20.100000000000001" customHeight="1" x14ac:dyDescent="0.25">
      <c r="A311" s="305"/>
      <c r="B311" s="306"/>
      <c r="C311" s="325"/>
      <c r="D311" s="305"/>
      <c r="E311" s="305"/>
      <c r="F311" s="305"/>
      <c r="G311" s="306"/>
      <c r="H311" s="306"/>
      <c r="I311" s="306"/>
      <c r="J311" s="305"/>
      <c r="K311" s="305"/>
      <c r="L311" s="305"/>
    </row>
    <row r="312" spans="1:12" ht="20.100000000000001" customHeight="1" x14ac:dyDescent="0.25">
      <c r="A312" s="305"/>
      <c r="B312" s="306"/>
      <c r="C312" s="325"/>
      <c r="D312" s="305"/>
      <c r="E312" s="305"/>
      <c r="F312" s="305"/>
      <c r="G312" s="306"/>
      <c r="H312" s="306"/>
      <c r="I312" s="306"/>
      <c r="J312" s="305"/>
      <c r="K312" s="305"/>
      <c r="L312" s="305"/>
    </row>
    <row r="313" spans="1:12" ht="20.100000000000001" customHeight="1" x14ac:dyDescent="0.25">
      <c r="A313" s="305"/>
      <c r="B313" s="306"/>
      <c r="C313" s="325"/>
      <c r="D313" s="305"/>
      <c r="E313" s="305"/>
      <c r="F313" s="305"/>
      <c r="G313" s="306"/>
      <c r="H313" s="306"/>
      <c r="I313" s="306"/>
      <c r="J313" s="305"/>
      <c r="K313" s="305"/>
      <c r="L313" s="305"/>
    </row>
    <row r="314" spans="1:12" x14ac:dyDescent="0.25">
      <c r="A314" s="263" t="s">
        <v>264</v>
      </c>
      <c r="B314" s="263" t="s">
        <v>264</v>
      </c>
      <c r="C314" s="263" t="s">
        <v>264</v>
      </c>
      <c r="D314" s="263" t="s">
        <v>264</v>
      </c>
      <c r="E314" s="263" t="s">
        <v>264</v>
      </c>
      <c r="F314" s="263" t="s">
        <v>264</v>
      </c>
      <c r="G314" s="263" t="s">
        <v>264</v>
      </c>
      <c r="H314" s="263" t="s">
        <v>264</v>
      </c>
      <c r="I314" s="263" t="s">
        <v>264</v>
      </c>
      <c r="J314" s="263" t="s">
        <v>264</v>
      </c>
      <c r="K314" s="263" t="s">
        <v>264</v>
      </c>
      <c r="L314" s="263" t="s">
        <v>264</v>
      </c>
    </row>
  </sheetData>
  <sheetProtection sheet="1" objects="1" scenarios="1" formatRows="0" insertRows="0" autoFilter="0"/>
  <autoFilter ref="A13:L13"/>
  <mergeCells count="1">
    <mergeCell ref="A9:L9"/>
  </mergeCells>
  <conditionalFormatting sqref="A3">
    <cfRule type="cellIs" dxfId="20" priority="2" operator="equal">
      <formula>"LME-MCO Not Entered On Set-Up Worksheet"</formula>
    </cfRule>
  </conditionalFormatting>
  <conditionalFormatting sqref="A2">
    <cfRule type="cellIs" dxfId="19" priority="1" operator="equal">
      <formula>"SFY And/Or Report Period Not Entered On Set-Up Worksheet"</formula>
    </cfRule>
  </conditionalFormatting>
  <dataValidations count="2">
    <dataValidation type="list" allowBlank="1" showInputMessage="1" showErrorMessage="1" prompt="Enter or select the report period from the drop-down list._x000a_(1 = 1st 6 months, _x000a_ 2 = 2nd 6 months)." sqref="A14:A313">
      <formula1>"1,2"</formula1>
    </dataValidation>
    <dataValidation type="list" allowBlank="1" showInputMessage="1" showErrorMessage="1" prompt="Enter or select county from the drop-down list." sqref="B14:B313">
      <formula1>Counties</formula1>
    </dataValidation>
  </dataValidations>
  <printOptions horizontalCentered="1"/>
  <pageMargins left="0.3" right="0.3" top="0.5" bottom="0.5" header="0.3" footer="0.3"/>
  <pageSetup scale="68" fitToHeight="0" orientation="landscape" r:id="rId1"/>
  <headerFooter>
    <oddFooter>&amp;LNC DHHS DMH/DD/SAS-CPM-QMT&amp;CPage &amp;P of &amp;N&amp;R&amp;F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12"/>
  <sheetViews>
    <sheetView showGridLines="0" workbookViewId="0">
      <selection activeCell="A12" sqref="A12"/>
    </sheetView>
  </sheetViews>
  <sheetFormatPr defaultColWidth="9.109375" defaultRowHeight="13.2" x14ac:dyDescent="0.25"/>
  <cols>
    <col min="1" max="1" width="130.6640625" style="1" customWidth="1"/>
    <col min="2" max="16384" width="9.109375" style="1"/>
  </cols>
  <sheetData>
    <row r="1" spans="1:1" ht="20.100000000000001" customHeight="1" x14ac:dyDescent="0.25">
      <c r="A1" s="202" t="str">
        <f>IF(OR('Set-Up Worksheet'!B6="",'Set-Up Worksheet'!B8=""),"SFY And/Or Report Period Not Entered On Set-Up Worksheet","SFY"&amp;'Set-Up Worksheet'!B6&amp;" LME-MCO Semi-Annual SAPTBG Compliance Report -- "&amp;'Set-Up Worksheet'!B8)</f>
        <v>SFY2017 LME-MCO Semi-Annual SAPTBG Compliance Report -- Mid-Year Report</v>
      </c>
    </row>
    <row r="2" spans="1:1" ht="20.100000000000001" customHeight="1" x14ac:dyDescent="0.25">
      <c r="A2" s="202" t="str">
        <f>IF('Set-Up Worksheet'!B4="","LME-MCO Not Entered On Set-Up Worksheet",'Set-Up Worksheet'!B4)</f>
        <v>LME-MCO Not Entered On Set-Up Worksheet</v>
      </c>
    </row>
    <row r="4" spans="1:1" ht="31.2" x14ac:dyDescent="0.25">
      <c r="A4" s="204" t="s">
        <v>312</v>
      </c>
    </row>
    <row r="7" spans="1:1" ht="45" customHeight="1" x14ac:dyDescent="0.25">
      <c r="A7" s="266" t="s">
        <v>396</v>
      </c>
    </row>
    <row r="8" spans="1:1" x14ac:dyDescent="0.25">
      <c r="A8" s="346"/>
    </row>
    <row r="9" spans="1:1" ht="20.100000000000001" customHeight="1" x14ac:dyDescent="0.25">
      <c r="A9" s="64" t="s">
        <v>313</v>
      </c>
    </row>
    <row r="12" spans="1:1" ht="20.100000000000001" customHeight="1" x14ac:dyDescent="0.25">
      <c r="A12" s="64" t="s">
        <v>458</v>
      </c>
    </row>
  </sheetData>
  <sheetProtection sheet="1" objects="1" scenarios="1"/>
  <conditionalFormatting sqref="A2">
    <cfRule type="cellIs" dxfId="18" priority="2" operator="equal">
      <formula>"LME-MCO Not Entered On Set-Up Worksheet"</formula>
    </cfRule>
  </conditionalFormatting>
  <conditionalFormatting sqref="A1">
    <cfRule type="cellIs" dxfId="17" priority="1" operator="equal">
      <formula>"SFY And/Or Report Period Not Entered On Set-Up Worksheet"</formula>
    </cfRule>
  </conditionalFormatting>
  <printOptions horizontalCentered="1"/>
  <pageMargins left="0.3" right="0.3" top="0.5" bottom="0.5" header="0.3" footer="0.3"/>
  <pageSetup orientation="landscape" r:id="rId1"/>
  <headerFooter>
    <oddFooter>&amp;LNC DHHS DMH/DD/SAS-CPM-QMT&amp;CPage &amp;P of &amp;N&amp;R&amp;F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35"/>
  <sheetViews>
    <sheetView showGridLines="0" workbookViewId="0">
      <selection activeCell="C4" sqref="C4"/>
    </sheetView>
  </sheetViews>
  <sheetFormatPr defaultColWidth="9.109375" defaultRowHeight="13.2" x14ac:dyDescent="0.25"/>
  <cols>
    <col min="1" max="1" width="25.6640625" style="1" customWidth="1"/>
    <col min="2" max="2" width="40.109375" style="1" bestFit="1" customWidth="1"/>
    <col min="3" max="3" width="25.6640625" style="1" customWidth="1"/>
    <col min="4" max="5" width="9.109375" style="1"/>
    <col min="6" max="6" width="26.6640625" style="1" customWidth="1"/>
    <col min="7" max="8" width="9.109375" style="1" customWidth="1"/>
    <col min="9" max="16384" width="9.109375" style="1"/>
  </cols>
  <sheetData>
    <row r="1" spans="1:10" ht="69.900000000000006" customHeight="1" x14ac:dyDescent="0.25">
      <c r="A1" s="462" t="s">
        <v>487</v>
      </c>
      <c r="B1" s="462"/>
      <c r="C1" s="462"/>
    </row>
    <row r="3" spans="1:10" ht="13.8" x14ac:dyDescent="0.25">
      <c r="E3" s="63"/>
    </row>
    <row r="4" spans="1:10" ht="20.100000000000001" customHeight="1" x14ac:dyDescent="0.25">
      <c r="A4" s="164" t="s">
        <v>35</v>
      </c>
      <c r="B4" s="37"/>
      <c r="D4" s="62"/>
      <c r="E4" s="63"/>
    </row>
    <row r="5" spans="1:10" x14ac:dyDescent="0.25">
      <c r="A5" s="164"/>
    </row>
    <row r="6" spans="1:10" ht="20.100000000000001" customHeight="1" x14ac:dyDescent="0.25">
      <c r="A6" s="164" t="s">
        <v>14</v>
      </c>
      <c r="B6" s="37">
        <v>2017</v>
      </c>
    </row>
    <row r="7" spans="1:10" x14ac:dyDescent="0.25">
      <c r="A7" s="164"/>
    </row>
    <row r="8" spans="1:10" ht="20.100000000000001" customHeight="1" x14ac:dyDescent="0.25">
      <c r="A8" s="164" t="s">
        <v>15</v>
      </c>
      <c r="B8" s="37" t="s">
        <v>453</v>
      </c>
    </row>
    <row r="9" spans="1:10" ht="20.100000000000001" customHeight="1" x14ac:dyDescent="0.25">
      <c r="B9" s="4" t="str">
        <f>IF(OR(B6="",B8=""),"",IF(B8="Mid-Year Report","July 1, "&amp;B6-1&amp;" through December 31, "&amp;B6-1,IF(B8="Year-End Report","January 1, "&amp;B6&amp;" through June 30, "&amp;B6,"")))</f>
        <v>July 1, 2016 through December 31, 2016</v>
      </c>
      <c r="F9" s="41" t="s">
        <v>48</v>
      </c>
      <c r="G9" s="42"/>
      <c r="H9" s="42"/>
      <c r="I9" s="42"/>
      <c r="J9" s="55"/>
    </row>
    <row r="10" spans="1:10" x14ac:dyDescent="0.25">
      <c r="F10" s="43" t="s">
        <v>488</v>
      </c>
      <c r="G10" s="44"/>
      <c r="H10" s="44"/>
      <c r="I10" s="44"/>
      <c r="J10" s="56"/>
    </row>
    <row r="11" spans="1:10" ht="20.100000000000001" customHeight="1" x14ac:dyDescent="0.25">
      <c r="A11" s="164" t="s">
        <v>31</v>
      </c>
      <c r="B11" s="78">
        <f>IF(B6="","",IF(B8="Mid-Year Report",H20,IF(B8="Year-End Report",I20,"")))</f>
        <v>42755</v>
      </c>
      <c r="F11" s="57" t="str">
        <f>"State Holidays have been updated through calendar year "&amp;TEXT(MAX(Holidays),"YYYY.")</f>
        <v>State Holidays have been updated through calendar year 2020.</v>
      </c>
      <c r="G11" s="44"/>
      <c r="H11" s="44"/>
      <c r="I11" s="44"/>
      <c r="J11" s="56"/>
    </row>
    <row r="12" spans="1:10" ht="20.100000000000001" customHeight="1" x14ac:dyDescent="0.25">
      <c r="B12" s="31" t="str">
        <f>IF(B6="","",IF(OR(B6&lt;YEAR(MIN(Holidays)),B6&gt;YEAR(MAX(Holidays))),"CAUTION: Report Due Date does not adjust for state holidays",""))</f>
        <v/>
      </c>
      <c r="F12" s="43" t="s">
        <v>34</v>
      </c>
      <c r="G12" s="44"/>
      <c r="H12" s="44"/>
      <c r="I12" s="44"/>
      <c r="J12" s="56"/>
    </row>
    <row r="13" spans="1:10" x14ac:dyDescent="0.25">
      <c r="F13" s="43" t="s">
        <v>49</v>
      </c>
      <c r="G13" s="44"/>
      <c r="H13" s="44"/>
      <c r="I13" s="44"/>
      <c r="J13" s="56"/>
    </row>
    <row r="14" spans="1:10" ht="20.100000000000001" customHeight="1" x14ac:dyDescent="0.25">
      <c r="A14" s="164" t="s">
        <v>42</v>
      </c>
      <c r="B14" s="39"/>
      <c r="F14" s="43" t="s">
        <v>50</v>
      </c>
      <c r="G14" s="44"/>
      <c r="H14" s="44"/>
      <c r="I14" s="44"/>
      <c r="J14" s="56"/>
    </row>
    <row r="15" spans="1:10" x14ac:dyDescent="0.25">
      <c r="A15" s="164"/>
      <c r="F15" s="46"/>
      <c r="G15" s="47"/>
      <c r="H15" s="47"/>
      <c r="I15" s="47"/>
      <c r="J15" s="45"/>
    </row>
    <row r="16" spans="1:10" ht="20.100000000000001" customHeight="1" x14ac:dyDescent="0.25">
      <c r="A16" s="179" t="s">
        <v>43</v>
      </c>
      <c r="F16" s="46"/>
      <c r="G16" s="47"/>
      <c r="H16" s="48" t="s">
        <v>33</v>
      </c>
      <c r="I16" s="48" t="s">
        <v>32</v>
      </c>
      <c r="J16" s="45"/>
    </row>
    <row r="17" spans="1:10" ht="20.100000000000001" customHeight="1" x14ac:dyDescent="0.25">
      <c r="A17" s="164" t="s">
        <v>44</v>
      </c>
      <c r="B17" s="36"/>
      <c r="F17" s="46"/>
      <c r="G17" s="49"/>
      <c r="H17" s="26" t="s">
        <v>27</v>
      </c>
      <c r="I17" s="26" t="s">
        <v>26</v>
      </c>
      <c r="J17" s="45"/>
    </row>
    <row r="18" spans="1:10" ht="20.100000000000001" customHeight="1" x14ac:dyDescent="0.25">
      <c r="A18" s="164" t="s">
        <v>45</v>
      </c>
      <c r="B18" s="36"/>
      <c r="F18" s="46"/>
      <c r="G18" s="50" t="s">
        <v>28</v>
      </c>
      <c r="H18" s="27">
        <f>DATEVALUE("1/20/"&amp;$B6)</f>
        <v>42755</v>
      </c>
      <c r="I18" s="27">
        <f>DATEVALUE("7/20/"&amp;$B6)</f>
        <v>42936</v>
      </c>
      <c r="J18" s="45"/>
    </row>
    <row r="19" spans="1:10" ht="20.100000000000001" customHeight="1" x14ac:dyDescent="0.25">
      <c r="A19" s="164" t="s">
        <v>46</v>
      </c>
      <c r="B19" s="36"/>
      <c r="F19" s="46"/>
      <c r="G19" s="50" t="s">
        <v>29</v>
      </c>
      <c r="H19" s="28">
        <f t="shared" ref="H19" si="0">IF(WEEKDAY(H18)=1,H18+1,IF(WEEKDAY(H18)=7,H18+2,H18))</f>
        <v>42755</v>
      </c>
      <c r="I19" s="28">
        <f>IF(WEEKDAY(I18)=1,I18+1,IF(WEEKDAY(I18)=7,I18+2,I18))</f>
        <v>42936</v>
      </c>
      <c r="J19" s="45"/>
    </row>
    <row r="20" spans="1:10" ht="20.100000000000001" customHeight="1" x14ac:dyDescent="0.25">
      <c r="A20" s="164" t="s">
        <v>47</v>
      </c>
      <c r="B20" s="40"/>
      <c r="F20" s="46"/>
      <c r="G20" s="51" t="s">
        <v>30</v>
      </c>
      <c r="H20" s="29">
        <f>IF(ISNA(VLOOKUP(H19,Holidays,1,FALSE))=TRUE,H19,H19+1)</f>
        <v>42755</v>
      </c>
      <c r="I20" s="29">
        <f t="shared" ref="I20" si="1">IF(ISNA(VLOOKUP(I19,Holidays,1,FALSE))=TRUE,I19,I19+1)</f>
        <v>42936</v>
      </c>
      <c r="J20" s="45"/>
    </row>
    <row r="21" spans="1:10" x14ac:dyDescent="0.25">
      <c r="F21" s="46"/>
      <c r="G21" s="47"/>
      <c r="H21" s="47"/>
      <c r="I21" s="47"/>
      <c r="J21" s="45"/>
    </row>
    <row r="22" spans="1:10" x14ac:dyDescent="0.25">
      <c r="F22" s="52"/>
      <c r="G22" s="53"/>
      <c r="H22" s="53"/>
      <c r="I22" s="53"/>
      <c r="J22" s="54"/>
    </row>
    <row r="23" spans="1:10" x14ac:dyDescent="0.25">
      <c r="C23" s="47"/>
    </row>
    <row r="33" ht="15" customHeight="1" x14ac:dyDescent="0.25"/>
    <row r="34" ht="15" customHeight="1" x14ac:dyDescent="0.25"/>
    <row r="35" ht="15" customHeight="1" x14ac:dyDescent="0.25"/>
  </sheetData>
  <sheetProtection sheet="1" objects="1" scenarios="1"/>
  <mergeCells count="1">
    <mergeCell ref="A1:C1"/>
  </mergeCells>
  <conditionalFormatting sqref="H19:I19">
    <cfRule type="expression" dxfId="291" priority="3">
      <formula>H19&lt;&gt;H18</formula>
    </cfRule>
  </conditionalFormatting>
  <conditionalFormatting sqref="H20:I20">
    <cfRule type="expression" dxfId="290" priority="2">
      <formula>H20&lt;&gt;H19</formula>
    </cfRule>
  </conditionalFormatting>
  <dataValidations count="4">
    <dataValidation type="list" allowBlank="1" showInputMessage="1" showErrorMessage="1" prompt="Select the Report Period from the drop-down list." sqref="B8">
      <formula1>"Mid-Year Report,Year-End Report"</formula1>
    </dataValidation>
    <dataValidation type="whole" allowBlank="1" showInputMessage="1" showErrorMessage="1" prompt="Enter a four digit SFY (YYYY) between 2014 and 2035 (e.g. for SFY2014-2015, enter &quot;2015&quot;)." sqref="B6">
      <formula1>2014</formula1>
      <formula2>2035</formula2>
    </dataValidation>
    <dataValidation type="list" allowBlank="1" showInputMessage="1" showErrorMessage="1" prompt="Select the LME-MCO from the drop-down list." sqref="B4">
      <formula1>LME_MCO</formula1>
    </dataValidation>
    <dataValidation allowBlank="1" showInputMessage="1" showErrorMessage="1" prompt="Enter Date in &quot;M/D/YY&quot; format." sqref="B14"/>
  </dataValidations>
  <printOptions horizontalCentered="1"/>
  <pageMargins left="0.3" right="0.3" top="0.5" bottom="0.5" header="0.3" footer="0.3"/>
  <pageSetup orientation="landscape" r:id="rId1"/>
  <headerFooter>
    <oddFooter>&amp;LNC DHHS DMH/DD/SAS-CPM-QMT&amp;CPage &amp;P of &amp;N&amp;R&amp;F</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B11"/>
  <sheetViews>
    <sheetView showGridLines="0" workbookViewId="0">
      <selection activeCell="A11" sqref="A11"/>
    </sheetView>
  </sheetViews>
  <sheetFormatPr defaultColWidth="9.109375" defaultRowHeight="13.2" x14ac:dyDescent="0.25"/>
  <cols>
    <col min="1" max="1" width="130.6640625" style="1" customWidth="1"/>
    <col min="2" max="16384" width="9.109375" style="1"/>
  </cols>
  <sheetData>
    <row r="1" spans="1:2" ht="20.100000000000001" customHeight="1" x14ac:dyDescent="0.25">
      <c r="A1" s="202" t="str">
        <f>IF(OR('Set-Up Worksheet'!B6="",'Set-Up Worksheet'!B8=""),"SFY And/Or Report Period Not Entered On Set-Up Worksheet","SFY"&amp;'Set-Up Worksheet'!B6&amp;" LME-MCO Semi-Annual SAPTBG Compliance Report -- "&amp;'Set-Up Worksheet'!B8)</f>
        <v>SFY2017 LME-MCO Semi-Annual SAPTBG Compliance Report -- Mid-Year Report</v>
      </c>
    </row>
    <row r="2" spans="1:2" ht="20.100000000000001" customHeight="1" x14ac:dyDescent="0.25">
      <c r="A2" s="202" t="str">
        <f>IF('Set-Up Worksheet'!B4="","LME-MCO Not Entered On Set-Up Worksheet",'Set-Up Worksheet'!B4)</f>
        <v>LME-MCO Not Entered On Set-Up Worksheet</v>
      </c>
    </row>
    <row r="4" spans="1:2" ht="20.100000000000001" customHeight="1" x14ac:dyDescent="0.25">
      <c r="A4" s="64" t="s">
        <v>314</v>
      </c>
    </row>
    <row r="6" spans="1:2" ht="45" customHeight="1" x14ac:dyDescent="0.25">
      <c r="A6" s="266" t="s">
        <v>395</v>
      </c>
    </row>
    <row r="9" spans="1:2" ht="20.100000000000001" customHeight="1" x14ac:dyDescent="0.25">
      <c r="A9" s="64" t="s">
        <v>466</v>
      </c>
    </row>
    <row r="11" spans="1:2" ht="45" customHeight="1" x14ac:dyDescent="0.25">
      <c r="A11" s="211"/>
      <c r="B11" s="76"/>
    </row>
  </sheetData>
  <sheetProtection sheet="1" objects="1" scenarios="1"/>
  <conditionalFormatting sqref="A2">
    <cfRule type="cellIs" dxfId="16" priority="2" operator="equal">
      <formula>"LME-MCO Not Entered On Set-Up Worksheet"</formula>
    </cfRule>
  </conditionalFormatting>
  <conditionalFormatting sqref="A1">
    <cfRule type="cellIs" dxfId="15" priority="1" operator="equal">
      <formula>"SFY And/Or Report Period Not Entered On Set-Up Worksheet"</formula>
    </cfRule>
  </conditionalFormatting>
  <printOptions horizontalCentered="1"/>
  <pageMargins left="0.3" right="0.3" top="0.5" bottom="0.5" header="0.3" footer="0.3"/>
  <pageSetup orientation="landscape" r:id="rId1"/>
  <headerFooter>
    <oddFooter>&amp;LNC DHHS DMH/DD/SAS-CPM-QMT&amp;CPage &amp;P of &amp;N&amp;R&amp;F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14"/>
  <sheetViews>
    <sheetView showGridLines="0" workbookViewId="0">
      <selection activeCell="A27" sqref="A27"/>
    </sheetView>
  </sheetViews>
  <sheetFormatPr defaultColWidth="9.109375" defaultRowHeight="13.2" x14ac:dyDescent="0.25"/>
  <cols>
    <col min="1" max="1" width="130.6640625" style="1" customWidth="1"/>
    <col min="2" max="16384" width="9.109375" style="1"/>
  </cols>
  <sheetData>
    <row r="1" spans="1:1" ht="20.100000000000001" customHeight="1" x14ac:dyDescent="0.25">
      <c r="A1" s="38" t="str">
        <f>IF(OR('Set-Up Worksheet'!B6="",'Set-Up Worksheet'!B8=""),"SFY And/Or Report Period Not Entered On Set-Up Worksheet","SFY"&amp;'Set-Up Worksheet'!B6&amp;" LME-MCO Semi-Annual SAPTBG Compliance Report -- "&amp;'Set-Up Worksheet'!B8)</f>
        <v>SFY2017 LME-MCO Semi-Annual SAPTBG Compliance Report -- Mid-Year Report</v>
      </c>
    </row>
    <row r="2" spans="1:1" ht="20.100000000000001" customHeight="1" x14ac:dyDescent="0.25">
      <c r="A2" s="38" t="str">
        <f>IF('Set-Up Worksheet'!B4="","LME-MCO Not Entered On Set-Up Worksheet",'Set-Up Worksheet'!B4)</f>
        <v>LME-MCO Not Entered On Set-Up Worksheet</v>
      </c>
    </row>
    <row r="4" spans="1:1" ht="20.100000000000001" customHeight="1" x14ac:dyDescent="0.25">
      <c r="A4" s="64" t="s">
        <v>459</v>
      </c>
    </row>
    <row r="5" spans="1:1" ht="49.95" customHeight="1" x14ac:dyDescent="0.25">
      <c r="A5" s="266" t="s">
        <v>396</v>
      </c>
    </row>
    <row r="8" spans="1:1" ht="20.100000000000001" customHeight="1" x14ac:dyDescent="0.25">
      <c r="A8" s="64" t="s">
        <v>460</v>
      </c>
    </row>
    <row r="11" spans="1:1" ht="20.100000000000001" customHeight="1" x14ac:dyDescent="0.25">
      <c r="A11" s="64" t="s">
        <v>461</v>
      </c>
    </row>
    <row r="14" spans="1:1" ht="15.6" x14ac:dyDescent="0.25">
      <c r="A14" s="345"/>
    </row>
  </sheetData>
  <sheetProtection sheet="1" objects="1" scenarios="1"/>
  <conditionalFormatting sqref="A2">
    <cfRule type="cellIs" dxfId="14" priority="2" operator="equal">
      <formula>"LME-MCO Not Entered On Set-Up Worksheet"</formula>
    </cfRule>
  </conditionalFormatting>
  <conditionalFormatting sqref="A1">
    <cfRule type="cellIs" dxfId="13" priority="1" operator="equal">
      <formula>"SFY And/Or Report Period Not Entered On Set-Up Worksheet"</formula>
    </cfRule>
  </conditionalFormatting>
  <printOptions horizontalCentered="1"/>
  <pageMargins left="0.3" right="0.3" top="0.5" bottom="0.5" header="0.3" footer="0.3"/>
  <pageSetup orientation="landscape" r:id="rId1"/>
  <headerFooter>
    <oddFooter>&amp;LNC DHHS DMH/DD/SAS-CPM-QMT&amp;CPage &amp;P of &amp;N&amp;R&amp;F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14"/>
  <sheetViews>
    <sheetView showGridLines="0" workbookViewId="0">
      <selection activeCell="A21" sqref="A21"/>
    </sheetView>
  </sheetViews>
  <sheetFormatPr defaultColWidth="9.109375" defaultRowHeight="13.2" x14ac:dyDescent="0.25"/>
  <cols>
    <col min="1" max="1" width="130.6640625" style="1" customWidth="1"/>
    <col min="2" max="16384" width="9.109375" style="1"/>
  </cols>
  <sheetData>
    <row r="1" spans="1:1" ht="20.100000000000001" customHeight="1" x14ac:dyDescent="0.25">
      <c r="A1" s="202" t="str">
        <f>IF(OR('Set-Up Worksheet'!B6="",'Set-Up Worksheet'!B8=""),"SFY And/Or Report Period Not Entered On Set-Up Worksheet","SFY"&amp;'Set-Up Worksheet'!B6&amp;" LME-MCO Semi-Annual SAPTBG Compliance Report -- "&amp;'Set-Up Worksheet'!B8)</f>
        <v>SFY2017 LME-MCO Semi-Annual SAPTBG Compliance Report -- Mid-Year Report</v>
      </c>
    </row>
    <row r="2" spans="1:1" ht="20.100000000000001" customHeight="1" x14ac:dyDescent="0.25">
      <c r="A2" s="202" t="str">
        <f>IF('Set-Up Worksheet'!B4="","LME-MCO Not Entered On Set-Up Worksheet",'Set-Up Worksheet'!B4)</f>
        <v>LME-MCO Not Entered On Set-Up Worksheet</v>
      </c>
    </row>
    <row r="4" spans="1:1" ht="20.100000000000001" customHeight="1" x14ac:dyDescent="0.25">
      <c r="A4" s="64" t="s">
        <v>401</v>
      </c>
    </row>
    <row r="5" spans="1:1" ht="20.100000000000001" customHeight="1" x14ac:dyDescent="0.25">
      <c r="A5" s="64"/>
    </row>
    <row r="6" spans="1:1" ht="49.95" customHeight="1" x14ac:dyDescent="0.25">
      <c r="A6" s="347" t="s">
        <v>403</v>
      </c>
    </row>
    <row r="7" spans="1:1" ht="20.100000000000001" customHeight="1" x14ac:dyDescent="0.25">
      <c r="A7" s="64"/>
    </row>
    <row r="8" spans="1:1" ht="45" customHeight="1" x14ac:dyDescent="0.25">
      <c r="A8" s="266" t="s">
        <v>395</v>
      </c>
    </row>
    <row r="9" spans="1:1" ht="13.2" customHeight="1" x14ac:dyDescent="0.25">
      <c r="A9" s="346"/>
    </row>
    <row r="10" spans="1:1" ht="13.2" customHeight="1" x14ac:dyDescent="0.25"/>
    <row r="11" spans="1:1" ht="20.100000000000001" customHeight="1" x14ac:dyDescent="0.25">
      <c r="A11" s="64" t="s">
        <v>462</v>
      </c>
    </row>
    <row r="14" spans="1:1" ht="15.6" x14ac:dyDescent="0.25">
      <c r="A14" s="345"/>
    </row>
  </sheetData>
  <sheetProtection sheet="1" objects="1" scenarios="1"/>
  <conditionalFormatting sqref="A2">
    <cfRule type="cellIs" dxfId="12" priority="2" operator="equal">
      <formula>"LME-MCO Not Entered On Set-Up Worksheet"</formula>
    </cfRule>
  </conditionalFormatting>
  <conditionalFormatting sqref="A1">
    <cfRule type="cellIs" dxfId="11" priority="1" operator="equal">
      <formula>"SFY And/Or Report Period Not Entered On Set-Up Worksheet"</formula>
    </cfRule>
  </conditionalFormatting>
  <printOptions horizontalCentered="1"/>
  <pageMargins left="0.3" right="0.3" top="0.5" bottom="0.5" header="0.3" footer="0.3"/>
  <pageSetup orientation="landscape" r:id="rId1"/>
  <headerFooter>
    <oddFooter>&amp;LNC DHHS DMH/DD/SAS-CPM-QMT&amp;CPage &amp;P of &amp;N&amp;R&amp;F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6"/>
  <sheetViews>
    <sheetView showGridLines="0" workbookViewId="0">
      <pane ySplit="1" topLeftCell="A2" activePane="bottomLeft" state="frozen"/>
      <selection activeCell="D2" sqref="D2"/>
      <selection pane="bottomLeft" activeCell="B17" sqref="B17"/>
    </sheetView>
  </sheetViews>
  <sheetFormatPr defaultColWidth="9.109375" defaultRowHeight="13.2" x14ac:dyDescent="0.25"/>
  <cols>
    <col min="1" max="1" width="45.33203125" style="1" customWidth="1"/>
    <col min="2" max="7" width="18.6640625" style="1" customWidth="1"/>
    <col min="8" max="8" width="17.6640625" style="1" customWidth="1"/>
    <col min="9" max="16384" width="9.109375" style="1"/>
  </cols>
  <sheetData>
    <row r="1" spans="1:8" ht="20.100000000000001" customHeight="1" x14ac:dyDescent="0.25">
      <c r="A1" s="224" t="s">
        <v>324</v>
      </c>
      <c r="B1" s="225"/>
      <c r="C1" s="225"/>
      <c r="D1" s="225"/>
      <c r="E1" s="225"/>
      <c r="F1" s="225"/>
      <c r="G1" s="225"/>
    </row>
    <row r="2" spans="1:8"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row>
    <row r="3" spans="1:8" ht="20.100000000000001" customHeight="1" x14ac:dyDescent="0.25">
      <c r="A3" s="38" t="str">
        <f>IF('Set-Up Worksheet'!B4="","LME-MCO Not Entered On Set-Up Worksheet",'Set-Up Worksheet'!B4)</f>
        <v>LME-MCO Not Entered On Set-Up Worksheet</v>
      </c>
      <c r="B3" s="30"/>
      <c r="C3" s="30"/>
      <c r="D3" s="30"/>
      <c r="E3" s="30"/>
      <c r="F3" s="30"/>
      <c r="G3" s="30"/>
    </row>
    <row r="5" spans="1:8" ht="20.100000000000001" customHeight="1" x14ac:dyDescent="0.25">
      <c r="A5" s="64" t="s">
        <v>401</v>
      </c>
    </row>
    <row r="7" spans="1:8" ht="44.25" customHeight="1" x14ac:dyDescent="0.25">
      <c r="A7" s="471" t="s">
        <v>397</v>
      </c>
      <c r="B7" s="471"/>
      <c r="C7" s="471"/>
      <c r="D7" s="471"/>
      <c r="E7" s="471"/>
      <c r="F7" s="471"/>
      <c r="G7" s="471"/>
      <c r="H7" s="211"/>
    </row>
    <row r="9" spans="1:8" ht="43.5" customHeight="1" x14ac:dyDescent="0.25">
      <c r="A9" s="487" t="s">
        <v>402</v>
      </c>
      <c r="B9" s="471"/>
      <c r="C9" s="471"/>
      <c r="D9" s="471"/>
      <c r="E9" s="471"/>
      <c r="F9" s="471"/>
      <c r="G9" s="471"/>
      <c r="H9" s="211"/>
    </row>
    <row r="11" spans="1:8" ht="20.100000000000001" customHeight="1" x14ac:dyDescent="0.25">
      <c r="A11" s="64" t="s">
        <v>463</v>
      </c>
    </row>
    <row r="13" spans="1:8" ht="30" customHeight="1" x14ac:dyDescent="0.25">
      <c r="A13" s="488" t="s">
        <v>465</v>
      </c>
      <c r="B13" s="488"/>
      <c r="C13" s="488"/>
      <c r="D13" s="488"/>
      <c r="E13" s="488"/>
      <c r="F13" s="488"/>
      <c r="G13" s="488"/>
      <c r="H13" s="211"/>
    </row>
    <row r="14" spans="1:8" ht="20.100000000000001" customHeight="1" x14ac:dyDescent="0.25">
      <c r="B14" s="88" t="s">
        <v>315</v>
      </c>
      <c r="C14" s="93"/>
      <c r="D14" s="91" t="s">
        <v>316</v>
      </c>
      <c r="E14" s="93"/>
      <c r="F14" s="91" t="s">
        <v>13</v>
      </c>
      <c r="G14" s="88"/>
    </row>
    <row r="15" spans="1:8" ht="20.100000000000001" customHeight="1" x14ac:dyDescent="0.25">
      <c r="B15" s="58" t="str">
        <f>"July 1, "&amp;'Set-Up Worksheet'!$B$6-1&amp;" through December 31, "&amp;'Set-Up Worksheet'!$B$6-1</f>
        <v>July 1, 2016 through December 31, 2016</v>
      </c>
      <c r="C15" s="60"/>
      <c r="D15" s="59" t="str">
        <f>"January 1, "&amp;'Set-Up Worksheet'!$B$6&amp;" through June 30, "&amp;'Set-Up Worksheet'!$B$6</f>
        <v>January 1, 2017 through June 30, 2017</v>
      </c>
      <c r="E15" s="60"/>
      <c r="F15" s="59" t="str">
        <f>"July 1, "&amp;'Set-Up Worksheet'!$B$6-1&amp;" through June 30, "&amp;'Set-Up Worksheet'!$B$6</f>
        <v>July 1, 2016 through June 30, 2017</v>
      </c>
      <c r="G15" s="7"/>
    </row>
    <row r="16" spans="1:8" ht="26.4" x14ac:dyDescent="0.25">
      <c r="A16" s="8" t="s">
        <v>317</v>
      </c>
      <c r="B16" s="72" t="s">
        <v>399</v>
      </c>
      <c r="C16" s="77" t="s">
        <v>400</v>
      </c>
      <c r="D16" s="230" t="s">
        <v>399</v>
      </c>
      <c r="E16" s="77" t="s">
        <v>400</v>
      </c>
      <c r="F16" s="230" t="s">
        <v>399</v>
      </c>
      <c r="G16" s="72" t="s">
        <v>400</v>
      </c>
    </row>
    <row r="17" spans="1:7" ht="30" customHeight="1" x14ac:dyDescent="0.25">
      <c r="A17" s="268" t="s">
        <v>318</v>
      </c>
      <c r="B17" s="280"/>
      <c r="C17" s="281"/>
      <c r="D17" s="282"/>
      <c r="E17" s="281"/>
      <c r="F17" s="282"/>
      <c r="G17" s="273">
        <f>SUM(C17,E17)</f>
        <v>0</v>
      </c>
    </row>
    <row r="18" spans="1:7" ht="30" customHeight="1" x14ac:dyDescent="0.25">
      <c r="A18" s="268" t="s">
        <v>398</v>
      </c>
      <c r="B18" s="280"/>
      <c r="C18" s="281"/>
      <c r="D18" s="282"/>
      <c r="E18" s="281"/>
      <c r="F18" s="282"/>
      <c r="G18" s="273">
        <f t="shared" ref="F18:G23" si="0">SUM(C18,E18)</f>
        <v>0</v>
      </c>
    </row>
    <row r="19" spans="1:7" ht="30" customHeight="1" x14ac:dyDescent="0.25">
      <c r="A19" s="268" t="s">
        <v>319</v>
      </c>
      <c r="B19" s="280"/>
      <c r="C19" s="281"/>
      <c r="D19" s="282"/>
      <c r="E19" s="281"/>
      <c r="F19" s="282"/>
      <c r="G19" s="273">
        <f t="shared" si="0"/>
        <v>0</v>
      </c>
    </row>
    <row r="20" spans="1:7" ht="30" customHeight="1" x14ac:dyDescent="0.25">
      <c r="A20" s="268" t="s">
        <v>454</v>
      </c>
      <c r="B20" s="280"/>
      <c r="C20" s="281"/>
      <c r="D20" s="282"/>
      <c r="E20" s="281"/>
      <c r="F20" s="271">
        <f t="shared" si="0"/>
        <v>0</v>
      </c>
      <c r="G20" s="273">
        <f t="shared" si="0"/>
        <v>0</v>
      </c>
    </row>
    <row r="21" spans="1:7" ht="30" customHeight="1" x14ac:dyDescent="0.25">
      <c r="A21" s="268" t="s">
        <v>320</v>
      </c>
      <c r="B21" s="280"/>
      <c r="C21" s="277"/>
      <c r="D21" s="282"/>
      <c r="E21" s="277"/>
      <c r="F21" s="271">
        <f t="shared" si="0"/>
        <v>0</v>
      </c>
      <c r="G21" s="279"/>
    </row>
    <row r="22" spans="1:7" ht="30" customHeight="1" x14ac:dyDescent="0.25">
      <c r="A22" s="268" t="s">
        <v>321</v>
      </c>
      <c r="B22" s="280"/>
      <c r="C22" s="277"/>
      <c r="D22" s="282"/>
      <c r="E22" s="277"/>
      <c r="F22" s="271">
        <f t="shared" si="0"/>
        <v>0</v>
      </c>
      <c r="G22" s="279"/>
    </row>
    <row r="23" spans="1:7" ht="30" customHeight="1" x14ac:dyDescent="0.25">
      <c r="A23" s="268" t="s">
        <v>322</v>
      </c>
      <c r="B23" s="280"/>
      <c r="C23" s="277"/>
      <c r="D23" s="282"/>
      <c r="E23" s="277"/>
      <c r="F23" s="271">
        <f t="shared" si="0"/>
        <v>0</v>
      </c>
      <c r="G23" s="279"/>
    </row>
    <row r="24" spans="1:7" ht="30" customHeight="1" thickBot="1" x14ac:dyDescent="0.3">
      <c r="A24" s="270" t="s">
        <v>323</v>
      </c>
      <c r="B24" s="283"/>
      <c r="C24" s="285"/>
      <c r="D24" s="284"/>
      <c r="E24" s="285"/>
      <c r="F24" s="284"/>
      <c r="G24" s="274">
        <f t="shared" ref="G24" si="1">SUM(C24,E24)</f>
        <v>0</v>
      </c>
    </row>
    <row r="25" spans="1:7" ht="30" customHeight="1" thickTop="1" x14ac:dyDescent="0.25">
      <c r="A25" s="269" t="s">
        <v>282</v>
      </c>
      <c r="B25" s="276"/>
      <c r="C25" s="272">
        <f t="shared" ref="C25:G25" si="2">SUM(C17:C24)</f>
        <v>0</v>
      </c>
      <c r="D25" s="278"/>
      <c r="E25" s="272">
        <f t="shared" si="2"/>
        <v>0</v>
      </c>
      <c r="F25" s="278"/>
      <c r="G25" s="275">
        <f t="shared" si="2"/>
        <v>0</v>
      </c>
    </row>
    <row r="26" spans="1:7" ht="30" customHeight="1" x14ac:dyDescent="0.25">
      <c r="A26" s="267"/>
    </row>
  </sheetData>
  <sheetProtection sheet="1" objects="1" scenarios="1"/>
  <mergeCells count="3">
    <mergeCell ref="A7:G7"/>
    <mergeCell ref="A9:G9"/>
    <mergeCell ref="A13:G13"/>
  </mergeCells>
  <conditionalFormatting sqref="A3">
    <cfRule type="cellIs" dxfId="10" priority="2" operator="equal">
      <formula>"LME-MCO Not Entered On Set-Up Worksheet"</formula>
    </cfRule>
  </conditionalFormatting>
  <conditionalFormatting sqref="A2">
    <cfRule type="cellIs" dxfId="9" priority="1" operator="equal">
      <formula>"SFY And/Or Report Period Not Entered On Set-Up Worksheet"</formula>
    </cfRule>
  </conditionalFormatting>
  <dataValidations count="2">
    <dataValidation allowBlank="1" showInputMessage="1" showErrorMessage="1" prompt="This should be an unduplicated count for the SFY." sqref="F17:F19 F24"/>
    <dataValidation allowBlank="1" showInputMessage="1" showErrorMessage="1" prompt="Enter decimal hours (e.g. 2.25 = 2 hrs 15 min)." sqref="C17:C20 C24 E17:E20 E24"/>
  </dataValidations>
  <printOptions horizontalCentered="1"/>
  <pageMargins left="0.3" right="0.3" top="0.5" bottom="0.5" header="0.3" footer="0.3"/>
  <pageSetup scale="86" orientation="landscape" r:id="rId1"/>
  <headerFooter>
    <oddFooter>&amp;LNC DHHS DMH/DD/SAS-CPM-QMT&amp;CPage &amp;P of &amp;N&amp;R&amp;F</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1"/>
  <sheetViews>
    <sheetView showGridLines="0" workbookViewId="0">
      <pane ySplit="11" topLeftCell="A12" activePane="bottomLeft" state="frozen"/>
      <selection activeCell="D2" sqref="D2"/>
      <selection pane="bottomLeft" activeCell="B12" sqref="B12"/>
    </sheetView>
  </sheetViews>
  <sheetFormatPr defaultColWidth="9.109375" defaultRowHeight="13.2" x14ac:dyDescent="0.25"/>
  <cols>
    <col min="1" max="1" width="5.6640625" style="1" customWidth="1"/>
    <col min="2" max="4" width="35.6640625" style="1" customWidth="1"/>
    <col min="5" max="7" width="15.6640625" style="1" customWidth="1"/>
    <col min="8" max="16384" width="9.109375" style="1"/>
  </cols>
  <sheetData>
    <row r="1" spans="1:7" ht="20.100000000000001" customHeight="1" x14ac:dyDescent="0.25">
      <c r="A1" s="229"/>
      <c r="B1" s="224" t="s">
        <v>341</v>
      </c>
      <c r="C1" s="224"/>
      <c r="D1" s="224"/>
      <c r="E1" s="224"/>
      <c r="F1" s="224"/>
      <c r="G1" s="224"/>
    </row>
    <row r="2" spans="1:7" s="215" customFormat="1" ht="24.9" customHeight="1" x14ac:dyDescent="0.3">
      <c r="B2" s="213" t="str">
        <f>IF(OR('Set-Up Worksheet'!B6="",'Set-Up Worksheet'!B8=""),"SFY And/Or Report Period Not Entered On Set-Up Worksheet","SFY"&amp;'Set-Up Worksheet'!B6&amp;" LME-MCO Semi-Annual SAPTBG Compliance Report -- "&amp;'Set-Up Worksheet'!B8)</f>
        <v>SFY2017 LME-MCO Semi-Annual SAPTBG Compliance Report -- Mid-Year Report</v>
      </c>
      <c r="C2" s="214"/>
      <c r="D2" s="214"/>
      <c r="E2" s="214"/>
      <c r="F2" s="214"/>
      <c r="G2" s="214"/>
    </row>
    <row r="3" spans="1:7" ht="20.100000000000001" customHeight="1" x14ac:dyDescent="0.25">
      <c r="B3" s="38" t="str">
        <f>IF('Set-Up Worksheet'!B4="","LME-MCO Not Entered On Set-Up Worksheet",'Set-Up Worksheet'!B4)</f>
        <v>LME-MCO Not Entered On Set-Up Worksheet</v>
      </c>
      <c r="C3" s="30"/>
      <c r="D3" s="30"/>
      <c r="E3" s="30"/>
      <c r="F3" s="30"/>
      <c r="G3" s="30"/>
    </row>
    <row r="4" spans="1:7" x14ac:dyDescent="0.25">
      <c r="E4" s="30"/>
      <c r="F4" s="30"/>
      <c r="G4" s="79"/>
    </row>
    <row r="5" spans="1:7" s="227" customFormat="1" ht="24.9" customHeight="1" x14ac:dyDescent="0.25">
      <c r="B5" s="228" t="s">
        <v>401</v>
      </c>
    </row>
    <row r="6" spans="1:7" x14ac:dyDescent="0.25">
      <c r="G6" s="196" t="s">
        <v>227</v>
      </c>
    </row>
    <row r="7" spans="1:7" ht="20.100000000000001" customHeight="1" x14ac:dyDescent="0.25">
      <c r="B7" s="64" t="s">
        <v>464</v>
      </c>
      <c r="C7" s="30"/>
      <c r="D7" s="30"/>
      <c r="E7" s="30"/>
      <c r="F7" s="30"/>
      <c r="G7" s="197">
        <f>IF('Set-Up Worksheet'!B8="Mid-Year Report",DATEVALUE("7/1/"&amp;'Set-Up Worksheet'!B6-1),IF('Set-Up Worksheet'!B8="Year-End Report",DATEVALUE("1/1/"&amp;'Set-Up Worksheet'!B6),""))</f>
        <v>42552</v>
      </c>
    </row>
    <row r="8" spans="1:7" ht="20.100000000000001" customHeight="1" x14ac:dyDescent="0.25">
      <c r="E8" s="30"/>
      <c r="F8" s="30"/>
      <c r="G8" s="198">
        <f>COUNTIF(G12:G51,"&gt;"&amp;G7)</f>
        <v>0</v>
      </c>
    </row>
    <row r="9" spans="1:7" ht="20.100000000000001" customHeight="1" x14ac:dyDescent="0.25">
      <c r="A9" s="64"/>
      <c r="B9" s="191" t="s">
        <v>226</v>
      </c>
      <c r="C9" s="191" t="s">
        <v>226</v>
      </c>
      <c r="D9" s="191" t="s">
        <v>226</v>
      </c>
      <c r="E9" s="191" t="s">
        <v>225</v>
      </c>
      <c r="F9" s="191" t="s">
        <v>225</v>
      </c>
      <c r="G9" s="191" t="s">
        <v>226</v>
      </c>
    </row>
    <row r="10" spans="1:7" ht="20.100000000000001" customHeight="1" x14ac:dyDescent="0.25">
      <c r="B10" s="195">
        <f>SUBTOTAL(3,B12:B51)</f>
        <v>0</v>
      </c>
      <c r="C10" s="195">
        <f>SUBTOTAL(3,C12:C51)</f>
        <v>0</v>
      </c>
      <c r="D10" s="195">
        <f>SUBTOTAL(3,D12:D51)</f>
        <v>0</v>
      </c>
      <c r="E10" s="194">
        <f>SUBTOTAL(9,E12:E51)</f>
        <v>0</v>
      </c>
      <c r="F10" s="194">
        <f>SUBTOTAL(9,F12:F51)</f>
        <v>0</v>
      </c>
      <c r="G10" s="195">
        <f>SUBTOTAL(3,G12:G51)</f>
        <v>0</v>
      </c>
    </row>
    <row r="11" spans="1:7" ht="39.6" x14ac:dyDescent="0.25">
      <c r="B11" s="8" t="s">
        <v>55</v>
      </c>
      <c r="C11" s="8" t="s">
        <v>56</v>
      </c>
      <c r="D11" s="8" t="s">
        <v>118</v>
      </c>
      <c r="E11" s="72" t="s">
        <v>326</v>
      </c>
      <c r="F11" s="72" t="s">
        <v>327</v>
      </c>
      <c r="G11" s="72" t="s">
        <v>325</v>
      </c>
    </row>
    <row r="12" spans="1:7" ht="20.100000000000001" customHeight="1" x14ac:dyDescent="0.25">
      <c r="A12" s="75">
        <v>1</v>
      </c>
      <c r="B12" s="302"/>
      <c r="C12" s="302"/>
      <c r="D12" s="302"/>
      <c r="E12" s="308"/>
      <c r="F12" s="308"/>
      <c r="G12" s="310"/>
    </row>
    <row r="13" spans="1:7" ht="20.100000000000001" customHeight="1" x14ac:dyDescent="0.25">
      <c r="A13" s="74">
        <v>2</v>
      </c>
      <c r="B13" s="305"/>
      <c r="C13" s="305"/>
      <c r="D13" s="305"/>
      <c r="E13" s="312"/>
      <c r="F13" s="312"/>
      <c r="G13" s="314"/>
    </row>
    <row r="14" spans="1:7" ht="20.100000000000001" customHeight="1" x14ac:dyDescent="0.25">
      <c r="A14" s="74">
        <v>3</v>
      </c>
      <c r="B14" s="305"/>
      <c r="C14" s="305"/>
      <c r="D14" s="305"/>
      <c r="E14" s="312"/>
      <c r="F14" s="312"/>
      <c r="G14" s="314"/>
    </row>
    <row r="15" spans="1:7" ht="20.100000000000001" customHeight="1" x14ac:dyDescent="0.25">
      <c r="A15" s="74">
        <v>4</v>
      </c>
      <c r="B15" s="305"/>
      <c r="C15" s="305"/>
      <c r="D15" s="305"/>
      <c r="E15" s="312"/>
      <c r="F15" s="312"/>
      <c r="G15" s="314"/>
    </row>
    <row r="16" spans="1:7" ht="20.100000000000001" customHeight="1" x14ac:dyDescent="0.25">
      <c r="A16" s="74">
        <v>5</v>
      </c>
      <c r="B16" s="305"/>
      <c r="C16" s="305"/>
      <c r="D16" s="305"/>
      <c r="E16" s="312"/>
      <c r="F16" s="312"/>
      <c r="G16" s="314"/>
    </row>
    <row r="17" spans="1:7" ht="20.100000000000001" customHeight="1" x14ac:dyDescent="0.25">
      <c r="A17" s="74">
        <v>6</v>
      </c>
      <c r="B17" s="305"/>
      <c r="C17" s="305"/>
      <c r="D17" s="305"/>
      <c r="E17" s="312"/>
      <c r="F17" s="312"/>
      <c r="G17" s="314"/>
    </row>
    <row r="18" spans="1:7" ht="20.100000000000001" customHeight="1" x14ac:dyDescent="0.25">
      <c r="A18" s="74">
        <v>7</v>
      </c>
      <c r="B18" s="305"/>
      <c r="C18" s="305"/>
      <c r="D18" s="305"/>
      <c r="E18" s="312"/>
      <c r="F18" s="312"/>
      <c r="G18" s="314"/>
    </row>
    <row r="19" spans="1:7" ht="20.100000000000001" customHeight="1" x14ac:dyDescent="0.25">
      <c r="A19" s="74">
        <v>8</v>
      </c>
      <c r="B19" s="305"/>
      <c r="C19" s="305"/>
      <c r="D19" s="305"/>
      <c r="E19" s="312"/>
      <c r="F19" s="312"/>
      <c r="G19" s="314"/>
    </row>
    <row r="20" spans="1:7" ht="20.100000000000001" customHeight="1" x14ac:dyDescent="0.25">
      <c r="A20" s="74">
        <v>9</v>
      </c>
      <c r="B20" s="307"/>
      <c r="C20" s="305"/>
      <c r="D20" s="305"/>
      <c r="E20" s="312"/>
      <c r="F20" s="312"/>
      <c r="G20" s="314"/>
    </row>
    <row r="21" spans="1:7" ht="20.100000000000001" customHeight="1" x14ac:dyDescent="0.25">
      <c r="A21" s="74">
        <v>10</v>
      </c>
      <c r="B21" s="305"/>
      <c r="C21" s="305"/>
      <c r="D21" s="305"/>
      <c r="E21" s="312"/>
      <c r="F21" s="312"/>
      <c r="G21" s="314"/>
    </row>
    <row r="22" spans="1:7" ht="20.100000000000001" customHeight="1" x14ac:dyDescent="0.25">
      <c r="A22" s="74">
        <v>11</v>
      </c>
      <c r="B22" s="305"/>
      <c r="C22" s="305"/>
      <c r="D22" s="305"/>
      <c r="E22" s="312"/>
      <c r="F22" s="312"/>
      <c r="G22" s="314"/>
    </row>
    <row r="23" spans="1:7" ht="20.100000000000001" customHeight="1" x14ac:dyDescent="0.25">
      <c r="A23" s="74">
        <v>12</v>
      </c>
      <c r="B23" s="305"/>
      <c r="C23" s="305"/>
      <c r="D23" s="305"/>
      <c r="E23" s="312"/>
      <c r="F23" s="312"/>
      <c r="G23" s="314"/>
    </row>
    <row r="24" spans="1:7" ht="20.100000000000001" customHeight="1" x14ac:dyDescent="0.25">
      <c r="A24" s="74">
        <v>13</v>
      </c>
      <c r="B24" s="305"/>
      <c r="C24" s="305"/>
      <c r="D24" s="305"/>
      <c r="E24" s="312"/>
      <c r="F24" s="312"/>
      <c r="G24" s="314"/>
    </row>
    <row r="25" spans="1:7" ht="20.100000000000001" customHeight="1" x14ac:dyDescent="0.25">
      <c r="A25" s="74">
        <v>14</v>
      </c>
      <c r="B25" s="305"/>
      <c r="C25" s="305"/>
      <c r="D25" s="305"/>
      <c r="E25" s="312"/>
      <c r="F25" s="312"/>
      <c r="G25" s="314"/>
    </row>
    <row r="26" spans="1:7" ht="20.100000000000001" customHeight="1" x14ac:dyDescent="0.25">
      <c r="A26" s="74">
        <v>15</v>
      </c>
      <c r="B26" s="305"/>
      <c r="C26" s="305"/>
      <c r="D26" s="305"/>
      <c r="E26" s="312"/>
      <c r="F26" s="312"/>
      <c r="G26" s="314"/>
    </row>
    <row r="27" spans="1:7" ht="20.100000000000001" customHeight="1" x14ac:dyDescent="0.25">
      <c r="A27" s="74">
        <v>16</v>
      </c>
      <c r="B27" s="305"/>
      <c r="C27" s="305"/>
      <c r="D27" s="305"/>
      <c r="E27" s="312"/>
      <c r="F27" s="312"/>
      <c r="G27" s="314"/>
    </row>
    <row r="28" spans="1:7" ht="20.100000000000001" customHeight="1" x14ac:dyDescent="0.25">
      <c r="A28" s="74">
        <v>17</v>
      </c>
      <c r="B28" s="305"/>
      <c r="C28" s="305"/>
      <c r="D28" s="305"/>
      <c r="E28" s="312"/>
      <c r="F28" s="312"/>
      <c r="G28" s="314"/>
    </row>
    <row r="29" spans="1:7" ht="20.100000000000001" customHeight="1" x14ac:dyDescent="0.25">
      <c r="A29" s="74">
        <v>18</v>
      </c>
      <c r="B29" s="305"/>
      <c r="C29" s="305"/>
      <c r="D29" s="305"/>
      <c r="E29" s="312"/>
      <c r="F29" s="312"/>
      <c r="G29" s="314"/>
    </row>
    <row r="30" spans="1:7" ht="20.100000000000001" customHeight="1" x14ac:dyDescent="0.25">
      <c r="A30" s="74">
        <v>19</v>
      </c>
      <c r="B30" s="307"/>
      <c r="C30" s="305"/>
      <c r="D30" s="305"/>
      <c r="E30" s="312"/>
      <c r="F30" s="312"/>
      <c r="G30" s="314"/>
    </row>
    <row r="31" spans="1:7" ht="20.100000000000001" customHeight="1" x14ac:dyDescent="0.25">
      <c r="A31" s="74">
        <v>20</v>
      </c>
      <c r="B31" s="305"/>
      <c r="C31" s="305"/>
      <c r="D31" s="305"/>
      <c r="E31" s="312"/>
      <c r="F31" s="312"/>
      <c r="G31" s="314"/>
    </row>
    <row r="32" spans="1:7" ht="20.100000000000001" customHeight="1" x14ac:dyDescent="0.25">
      <c r="A32" s="74">
        <v>21</v>
      </c>
      <c r="B32" s="305"/>
      <c r="C32" s="305"/>
      <c r="D32" s="305"/>
      <c r="E32" s="312"/>
      <c r="F32" s="312"/>
      <c r="G32" s="314"/>
    </row>
    <row r="33" spans="1:7" ht="20.100000000000001" customHeight="1" x14ac:dyDescent="0.25">
      <c r="A33" s="74">
        <v>22</v>
      </c>
      <c r="B33" s="305"/>
      <c r="C33" s="305"/>
      <c r="D33" s="305"/>
      <c r="E33" s="312"/>
      <c r="F33" s="312"/>
      <c r="G33" s="314"/>
    </row>
    <row r="34" spans="1:7" ht="20.100000000000001" customHeight="1" x14ac:dyDescent="0.25">
      <c r="A34" s="74">
        <v>23</v>
      </c>
      <c r="B34" s="305"/>
      <c r="C34" s="305"/>
      <c r="D34" s="305"/>
      <c r="E34" s="312"/>
      <c r="F34" s="312"/>
      <c r="G34" s="314"/>
    </row>
    <row r="35" spans="1:7" ht="20.100000000000001" customHeight="1" x14ac:dyDescent="0.25">
      <c r="A35" s="74">
        <v>24</v>
      </c>
      <c r="B35" s="305"/>
      <c r="C35" s="305"/>
      <c r="D35" s="305"/>
      <c r="E35" s="312"/>
      <c r="F35" s="312"/>
      <c r="G35" s="314"/>
    </row>
    <row r="36" spans="1:7" ht="20.100000000000001" customHeight="1" x14ac:dyDescent="0.25">
      <c r="A36" s="74">
        <v>25</v>
      </c>
      <c r="B36" s="305"/>
      <c r="C36" s="305"/>
      <c r="D36" s="305"/>
      <c r="E36" s="312"/>
      <c r="F36" s="312"/>
      <c r="G36" s="314"/>
    </row>
    <row r="37" spans="1:7" ht="20.100000000000001" customHeight="1" x14ac:dyDescent="0.25">
      <c r="A37" s="74">
        <v>26</v>
      </c>
      <c r="B37" s="305"/>
      <c r="C37" s="305"/>
      <c r="D37" s="305"/>
      <c r="E37" s="312"/>
      <c r="F37" s="312"/>
      <c r="G37" s="314"/>
    </row>
    <row r="38" spans="1:7" ht="20.100000000000001" customHeight="1" x14ac:dyDescent="0.25">
      <c r="A38" s="74">
        <v>27</v>
      </c>
      <c r="B38" s="305"/>
      <c r="C38" s="305"/>
      <c r="D38" s="305"/>
      <c r="E38" s="312"/>
      <c r="F38" s="312"/>
      <c r="G38" s="314"/>
    </row>
    <row r="39" spans="1:7" ht="20.100000000000001" customHeight="1" x14ac:dyDescent="0.25">
      <c r="A39" s="74">
        <v>28</v>
      </c>
      <c r="B39" s="305"/>
      <c r="C39" s="305"/>
      <c r="D39" s="305"/>
      <c r="E39" s="312"/>
      <c r="F39" s="312"/>
      <c r="G39" s="314"/>
    </row>
    <row r="40" spans="1:7" ht="20.100000000000001" customHeight="1" x14ac:dyDescent="0.25">
      <c r="A40" s="74">
        <v>29</v>
      </c>
      <c r="B40" s="305"/>
      <c r="C40" s="305"/>
      <c r="D40" s="305"/>
      <c r="E40" s="312"/>
      <c r="F40" s="312"/>
      <c r="G40" s="314"/>
    </row>
    <row r="41" spans="1:7" ht="20.100000000000001" customHeight="1" x14ac:dyDescent="0.25">
      <c r="A41" s="74">
        <v>30</v>
      </c>
      <c r="B41" s="305"/>
      <c r="C41" s="305"/>
      <c r="D41" s="305"/>
      <c r="E41" s="312"/>
      <c r="F41" s="312"/>
      <c r="G41" s="314"/>
    </row>
    <row r="42" spans="1:7" ht="20.100000000000001" customHeight="1" x14ac:dyDescent="0.25">
      <c r="A42" s="74">
        <v>31</v>
      </c>
      <c r="B42" s="305"/>
      <c r="C42" s="305"/>
      <c r="D42" s="305"/>
      <c r="E42" s="312"/>
      <c r="F42" s="312"/>
      <c r="G42" s="314"/>
    </row>
    <row r="43" spans="1:7" ht="20.100000000000001" customHeight="1" x14ac:dyDescent="0.25">
      <c r="A43" s="74">
        <v>32</v>
      </c>
      <c r="B43" s="305"/>
      <c r="C43" s="305"/>
      <c r="D43" s="305"/>
      <c r="E43" s="312"/>
      <c r="F43" s="312"/>
      <c r="G43" s="314"/>
    </row>
    <row r="44" spans="1:7" ht="20.100000000000001" customHeight="1" x14ac:dyDescent="0.25">
      <c r="A44" s="74">
        <v>33</v>
      </c>
      <c r="B44" s="305"/>
      <c r="C44" s="305"/>
      <c r="D44" s="305"/>
      <c r="E44" s="312"/>
      <c r="F44" s="312"/>
      <c r="G44" s="314"/>
    </row>
    <row r="45" spans="1:7" ht="20.100000000000001" customHeight="1" x14ac:dyDescent="0.25">
      <c r="A45" s="74">
        <v>34</v>
      </c>
      <c r="B45" s="305"/>
      <c r="C45" s="305"/>
      <c r="D45" s="305"/>
      <c r="E45" s="312"/>
      <c r="F45" s="312"/>
      <c r="G45" s="314"/>
    </row>
    <row r="46" spans="1:7" ht="20.100000000000001" customHeight="1" x14ac:dyDescent="0.25">
      <c r="A46" s="74">
        <v>35</v>
      </c>
      <c r="B46" s="305"/>
      <c r="C46" s="305"/>
      <c r="D46" s="305"/>
      <c r="E46" s="312"/>
      <c r="F46" s="312"/>
      <c r="G46" s="314"/>
    </row>
    <row r="47" spans="1:7" ht="20.100000000000001" customHeight="1" x14ac:dyDescent="0.25">
      <c r="A47" s="74">
        <v>36</v>
      </c>
      <c r="B47" s="305"/>
      <c r="C47" s="305"/>
      <c r="D47" s="305"/>
      <c r="E47" s="312"/>
      <c r="F47" s="312"/>
      <c r="G47" s="314"/>
    </row>
    <row r="48" spans="1:7" ht="20.100000000000001" customHeight="1" x14ac:dyDescent="0.25">
      <c r="A48" s="74">
        <v>37</v>
      </c>
      <c r="B48" s="305"/>
      <c r="C48" s="305"/>
      <c r="D48" s="305"/>
      <c r="E48" s="312"/>
      <c r="F48" s="312"/>
      <c r="G48" s="314"/>
    </row>
    <row r="49" spans="1:7" ht="20.100000000000001" customHeight="1" x14ac:dyDescent="0.25">
      <c r="A49" s="74">
        <v>38</v>
      </c>
      <c r="B49" s="305"/>
      <c r="C49" s="305"/>
      <c r="D49" s="305"/>
      <c r="E49" s="312"/>
      <c r="F49" s="312"/>
      <c r="G49" s="314"/>
    </row>
    <row r="50" spans="1:7" ht="20.100000000000001" customHeight="1" x14ac:dyDescent="0.25">
      <c r="A50" s="74">
        <v>39</v>
      </c>
      <c r="B50" s="305"/>
      <c r="C50" s="305"/>
      <c r="D50" s="305"/>
      <c r="E50" s="312"/>
      <c r="F50" s="312"/>
      <c r="G50" s="314"/>
    </row>
    <row r="51" spans="1:7" ht="20.100000000000001" customHeight="1" x14ac:dyDescent="0.25">
      <c r="A51" s="74">
        <v>40</v>
      </c>
      <c r="B51" s="305"/>
      <c r="C51" s="305"/>
      <c r="D51" s="305"/>
      <c r="E51" s="312"/>
      <c r="F51" s="312"/>
      <c r="G51" s="314"/>
    </row>
  </sheetData>
  <sheetProtection sheet="1" objects="1" scenarios="1"/>
  <conditionalFormatting sqref="B3">
    <cfRule type="cellIs" dxfId="8" priority="6" operator="equal">
      <formula>"LME-MCO Not Entered On Set-Up Worksheet"</formula>
    </cfRule>
  </conditionalFormatting>
  <conditionalFormatting sqref="B2">
    <cfRule type="cellIs" dxfId="7" priority="5" operator="equal">
      <formula>"SFY And/Or Report Period Not Entered On Set-Up Worksheet"</formula>
    </cfRule>
  </conditionalFormatting>
  <conditionalFormatting sqref="G12:G51">
    <cfRule type="cellIs" dxfId="6" priority="1" operator="greaterThanOrEqual">
      <formula>$G$7</formula>
    </cfRule>
  </conditionalFormatting>
  <dataValidations count="1">
    <dataValidation type="decimal" allowBlank="1" showInputMessage="1" showErrorMessage="1" error="FTE must be a decimal number between 0 and 1." sqref="E12:F51">
      <formula1>0</formula1>
      <formula2>1</formula2>
    </dataValidation>
  </dataValidations>
  <printOptions horizontalCentered="1"/>
  <pageMargins left="0.3" right="0.3" top="0.5" bottom="0.5" header="0.3" footer="0.3"/>
  <pageSetup scale="84" fitToHeight="0" orientation="landscape" r:id="rId1"/>
  <headerFooter>
    <oddFooter>&amp;LNC DHHS DMH/DD/SAS-CPM-QMT&amp;CPage &amp;P of &amp;N&amp;R&amp;F</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66"/>
  <sheetViews>
    <sheetView showGridLines="0" workbookViewId="0">
      <pane ySplit="1" topLeftCell="A2" activePane="bottomLeft" state="frozen"/>
      <selection pane="bottomLeft" activeCell="J14" sqref="J14"/>
    </sheetView>
  </sheetViews>
  <sheetFormatPr defaultColWidth="9.109375" defaultRowHeight="13.2" x14ac:dyDescent="0.25"/>
  <cols>
    <col min="1" max="1" width="9.109375" style="15"/>
    <col min="2" max="2" width="21.44140625" style="15" bestFit="1" customWidth="1"/>
    <col min="3" max="3" width="10.109375" style="25" bestFit="1" customWidth="1"/>
    <col min="4" max="5" width="9.109375" style="15"/>
    <col min="6" max="6" width="36" style="15" bestFit="1" customWidth="1"/>
    <col min="7" max="30" width="11.33203125" style="15" customWidth="1"/>
    <col min="31" max="34" width="9.109375" style="15"/>
    <col min="35" max="35" width="11.6640625" style="15" bestFit="1" customWidth="1"/>
    <col min="36" max="16384" width="9.109375" style="15"/>
  </cols>
  <sheetData>
    <row r="1" spans="1:35" ht="39.9" customHeight="1" x14ac:dyDescent="0.25">
      <c r="A1" s="290" t="s">
        <v>532</v>
      </c>
      <c r="B1" s="288"/>
      <c r="C1" s="289"/>
      <c r="D1" s="288"/>
      <c r="E1" s="288"/>
      <c r="F1" s="288"/>
      <c r="G1" s="288"/>
      <c r="H1" s="288"/>
      <c r="I1" s="288"/>
      <c r="J1" s="288"/>
      <c r="K1" s="288"/>
      <c r="L1" s="288"/>
      <c r="M1" s="288"/>
      <c r="N1" s="288"/>
      <c r="O1" s="288"/>
      <c r="P1" s="287"/>
      <c r="Q1" s="287"/>
      <c r="R1" s="287"/>
      <c r="S1" s="287"/>
      <c r="T1" s="287"/>
      <c r="U1" s="287"/>
      <c r="V1" s="287"/>
      <c r="W1" s="287"/>
      <c r="X1" s="287"/>
      <c r="Y1" s="287"/>
      <c r="Z1" s="287"/>
      <c r="AA1" s="287"/>
      <c r="AB1" s="287"/>
      <c r="AC1" s="287"/>
    </row>
    <row r="2" spans="1:35" ht="17.399999999999999" x14ac:dyDescent="0.25">
      <c r="A2" s="12" t="s">
        <v>16</v>
      </c>
      <c r="B2" s="13"/>
      <c r="C2" s="14"/>
      <c r="D2" s="13"/>
      <c r="AI2" s="187"/>
    </row>
    <row r="3" spans="1:35" x14ac:dyDescent="0.25">
      <c r="AI3" s="187"/>
    </row>
    <row r="4" spans="1:35" x14ac:dyDescent="0.25">
      <c r="A4" s="16">
        <f>YEAR(C4)</f>
        <v>2018</v>
      </c>
      <c r="B4" s="17" t="s">
        <v>17</v>
      </c>
      <c r="C4" s="33">
        <v>43101</v>
      </c>
      <c r="D4" s="18" t="str">
        <f>IF(C4="","",TEXT(WEEKDAY(C4),"DDD"))</f>
        <v>Mon</v>
      </c>
      <c r="AI4" s="187"/>
    </row>
    <row r="5" spans="1:35" x14ac:dyDescent="0.25">
      <c r="A5" s="19"/>
      <c r="B5" s="20" t="s">
        <v>18</v>
      </c>
      <c r="C5" s="34">
        <v>43115</v>
      </c>
      <c r="D5" s="21" t="str">
        <f t="shared" ref="D5:D63" si="0">IF(C5="","",TEXT(WEEKDAY(C5),"DDD"))</f>
        <v>Mon</v>
      </c>
      <c r="AI5" s="187"/>
    </row>
    <row r="6" spans="1:35" x14ac:dyDescent="0.25">
      <c r="A6" s="19"/>
      <c r="B6" s="20" t="s">
        <v>19</v>
      </c>
      <c r="C6" s="34">
        <v>43189</v>
      </c>
      <c r="D6" s="21" t="str">
        <f t="shared" si="0"/>
        <v>Fri</v>
      </c>
      <c r="AI6" s="187"/>
    </row>
    <row r="7" spans="1:35" x14ac:dyDescent="0.25">
      <c r="A7" s="19"/>
      <c r="B7" s="20" t="s">
        <v>20</v>
      </c>
      <c r="C7" s="34">
        <v>43248</v>
      </c>
      <c r="D7" s="21" t="str">
        <f t="shared" si="0"/>
        <v>Mon</v>
      </c>
      <c r="AI7" s="187"/>
    </row>
    <row r="8" spans="1:35" x14ac:dyDescent="0.25">
      <c r="A8" s="19"/>
      <c r="B8" s="20" t="s">
        <v>21</v>
      </c>
      <c r="C8" s="34">
        <v>43285</v>
      </c>
      <c r="D8" s="21" t="str">
        <f t="shared" si="0"/>
        <v>Wed</v>
      </c>
      <c r="AI8" s="187"/>
    </row>
    <row r="9" spans="1:35" x14ac:dyDescent="0.25">
      <c r="A9" s="19"/>
      <c r="B9" s="20" t="s">
        <v>22</v>
      </c>
      <c r="C9" s="34">
        <v>43346</v>
      </c>
      <c r="D9" s="21" t="str">
        <f t="shared" si="0"/>
        <v>Mon</v>
      </c>
      <c r="AI9" s="187"/>
    </row>
    <row r="10" spans="1:35" x14ac:dyDescent="0.25">
      <c r="A10" s="19"/>
      <c r="B10" s="20" t="s">
        <v>23</v>
      </c>
      <c r="C10" s="34">
        <v>43416</v>
      </c>
      <c r="D10" s="21" t="str">
        <f t="shared" si="0"/>
        <v>Mon</v>
      </c>
      <c r="AI10" s="187"/>
    </row>
    <row r="11" spans="1:35" x14ac:dyDescent="0.25">
      <c r="A11" s="19"/>
      <c r="B11" s="20" t="s">
        <v>24</v>
      </c>
      <c r="C11" s="34">
        <v>43426</v>
      </c>
      <c r="D11" s="21" t="str">
        <f t="shared" si="0"/>
        <v>Thu</v>
      </c>
      <c r="AI11" s="187"/>
    </row>
    <row r="12" spans="1:35" x14ac:dyDescent="0.25">
      <c r="A12" s="19"/>
      <c r="B12" s="20" t="s">
        <v>24</v>
      </c>
      <c r="C12" s="34">
        <v>43427</v>
      </c>
      <c r="D12" s="21" t="str">
        <f t="shared" si="0"/>
        <v>Fri</v>
      </c>
      <c r="AI12" s="187"/>
    </row>
    <row r="13" spans="1:35" x14ac:dyDescent="0.25">
      <c r="A13" s="19"/>
      <c r="B13" s="20" t="s">
        <v>25</v>
      </c>
      <c r="C13" s="34">
        <v>43458</v>
      </c>
      <c r="D13" s="21" t="str">
        <f t="shared" si="0"/>
        <v>Mon</v>
      </c>
      <c r="AI13" s="187"/>
    </row>
    <row r="14" spans="1:35" x14ac:dyDescent="0.25">
      <c r="A14" s="19"/>
      <c r="B14" s="20" t="s">
        <v>25</v>
      </c>
      <c r="C14" s="34">
        <v>43459</v>
      </c>
      <c r="D14" s="21" t="str">
        <f t="shared" si="0"/>
        <v>Tue</v>
      </c>
      <c r="AI14" s="187"/>
    </row>
    <row r="15" spans="1:35" x14ac:dyDescent="0.25">
      <c r="A15" s="22"/>
      <c r="B15" s="23" t="s">
        <v>25</v>
      </c>
      <c r="C15" s="35">
        <v>43460</v>
      </c>
      <c r="D15" s="24" t="str">
        <f t="shared" si="0"/>
        <v>Wed</v>
      </c>
      <c r="AI15" s="187"/>
    </row>
    <row r="16" spans="1:35" x14ac:dyDescent="0.25">
      <c r="A16" s="16">
        <f>YEAR(C16)</f>
        <v>2019</v>
      </c>
      <c r="B16" s="17" t="s">
        <v>17</v>
      </c>
      <c r="C16" s="33">
        <v>43466</v>
      </c>
      <c r="D16" s="18" t="str">
        <f>IF(C16="","",TEXT(WEEKDAY(C16),"DDD"))</f>
        <v>Tue</v>
      </c>
      <c r="AI16" s="187"/>
    </row>
    <row r="17" spans="1:31" x14ac:dyDescent="0.25">
      <c r="A17" s="19"/>
      <c r="B17" s="20" t="s">
        <v>18</v>
      </c>
      <c r="C17" s="34">
        <v>43486</v>
      </c>
      <c r="D17" s="21" t="str">
        <f t="shared" si="0"/>
        <v>Mon</v>
      </c>
    </row>
    <row r="18" spans="1:31" x14ac:dyDescent="0.25">
      <c r="A18" s="19"/>
      <c r="B18" s="20" t="s">
        <v>19</v>
      </c>
      <c r="C18" s="34">
        <v>43574</v>
      </c>
      <c r="D18" s="21" t="str">
        <f t="shared" si="0"/>
        <v>Fri</v>
      </c>
    </row>
    <row r="19" spans="1:31" x14ac:dyDescent="0.25">
      <c r="A19" s="19"/>
      <c r="B19" s="20" t="s">
        <v>20</v>
      </c>
      <c r="C19" s="34">
        <v>43612</v>
      </c>
      <c r="D19" s="21" t="str">
        <f t="shared" si="0"/>
        <v>Mon</v>
      </c>
    </row>
    <row r="20" spans="1:31" x14ac:dyDescent="0.25">
      <c r="A20" s="19"/>
      <c r="B20" s="20" t="s">
        <v>21</v>
      </c>
      <c r="C20" s="34">
        <v>43650</v>
      </c>
      <c r="D20" s="21" t="str">
        <f t="shared" si="0"/>
        <v>Thu</v>
      </c>
    </row>
    <row r="21" spans="1:31" x14ac:dyDescent="0.25">
      <c r="A21" s="19"/>
      <c r="B21" s="20" t="s">
        <v>22</v>
      </c>
      <c r="C21" s="34">
        <v>43710</v>
      </c>
      <c r="D21" s="21" t="str">
        <f t="shared" si="0"/>
        <v>Mon</v>
      </c>
    </row>
    <row r="22" spans="1:31" x14ac:dyDescent="0.25">
      <c r="A22" s="19"/>
      <c r="B22" s="20" t="s">
        <v>23</v>
      </c>
      <c r="C22" s="34">
        <v>43780</v>
      </c>
      <c r="D22" s="21" t="str">
        <f t="shared" si="0"/>
        <v>Mon</v>
      </c>
      <c r="J22" s="1"/>
      <c r="K22" s="1"/>
      <c r="L22" s="1"/>
      <c r="M22" s="1"/>
      <c r="N22" s="1"/>
      <c r="O22" s="1"/>
      <c r="P22" s="1"/>
      <c r="Q22" s="1"/>
      <c r="R22" s="1"/>
      <c r="S22" s="1"/>
      <c r="T22" s="1"/>
      <c r="U22" s="1"/>
      <c r="V22" s="1"/>
      <c r="W22" s="1"/>
      <c r="X22" s="1"/>
      <c r="Y22" s="1"/>
      <c r="Z22" s="1"/>
      <c r="AA22" s="1"/>
      <c r="AB22" s="1"/>
      <c r="AC22" s="1"/>
      <c r="AD22" s="1"/>
      <c r="AE22" s="1"/>
    </row>
    <row r="23" spans="1:31" x14ac:dyDescent="0.25">
      <c r="A23" s="19"/>
      <c r="B23" s="20" t="s">
        <v>24</v>
      </c>
      <c r="C23" s="34">
        <v>43797</v>
      </c>
      <c r="D23" s="21" t="str">
        <f t="shared" si="0"/>
        <v>Thu</v>
      </c>
    </row>
    <row r="24" spans="1:31" x14ac:dyDescent="0.25">
      <c r="A24" s="19"/>
      <c r="B24" s="20" t="s">
        <v>24</v>
      </c>
      <c r="C24" s="34">
        <v>43798</v>
      </c>
      <c r="D24" s="21" t="str">
        <f t="shared" si="0"/>
        <v>Fri</v>
      </c>
    </row>
    <row r="25" spans="1:31" x14ac:dyDescent="0.25">
      <c r="A25" s="19"/>
      <c r="B25" s="20" t="s">
        <v>25</v>
      </c>
      <c r="C25" s="34">
        <v>43823</v>
      </c>
      <c r="D25" s="21" t="str">
        <f t="shared" si="0"/>
        <v>Tue</v>
      </c>
      <c r="F25" s="186" t="s">
        <v>222</v>
      </c>
      <c r="G25" s="186" t="s">
        <v>120</v>
      </c>
      <c r="I25" s="428" t="s">
        <v>506</v>
      </c>
    </row>
    <row r="26" spans="1:31" x14ac:dyDescent="0.25">
      <c r="A26" s="19"/>
      <c r="B26" s="20" t="s">
        <v>25</v>
      </c>
      <c r="C26" s="34">
        <v>43824</v>
      </c>
      <c r="D26" s="21" t="str">
        <f t="shared" si="0"/>
        <v>Wed</v>
      </c>
      <c r="F26" s="90" t="s">
        <v>121</v>
      </c>
      <c r="G26" s="4">
        <v>2</v>
      </c>
      <c r="H26" s="4">
        <v>3</v>
      </c>
      <c r="I26" s="4">
        <v>4</v>
      </c>
      <c r="J26" s="4">
        <v>5</v>
      </c>
      <c r="K26" s="4">
        <v>6</v>
      </c>
      <c r="L26" s="4">
        <v>7</v>
      </c>
      <c r="M26" s="4">
        <v>8</v>
      </c>
      <c r="N26" s="4">
        <v>9</v>
      </c>
      <c r="O26" s="4">
        <v>10</v>
      </c>
      <c r="P26" s="4">
        <v>11</v>
      </c>
      <c r="Q26" s="4">
        <v>12</v>
      </c>
      <c r="R26" s="4">
        <v>13</v>
      </c>
      <c r="S26" s="4">
        <v>14</v>
      </c>
      <c r="T26" s="4">
        <v>15</v>
      </c>
      <c r="U26" s="4">
        <v>16</v>
      </c>
      <c r="V26" s="4">
        <v>17</v>
      </c>
      <c r="W26" s="4">
        <v>18</v>
      </c>
      <c r="X26" s="4">
        <v>19</v>
      </c>
      <c r="Y26" s="4">
        <v>20</v>
      </c>
      <c r="Z26" s="4">
        <v>21</v>
      </c>
      <c r="AA26" s="4">
        <v>22</v>
      </c>
      <c r="AB26" s="4">
        <v>23</v>
      </c>
      <c r="AC26" s="4">
        <v>24</v>
      </c>
      <c r="AD26" s="427">
        <v>25</v>
      </c>
      <c r="AE26" s="200" t="s">
        <v>507</v>
      </c>
    </row>
    <row r="27" spans="1:31" x14ac:dyDescent="0.25">
      <c r="A27" s="22"/>
      <c r="B27" s="23" t="s">
        <v>25</v>
      </c>
      <c r="C27" s="35">
        <v>43825</v>
      </c>
      <c r="D27" s="24" t="str">
        <f t="shared" si="0"/>
        <v>Thu</v>
      </c>
      <c r="F27" s="32" t="s">
        <v>36</v>
      </c>
      <c r="G27" s="1"/>
      <c r="H27" s="1"/>
      <c r="I27" s="1"/>
      <c r="J27" s="1"/>
      <c r="K27" s="1"/>
      <c r="L27" s="1"/>
      <c r="M27" s="1"/>
      <c r="N27" s="1"/>
      <c r="O27" s="1"/>
      <c r="P27" s="1"/>
      <c r="Q27" s="1"/>
      <c r="R27" s="1"/>
      <c r="S27" s="1"/>
      <c r="T27" s="1"/>
      <c r="U27" s="1"/>
      <c r="V27" s="1"/>
      <c r="W27" s="1"/>
      <c r="X27" s="1"/>
      <c r="Y27" s="1"/>
      <c r="Z27" s="1"/>
      <c r="AA27" s="1"/>
      <c r="AB27" s="1"/>
      <c r="AC27" s="1"/>
      <c r="AE27" s="200"/>
    </row>
    <row r="28" spans="1:31" x14ac:dyDescent="0.25">
      <c r="A28" s="16">
        <f>YEAR(C28)</f>
        <v>2020</v>
      </c>
      <c r="B28" s="17" t="s">
        <v>17</v>
      </c>
      <c r="C28" s="33">
        <v>43831</v>
      </c>
      <c r="D28" s="18" t="str">
        <f t="shared" si="0"/>
        <v>Wed</v>
      </c>
      <c r="F28" s="15" t="s">
        <v>37</v>
      </c>
      <c r="G28" s="1" t="s">
        <v>122</v>
      </c>
      <c r="H28" s="1" t="s">
        <v>123</v>
      </c>
      <c r="I28" s="1" t="s">
        <v>124</v>
      </c>
      <c r="J28" s="1" t="s">
        <v>125</v>
      </c>
      <c r="K28" s="1"/>
      <c r="L28" s="1"/>
      <c r="M28" s="1"/>
      <c r="N28" s="1"/>
      <c r="O28" s="1"/>
      <c r="P28" s="1"/>
      <c r="Q28" s="1"/>
      <c r="R28" s="1"/>
      <c r="S28" s="1"/>
      <c r="T28" s="1"/>
      <c r="U28" s="1"/>
      <c r="V28" s="1"/>
      <c r="W28" s="1"/>
      <c r="X28" s="1"/>
      <c r="Y28" s="1"/>
      <c r="Z28" s="1"/>
      <c r="AA28" s="1"/>
      <c r="AB28" s="1"/>
      <c r="AC28" s="1"/>
      <c r="AD28" s="1"/>
      <c r="AE28" s="429">
        <f>COUNTA(G28:AD28)</f>
        <v>4</v>
      </c>
    </row>
    <row r="29" spans="1:31" x14ac:dyDescent="0.25">
      <c r="A29" s="19"/>
      <c r="B29" s="20" t="s">
        <v>18</v>
      </c>
      <c r="C29" s="34">
        <v>43850</v>
      </c>
      <c r="D29" s="21" t="str">
        <f t="shared" si="0"/>
        <v>Mon</v>
      </c>
      <c r="F29" s="15" t="s">
        <v>38</v>
      </c>
      <c r="G29" s="1" t="s">
        <v>126</v>
      </c>
      <c r="H29" s="1" t="s">
        <v>127</v>
      </c>
      <c r="I29" s="1" t="s">
        <v>128</v>
      </c>
      <c r="J29" s="1" t="s">
        <v>129</v>
      </c>
      <c r="K29" s="1" t="s">
        <v>130</v>
      </c>
      <c r="L29" s="1" t="s">
        <v>141</v>
      </c>
      <c r="M29" s="1" t="s">
        <v>142</v>
      </c>
      <c r="N29" s="1" t="s">
        <v>131</v>
      </c>
      <c r="O29" s="1" t="s">
        <v>132</v>
      </c>
      <c r="P29" s="1" t="s">
        <v>133</v>
      </c>
      <c r="Q29" s="1" t="s">
        <v>181</v>
      </c>
      <c r="R29" s="1" t="s">
        <v>134</v>
      </c>
      <c r="S29" s="1" t="s">
        <v>135</v>
      </c>
      <c r="T29" s="1" t="s">
        <v>143</v>
      </c>
      <c r="U29" s="1" t="s">
        <v>136</v>
      </c>
      <c r="V29" s="1" t="s">
        <v>137</v>
      </c>
      <c r="W29" s="1" t="s">
        <v>144</v>
      </c>
      <c r="X29" s="1" t="s">
        <v>138</v>
      </c>
      <c r="Y29" s="1" t="s">
        <v>139</v>
      </c>
      <c r="Z29" s="1" t="s">
        <v>140</v>
      </c>
      <c r="AA29" s="1"/>
      <c r="AB29" s="1"/>
      <c r="AC29" s="1"/>
      <c r="AD29" s="1"/>
      <c r="AE29" s="429">
        <f>COUNTA(G29:AD29)</f>
        <v>20</v>
      </c>
    </row>
    <row r="30" spans="1:31" x14ac:dyDescent="0.25">
      <c r="A30" s="19"/>
      <c r="B30" s="20" t="s">
        <v>19</v>
      </c>
      <c r="C30" s="34">
        <v>43931</v>
      </c>
      <c r="D30" s="21" t="str">
        <f t="shared" si="0"/>
        <v>Fri</v>
      </c>
      <c r="F30" s="15" t="s">
        <v>39</v>
      </c>
      <c r="G30" s="1" t="s">
        <v>169</v>
      </c>
      <c r="H30" s="1" t="s">
        <v>170</v>
      </c>
      <c r="I30" s="1" t="s">
        <v>171</v>
      </c>
      <c r="J30" s="1" t="s">
        <v>172</v>
      </c>
      <c r="K30" s="1" t="s">
        <v>173</v>
      </c>
      <c r="L30" s="1" t="s">
        <v>174</v>
      </c>
      <c r="M30" s="1" t="s">
        <v>175</v>
      </c>
      <c r="N30" s="1" t="s">
        <v>176</v>
      </c>
      <c r="O30" s="1" t="s">
        <v>177</v>
      </c>
      <c r="P30" s="1" t="s">
        <v>178</v>
      </c>
      <c r="Q30" s="1" t="s">
        <v>179</v>
      </c>
      <c r="R30" s="1" t="s">
        <v>180</v>
      </c>
      <c r="S30" s="1"/>
      <c r="T30" s="1"/>
      <c r="U30" s="1"/>
      <c r="V30" s="1"/>
      <c r="W30" s="1"/>
      <c r="X30" s="1"/>
      <c r="Y30" s="1"/>
      <c r="Z30" s="1"/>
      <c r="AA30" s="1"/>
      <c r="AB30" s="1"/>
      <c r="AC30" s="1"/>
      <c r="AD30" s="1"/>
      <c r="AE30" s="429">
        <f>COUNTA(G30:AD30)</f>
        <v>12</v>
      </c>
    </row>
    <row r="31" spans="1:31" x14ac:dyDescent="0.25">
      <c r="A31" s="19"/>
      <c r="B31" s="20" t="s">
        <v>20</v>
      </c>
      <c r="C31" s="34">
        <v>43976</v>
      </c>
      <c r="D31" s="21" t="str">
        <f t="shared" si="0"/>
        <v>Mon</v>
      </c>
      <c r="F31" s="15" t="s">
        <v>40</v>
      </c>
      <c r="G31" s="1" t="s">
        <v>182</v>
      </c>
      <c r="H31" s="1" t="s">
        <v>183</v>
      </c>
      <c r="I31" s="1" t="s">
        <v>184</v>
      </c>
      <c r="J31" s="1" t="s">
        <v>185</v>
      </c>
      <c r="K31" s="1" t="s">
        <v>186</v>
      </c>
      <c r="L31" s="1" t="s">
        <v>187</v>
      </c>
      <c r="M31" s="1" t="s">
        <v>188</v>
      </c>
      <c r="N31" s="1" t="s">
        <v>189</v>
      </c>
      <c r="O31" s="1"/>
      <c r="P31" s="1"/>
      <c r="Q31" s="1"/>
      <c r="R31" s="1"/>
      <c r="S31" s="1"/>
      <c r="T31" s="1"/>
      <c r="U31" s="1"/>
      <c r="V31" s="1"/>
      <c r="W31" s="1"/>
      <c r="X31" s="1"/>
      <c r="Y31" s="1"/>
      <c r="Z31" s="1"/>
      <c r="AA31" s="1"/>
      <c r="AB31" s="1"/>
      <c r="AC31" s="1"/>
      <c r="AD31" s="1"/>
      <c r="AE31" s="429">
        <f>COUNTA(G31:AD31)</f>
        <v>8</v>
      </c>
    </row>
    <row r="32" spans="1:31" x14ac:dyDescent="0.25">
      <c r="A32" s="19"/>
      <c r="B32" s="20" t="s">
        <v>21</v>
      </c>
      <c r="C32" s="34">
        <v>44015</v>
      </c>
      <c r="D32" s="21" t="str">
        <f t="shared" si="0"/>
        <v>Fri</v>
      </c>
      <c r="F32" s="15" t="s">
        <v>41</v>
      </c>
      <c r="G32" s="1" t="s">
        <v>190</v>
      </c>
      <c r="H32" s="1" t="s">
        <v>191</v>
      </c>
      <c r="I32" s="1" t="s">
        <v>192</v>
      </c>
      <c r="J32" s="1" t="s">
        <v>193</v>
      </c>
      <c r="K32" s="1" t="s">
        <v>194</v>
      </c>
      <c r="L32" s="1" t="s">
        <v>195</v>
      </c>
      <c r="M32" s="1" t="s">
        <v>196</v>
      </c>
      <c r="N32" s="1" t="s">
        <v>197</v>
      </c>
      <c r="O32" s="1" t="s">
        <v>198</v>
      </c>
      <c r="P32" s="1"/>
      <c r="Q32" s="1"/>
      <c r="R32" s="1"/>
      <c r="S32" s="1"/>
      <c r="T32" s="1"/>
      <c r="U32" s="1"/>
      <c r="V32" s="1"/>
      <c r="W32" s="1"/>
      <c r="X32" s="1"/>
      <c r="Y32" s="1"/>
      <c r="Z32" s="1"/>
      <c r="AA32" s="1"/>
      <c r="AB32" s="1"/>
      <c r="AC32" s="1"/>
      <c r="AD32" s="1"/>
      <c r="AE32" s="429">
        <f>COUNTA(G32:AD32)</f>
        <v>9</v>
      </c>
    </row>
    <row r="33" spans="1:31" x14ac:dyDescent="0.25">
      <c r="A33" s="19"/>
      <c r="B33" s="20" t="s">
        <v>22</v>
      </c>
      <c r="C33" s="34">
        <v>44081</v>
      </c>
      <c r="D33" s="21" t="str">
        <f t="shared" si="0"/>
        <v>Mon</v>
      </c>
      <c r="F33" s="199" t="s">
        <v>505</v>
      </c>
      <c r="G33" s="1" t="s">
        <v>150</v>
      </c>
      <c r="H33" s="1" t="s">
        <v>151</v>
      </c>
      <c r="I33" s="1" t="s">
        <v>145</v>
      </c>
      <c r="J33" s="1" t="s">
        <v>152</v>
      </c>
      <c r="K33" s="1" t="s">
        <v>146</v>
      </c>
      <c r="L33" s="1" t="s">
        <v>153</v>
      </c>
      <c r="M33" s="1" t="s">
        <v>154</v>
      </c>
      <c r="N33" s="1" t="s">
        <v>155</v>
      </c>
      <c r="O33" s="1" t="s">
        <v>156</v>
      </c>
      <c r="P33" s="1" t="s">
        <v>157</v>
      </c>
      <c r="Q33" s="1" t="s">
        <v>158</v>
      </c>
      <c r="R33" s="1" t="s">
        <v>159</v>
      </c>
      <c r="S33" s="1" t="s">
        <v>160</v>
      </c>
      <c r="T33" s="1" t="s">
        <v>161</v>
      </c>
      <c r="U33" s="1" t="s">
        <v>147</v>
      </c>
      <c r="V33" s="1" t="s">
        <v>162</v>
      </c>
      <c r="W33" s="1" t="s">
        <v>148</v>
      </c>
      <c r="X33" s="1" t="s">
        <v>163</v>
      </c>
      <c r="Y33" s="1" t="s">
        <v>164</v>
      </c>
      <c r="Z33" s="1" t="s">
        <v>149</v>
      </c>
      <c r="AA33" s="1" t="s">
        <v>165</v>
      </c>
      <c r="AB33" s="1" t="s">
        <v>166</v>
      </c>
      <c r="AC33" s="1" t="s">
        <v>167</v>
      </c>
      <c r="AD33" s="1" t="s">
        <v>168</v>
      </c>
      <c r="AE33" s="429">
        <f>COUNTA(#REF!)</f>
        <v>1</v>
      </c>
    </row>
    <row r="34" spans="1:31" x14ac:dyDescent="0.25">
      <c r="A34" s="19"/>
      <c r="B34" s="20" t="s">
        <v>23</v>
      </c>
      <c r="C34" s="34">
        <v>44146</v>
      </c>
      <c r="D34" s="21" t="str">
        <f t="shared" si="0"/>
        <v>Wed</v>
      </c>
      <c r="F34" s="199" t="s">
        <v>558</v>
      </c>
      <c r="G34" s="1" t="s">
        <v>199</v>
      </c>
      <c r="H34" s="1" t="s">
        <v>200</v>
      </c>
      <c r="I34" s="1" t="s">
        <v>201</v>
      </c>
      <c r="J34" s="1" t="s">
        <v>202</v>
      </c>
      <c r="K34" s="1" t="s">
        <v>214</v>
      </c>
      <c r="L34" s="1" t="s">
        <v>203</v>
      </c>
      <c r="M34" s="1" t="s">
        <v>204</v>
      </c>
      <c r="N34" s="1" t="s">
        <v>205</v>
      </c>
      <c r="O34" s="1" t="s">
        <v>206</v>
      </c>
      <c r="P34" s="1" t="s">
        <v>207</v>
      </c>
      <c r="Q34" s="1" t="s">
        <v>215</v>
      </c>
      <c r="R34" s="1" t="s">
        <v>208</v>
      </c>
      <c r="S34" s="1" t="s">
        <v>209</v>
      </c>
      <c r="T34" s="1" t="s">
        <v>216</v>
      </c>
      <c r="U34" s="1" t="s">
        <v>210</v>
      </c>
      <c r="V34" s="1" t="s">
        <v>217</v>
      </c>
      <c r="W34" s="1" t="s">
        <v>218</v>
      </c>
      <c r="X34" s="1" t="s">
        <v>219</v>
      </c>
      <c r="Y34" s="1" t="s">
        <v>211</v>
      </c>
      <c r="Z34" s="1" t="s">
        <v>220</v>
      </c>
      <c r="AA34" s="1" t="s">
        <v>212</v>
      </c>
      <c r="AB34" s="1" t="s">
        <v>213</v>
      </c>
      <c r="AC34" s="1" t="s">
        <v>221</v>
      </c>
      <c r="AD34" s="1"/>
      <c r="AE34" s="429">
        <f>COUNTA(G34:AD34)</f>
        <v>23</v>
      </c>
    </row>
    <row r="35" spans="1:31" x14ac:dyDescent="0.25">
      <c r="A35" s="19"/>
      <c r="B35" s="20" t="s">
        <v>24</v>
      </c>
      <c r="C35" s="34">
        <v>44161</v>
      </c>
      <c r="D35" s="21" t="str">
        <f t="shared" si="0"/>
        <v>Thu</v>
      </c>
    </row>
    <row r="36" spans="1:31" x14ac:dyDescent="0.25">
      <c r="A36" s="19"/>
      <c r="B36" s="20" t="s">
        <v>24</v>
      </c>
      <c r="C36" s="34">
        <v>44162</v>
      </c>
      <c r="D36" s="21" t="str">
        <f t="shared" si="0"/>
        <v>Fri</v>
      </c>
    </row>
    <row r="37" spans="1:31" x14ac:dyDescent="0.25">
      <c r="A37" s="19"/>
      <c r="B37" s="20" t="s">
        <v>25</v>
      </c>
      <c r="C37" s="34">
        <v>44189</v>
      </c>
      <c r="D37" s="21" t="str">
        <f t="shared" si="0"/>
        <v>Thu</v>
      </c>
    </row>
    <row r="38" spans="1:31" x14ac:dyDescent="0.25">
      <c r="A38" s="19"/>
      <c r="B38" s="20" t="s">
        <v>25</v>
      </c>
      <c r="C38" s="34">
        <v>44190</v>
      </c>
      <c r="D38" s="21" t="str">
        <f t="shared" si="0"/>
        <v>Fri</v>
      </c>
    </row>
    <row r="39" spans="1:31" x14ac:dyDescent="0.25">
      <c r="A39" s="22"/>
      <c r="B39" s="23" t="s">
        <v>25</v>
      </c>
      <c r="C39" s="35">
        <v>44193</v>
      </c>
      <c r="D39" s="24" t="str">
        <f t="shared" si="0"/>
        <v>Mon</v>
      </c>
      <c r="F39" s="200" t="s">
        <v>254</v>
      </c>
    </row>
    <row r="40" spans="1:31" x14ac:dyDescent="0.25">
      <c r="A40" s="16">
        <f>YEAR(C40)</f>
        <v>2016</v>
      </c>
      <c r="B40" s="17" t="s">
        <v>17</v>
      </c>
      <c r="C40" s="33">
        <v>42370</v>
      </c>
      <c r="D40" s="18" t="str">
        <f t="shared" si="0"/>
        <v>Fri</v>
      </c>
      <c r="F40" s="32" t="s">
        <v>436</v>
      </c>
    </row>
    <row r="41" spans="1:31" ht="13.2" customHeight="1" x14ac:dyDescent="0.25">
      <c r="A41" s="19"/>
      <c r="B41" s="20" t="s">
        <v>18</v>
      </c>
      <c r="C41" s="34">
        <v>42387</v>
      </c>
      <c r="D41" s="21" t="str">
        <f t="shared" si="0"/>
        <v>Mon</v>
      </c>
      <c r="F41" s="187" t="s">
        <v>496</v>
      </c>
    </row>
    <row r="42" spans="1:31" ht="13.2" customHeight="1" x14ac:dyDescent="0.25">
      <c r="A42" s="19"/>
      <c r="B42" s="20" t="s">
        <v>19</v>
      </c>
      <c r="C42" s="34">
        <v>42454</v>
      </c>
      <c r="D42" s="21" t="str">
        <f t="shared" si="0"/>
        <v>Fri</v>
      </c>
      <c r="F42" s="15" t="s">
        <v>229</v>
      </c>
    </row>
    <row r="43" spans="1:31" ht="13.2" customHeight="1" x14ac:dyDescent="0.25">
      <c r="A43" s="19"/>
      <c r="B43" s="20" t="s">
        <v>20</v>
      </c>
      <c r="C43" s="34">
        <v>42520</v>
      </c>
      <c r="D43" s="21" t="str">
        <f t="shared" si="0"/>
        <v>Mon</v>
      </c>
      <c r="F43" s="15" t="s">
        <v>230</v>
      </c>
    </row>
    <row r="44" spans="1:31" ht="13.2" customHeight="1" x14ac:dyDescent="0.25">
      <c r="A44" s="19"/>
      <c r="B44" s="20" t="s">
        <v>21</v>
      </c>
      <c r="C44" s="34">
        <v>42555</v>
      </c>
      <c r="D44" s="21" t="str">
        <f t="shared" si="0"/>
        <v>Mon</v>
      </c>
      <c r="F44" s="15" t="s">
        <v>231</v>
      </c>
    </row>
    <row r="45" spans="1:31" ht="13.2" customHeight="1" x14ac:dyDescent="0.25">
      <c r="A45" s="19"/>
      <c r="B45" s="20" t="s">
        <v>22</v>
      </c>
      <c r="C45" s="34">
        <v>42618</v>
      </c>
      <c r="D45" s="21" t="str">
        <f t="shared" si="0"/>
        <v>Mon</v>
      </c>
      <c r="F45" s="15" t="s">
        <v>232</v>
      </c>
    </row>
    <row r="46" spans="1:31" ht="13.2" customHeight="1" x14ac:dyDescent="0.25">
      <c r="A46" s="19"/>
      <c r="B46" s="20" t="s">
        <v>23</v>
      </c>
      <c r="C46" s="34">
        <v>42685</v>
      </c>
      <c r="D46" s="21" t="str">
        <f t="shared" si="0"/>
        <v>Fri</v>
      </c>
      <c r="F46" s="187" t="s">
        <v>497</v>
      </c>
    </row>
    <row r="47" spans="1:31" ht="13.2" customHeight="1" x14ac:dyDescent="0.25">
      <c r="A47" s="19"/>
      <c r="B47" s="20" t="s">
        <v>24</v>
      </c>
      <c r="C47" s="34">
        <v>42698</v>
      </c>
      <c r="D47" s="21" t="str">
        <f t="shared" si="0"/>
        <v>Thu</v>
      </c>
      <c r="F47" s="187" t="s">
        <v>498</v>
      </c>
    </row>
    <row r="48" spans="1:31" ht="13.2" customHeight="1" x14ac:dyDescent="0.25">
      <c r="A48" s="19"/>
      <c r="B48" s="20" t="s">
        <v>24</v>
      </c>
      <c r="C48" s="34">
        <v>42699</v>
      </c>
      <c r="D48" s="21" t="str">
        <f t="shared" si="0"/>
        <v>Fri</v>
      </c>
      <c r="F48" s="15" t="s">
        <v>233</v>
      </c>
    </row>
    <row r="49" spans="1:31" x14ac:dyDescent="0.25">
      <c r="A49" s="19"/>
      <c r="B49" s="20" t="s">
        <v>25</v>
      </c>
      <c r="C49" s="34">
        <v>42727</v>
      </c>
      <c r="D49" s="21" t="str">
        <f t="shared" si="0"/>
        <v>Fri</v>
      </c>
      <c r="F49" s="15" t="s">
        <v>234</v>
      </c>
      <c r="J49" s="1"/>
      <c r="K49" s="1"/>
      <c r="L49" s="1"/>
      <c r="M49" s="1"/>
      <c r="N49" s="1"/>
      <c r="O49" s="1"/>
      <c r="P49" s="1"/>
      <c r="Q49" s="1"/>
      <c r="R49" s="1"/>
      <c r="S49" s="1"/>
      <c r="T49" s="1"/>
      <c r="U49" s="1"/>
      <c r="V49" s="1"/>
      <c r="W49" s="1"/>
      <c r="X49" s="1"/>
      <c r="Y49" s="1"/>
      <c r="Z49" s="1"/>
      <c r="AA49" s="1"/>
      <c r="AB49" s="1"/>
      <c r="AC49" s="1"/>
      <c r="AD49" s="1"/>
      <c r="AE49" s="1"/>
    </row>
    <row r="50" spans="1:31" x14ac:dyDescent="0.25">
      <c r="A50" s="19"/>
      <c r="B50" s="20" t="s">
        <v>25</v>
      </c>
      <c r="C50" s="34">
        <v>42730</v>
      </c>
      <c r="D50" s="21" t="str">
        <f t="shared" si="0"/>
        <v>Mon</v>
      </c>
      <c r="F50" s="15" t="s">
        <v>235</v>
      </c>
    </row>
    <row r="51" spans="1:31" x14ac:dyDescent="0.25">
      <c r="A51" s="22"/>
      <c r="B51" s="23" t="s">
        <v>25</v>
      </c>
      <c r="C51" s="35">
        <v>42731</v>
      </c>
      <c r="D51" s="24" t="str">
        <f t="shared" si="0"/>
        <v>Tue</v>
      </c>
      <c r="F51" s="187" t="s">
        <v>493</v>
      </c>
    </row>
    <row r="52" spans="1:31" x14ac:dyDescent="0.25">
      <c r="A52" s="16">
        <f>YEAR(C52)</f>
        <v>2017</v>
      </c>
      <c r="B52" s="17" t="s">
        <v>17</v>
      </c>
      <c r="C52" s="33">
        <v>42737</v>
      </c>
      <c r="D52" s="18" t="str">
        <f t="shared" si="0"/>
        <v>Mon</v>
      </c>
      <c r="F52" s="187" t="s">
        <v>489</v>
      </c>
    </row>
    <row r="53" spans="1:31" x14ac:dyDescent="0.25">
      <c r="A53" s="19"/>
      <c r="B53" s="20" t="s">
        <v>18</v>
      </c>
      <c r="C53" s="34">
        <v>42751</v>
      </c>
      <c r="D53" s="21" t="str">
        <f t="shared" si="0"/>
        <v>Mon</v>
      </c>
      <c r="F53" s="187" t="s">
        <v>494</v>
      </c>
    </row>
    <row r="54" spans="1:31" x14ac:dyDescent="0.25">
      <c r="A54" s="19"/>
      <c r="B54" s="20" t="s">
        <v>19</v>
      </c>
      <c r="C54" s="34">
        <v>42839</v>
      </c>
      <c r="D54" s="21" t="str">
        <f t="shared" si="0"/>
        <v>Fri</v>
      </c>
      <c r="F54" s="15" t="s">
        <v>236</v>
      </c>
    </row>
    <row r="55" spans="1:31" x14ac:dyDescent="0.25">
      <c r="A55" s="19"/>
      <c r="B55" s="20" t="s">
        <v>20</v>
      </c>
      <c r="C55" s="34">
        <v>42884</v>
      </c>
      <c r="D55" s="21" t="str">
        <f t="shared" si="0"/>
        <v>Mon</v>
      </c>
      <c r="F55" s="187" t="s">
        <v>490</v>
      </c>
    </row>
    <row r="56" spans="1:31" x14ac:dyDescent="0.25">
      <c r="A56" s="19"/>
      <c r="B56" s="20" t="s">
        <v>21</v>
      </c>
      <c r="C56" s="34">
        <v>42920</v>
      </c>
      <c r="D56" s="21" t="str">
        <f t="shared" si="0"/>
        <v>Tue</v>
      </c>
      <c r="F56" s="15" t="s">
        <v>238</v>
      </c>
    </row>
    <row r="57" spans="1:31" x14ac:dyDescent="0.25">
      <c r="A57" s="19"/>
      <c r="B57" s="20" t="s">
        <v>22</v>
      </c>
      <c r="C57" s="34">
        <v>42982</v>
      </c>
      <c r="D57" s="21" t="str">
        <f t="shared" si="0"/>
        <v>Mon</v>
      </c>
      <c r="F57" s="187" t="s">
        <v>491</v>
      </c>
    </row>
    <row r="58" spans="1:31" x14ac:dyDescent="0.25">
      <c r="A58" s="19"/>
      <c r="B58" s="20" t="s">
        <v>23</v>
      </c>
      <c r="C58" s="34">
        <v>43049</v>
      </c>
      <c r="D58" s="21" t="str">
        <f t="shared" si="0"/>
        <v>Fri</v>
      </c>
      <c r="F58" s="15" t="s">
        <v>500</v>
      </c>
    </row>
    <row r="59" spans="1:31" x14ac:dyDescent="0.25">
      <c r="A59" s="19"/>
      <c r="B59" s="20" t="s">
        <v>24</v>
      </c>
      <c r="C59" s="34">
        <v>43062</v>
      </c>
      <c r="D59" s="21" t="str">
        <f t="shared" si="0"/>
        <v>Thu</v>
      </c>
      <c r="F59" s="15" t="s">
        <v>499</v>
      </c>
    </row>
    <row r="60" spans="1:31" x14ac:dyDescent="0.25">
      <c r="A60" s="19"/>
      <c r="B60" s="20" t="s">
        <v>24</v>
      </c>
      <c r="C60" s="34">
        <v>43063</v>
      </c>
      <c r="D60" s="21" t="str">
        <f t="shared" si="0"/>
        <v>Fri</v>
      </c>
      <c r="F60" s="15" t="s">
        <v>239</v>
      </c>
    </row>
    <row r="61" spans="1:31" x14ac:dyDescent="0.25">
      <c r="A61" s="19"/>
      <c r="B61" s="20" t="s">
        <v>25</v>
      </c>
      <c r="C61" s="34">
        <v>43094</v>
      </c>
      <c r="D61" s="21" t="str">
        <f t="shared" si="0"/>
        <v>Mon</v>
      </c>
      <c r="F61" s="15" t="s">
        <v>240</v>
      </c>
    </row>
    <row r="62" spans="1:31" x14ac:dyDescent="0.25">
      <c r="A62" s="19"/>
      <c r="B62" s="20" t="s">
        <v>25</v>
      </c>
      <c r="C62" s="34">
        <v>43095</v>
      </c>
      <c r="D62" s="21" t="str">
        <f t="shared" si="0"/>
        <v>Tue</v>
      </c>
      <c r="F62" s="15" t="s">
        <v>241</v>
      </c>
    </row>
    <row r="63" spans="1:31" x14ac:dyDescent="0.25">
      <c r="A63" s="22"/>
      <c r="B63" s="23" t="s">
        <v>25</v>
      </c>
      <c r="C63" s="35">
        <v>43096</v>
      </c>
      <c r="D63" s="24" t="str">
        <f t="shared" si="0"/>
        <v>Wed</v>
      </c>
      <c r="F63" s="15" t="s">
        <v>242</v>
      </c>
    </row>
    <row r="64" spans="1:31" x14ac:dyDescent="0.25">
      <c r="F64" s="15" t="s">
        <v>243</v>
      </c>
    </row>
    <row r="65" spans="2:35" x14ac:dyDescent="0.25">
      <c r="F65" s="15" t="s">
        <v>244</v>
      </c>
    </row>
    <row r="66" spans="2:35" x14ac:dyDescent="0.25">
      <c r="B66" s="200" t="s">
        <v>261</v>
      </c>
      <c r="F66" s="187" t="s">
        <v>492</v>
      </c>
    </row>
    <row r="67" spans="2:35" s="187" customFormat="1" x14ac:dyDescent="0.25">
      <c r="B67" s="187" t="s">
        <v>126</v>
      </c>
      <c r="F67" s="199" t="s">
        <v>245</v>
      </c>
      <c r="AI67" s="15"/>
    </row>
    <row r="68" spans="2:35" s="187" customFormat="1" x14ac:dyDescent="0.25">
      <c r="B68" s="187" t="s">
        <v>199</v>
      </c>
      <c r="F68" s="15" t="s">
        <v>246</v>
      </c>
      <c r="AI68" s="15"/>
    </row>
    <row r="69" spans="2:35" s="187" customFormat="1" x14ac:dyDescent="0.25">
      <c r="B69" s="187" t="s">
        <v>200</v>
      </c>
      <c r="F69" s="15" t="s">
        <v>247</v>
      </c>
      <c r="AI69" s="15"/>
    </row>
    <row r="70" spans="2:35" s="187" customFormat="1" x14ac:dyDescent="0.25">
      <c r="B70" s="187" t="s">
        <v>190</v>
      </c>
      <c r="F70" s="15" t="s">
        <v>501</v>
      </c>
      <c r="AI70" s="15"/>
    </row>
    <row r="71" spans="2:35" s="187" customFormat="1" x14ac:dyDescent="0.25">
      <c r="B71" s="187" t="s">
        <v>201</v>
      </c>
      <c r="F71" s="15" t="s">
        <v>502</v>
      </c>
      <c r="AI71" s="15"/>
    </row>
    <row r="72" spans="2:35" s="187" customFormat="1" x14ac:dyDescent="0.25">
      <c r="B72" s="187" t="s">
        <v>202</v>
      </c>
      <c r="F72" s="15" t="s">
        <v>248</v>
      </c>
      <c r="AI72" s="15"/>
    </row>
    <row r="73" spans="2:35" s="187" customFormat="1" x14ac:dyDescent="0.25">
      <c r="B73" s="187" t="s">
        <v>150</v>
      </c>
      <c r="F73" s="15" t="s">
        <v>249</v>
      </c>
      <c r="AI73" s="15"/>
    </row>
    <row r="74" spans="2:35" s="187" customFormat="1" x14ac:dyDescent="0.25">
      <c r="B74" s="187" t="s">
        <v>151</v>
      </c>
      <c r="F74" s="199" t="s">
        <v>250</v>
      </c>
      <c r="AI74" s="15"/>
    </row>
    <row r="75" spans="2:35" s="187" customFormat="1" x14ac:dyDescent="0.25">
      <c r="B75" s="187" t="s">
        <v>169</v>
      </c>
      <c r="F75" s="15" t="s">
        <v>251</v>
      </c>
      <c r="AI75" s="15"/>
    </row>
    <row r="76" spans="2:35" s="187" customFormat="1" x14ac:dyDescent="0.25">
      <c r="B76" s="187" t="s">
        <v>145</v>
      </c>
      <c r="F76" s="15" t="s">
        <v>253</v>
      </c>
      <c r="AI76" s="15"/>
    </row>
    <row r="77" spans="2:35" s="187" customFormat="1" x14ac:dyDescent="0.25">
      <c r="B77" s="187" t="s">
        <v>214</v>
      </c>
      <c r="F77" s="15" t="s">
        <v>252</v>
      </c>
      <c r="AI77" s="15"/>
    </row>
    <row r="78" spans="2:35" s="187" customFormat="1" x14ac:dyDescent="0.25">
      <c r="B78" s="187" t="s">
        <v>182</v>
      </c>
      <c r="F78" s="187" t="s">
        <v>495</v>
      </c>
      <c r="AI78" s="15"/>
    </row>
    <row r="79" spans="2:35" s="187" customFormat="1" x14ac:dyDescent="0.25">
      <c r="B79" s="187" t="s">
        <v>127</v>
      </c>
      <c r="F79" s="208" t="s">
        <v>503</v>
      </c>
      <c r="AI79" s="15"/>
    </row>
    <row r="80" spans="2:35" s="187" customFormat="1" x14ac:dyDescent="0.25">
      <c r="B80" s="187" t="s">
        <v>203</v>
      </c>
      <c r="F80" s="208" t="s">
        <v>503</v>
      </c>
      <c r="AI80" s="15"/>
    </row>
    <row r="81" spans="2:35" s="187" customFormat="1" x14ac:dyDescent="0.25">
      <c r="B81" s="187" t="s">
        <v>152</v>
      </c>
      <c r="AI81" s="15"/>
    </row>
    <row r="82" spans="2:35" x14ac:dyDescent="0.25">
      <c r="B82" s="15" t="s">
        <v>146</v>
      </c>
    </row>
    <row r="83" spans="2:35" x14ac:dyDescent="0.25">
      <c r="B83" s="15" t="s">
        <v>128</v>
      </c>
      <c r="F83" s="187"/>
    </row>
    <row r="84" spans="2:35" x14ac:dyDescent="0.25">
      <c r="B84" s="15" t="s">
        <v>183</v>
      </c>
    </row>
    <row r="85" spans="2:35" x14ac:dyDescent="0.25">
      <c r="B85" s="15" t="s">
        <v>129</v>
      </c>
      <c r="F85" s="187"/>
    </row>
    <row r="86" spans="2:35" x14ac:dyDescent="0.25">
      <c r="B86" s="15" t="s">
        <v>204</v>
      </c>
    </row>
    <row r="87" spans="2:35" x14ac:dyDescent="0.25">
      <c r="B87" s="15" t="s">
        <v>153</v>
      </c>
    </row>
    <row r="88" spans="2:35" x14ac:dyDescent="0.25">
      <c r="B88" s="15" t="s">
        <v>205</v>
      </c>
    </row>
    <row r="89" spans="2:35" x14ac:dyDescent="0.25">
      <c r="B89" s="15" t="s">
        <v>184</v>
      </c>
    </row>
    <row r="90" spans="2:35" x14ac:dyDescent="0.25">
      <c r="B90" s="15" t="s">
        <v>170</v>
      </c>
    </row>
    <row r="91" spans="2:35" x14ac:dyDescent="0.25">
      <c r="B91" s="15" t="s">
        <v>154</v>
      </c>
    </row>
    <row r="92" spans="2:35" x14ac:dyDescent="0.25">
      <c r="B92" s="15" t="s">
        <v>122</v>
      </c>
    </row>
    <row r="93" spans="2:35" x14ac:dyDescent="0.25">
      <c r="B93" s="15" t="s">
        <v>155</v>
      </c>
    </row>
    <row r="94" spans="2:35" x14ac:dyDescent="0.25">
      <c r="B94" s="15" t="s">
        <v>156</v>
      </c>
    </row>
    <row r="95" spans="2:35" x14ac:dyDescent="0.25">
      <c r="B95" s="15" t="s">
        <v>130</v>
      </c>
    </row>
    <row r="96" spans="2:35" x14ac:dyDescent="0.25">
      <c r="B96" s="15" t="s">
        <v>141</v>
      </c>
    </row>
    <row r="97" spans="2:2" x14ac:dyDescent="0.25">
      <c r="B97" s="15" t="s">
        <v>171</v>
      </c>
    </row>
    <row r="98" spans="2:2" x14ac:dyDescent="0.25">
      <c r="B98" s="15" t="s">
        <v>123</v>
      </c>
    </row>
    <row r="99" spans="2:2" x14ac:dyDescent="0.25">
      <c r="B99" s="15" t="s">
        <v>172</v>
      </c>
    </row>
    <row r="100" spans="2:2" x14ac:dyDescent="0.25">
      <c r="B100" s="15" t="s">
        <v>142</v>
      </c>
    </row>
    <row r="101" spans="2:2" x14ac:dyDescent="0.25">
      <c r="B101" s="15" t="s">
        <v>131</v>
      </c>
    </row>
    <row r="102" spans="2:2" x14ac:dyDescent="0.25">
      <c r="B102" s="15" t="s">
        <v>185</v>
      </c>
    </row>
    <row r="103" spans="2:2" x14ac:dyDescent="0.25">
      <c r="B103" s="15" t="s">
        <v>157</v>
      </c>
    </row>
    <row r="104" spans="2:2" x14ac:dyDescent="0.25">
      <c r="B104" s="15" t="s">
        <v>206</v>
      </c>
    </row>
    <row r="105" spans="2:2" x14ac:dyDescent="0.25">
      <c r="B105" s="15" t="s">
        <v>132</v>
      </c>
    </row>
    <row r="106" spans="2:2" x14ac:dyDescent="0.25">
      <c r="B106" s="15" t="s">
        <v>173</v>
      </c>
    </row>
    <row r="107" spans="2:2" x14ac:dyDescent="0.25">
      <c r="B107" s="15" t="s">
        <v>191</v>
      </c>
    </row>
    <row r="108" spans="2:2" x14ac:dyDescent="0.25">
      <c r="B108" s="15" t="s">
        <v>133</v>
      </c>
    </row>
    <row r="109" spans="2:2" x14ac:dyDescent="0.25">
      <c r="B109" s="15" t="s">
        <v>192</v>
      </c>
    </row>
    <row r="110" spans="2:2" x14ac:dyDescent="0.25">
      <c r="B110" s="15" t="s">
        <v>207</v>
      </c>
    </row>
    <row r="111" spans="2:2" x14ac:dyDescent="0.25">
      <c r="B111" s="15" t="s">
        <v>215</v>
      </c>
    </row>
    <row r="112" spans="2:2" x14ac:dyDescent="0.25">
      <c r="B112" s="15" t="s">
        <v>158</v>
      </c>
    </row>
    <row r="113" spans="2:2" x14ac:dyDescent="0.25">
      <c r="B113" s="15" t="s">
        <v>193</v>
      </c>
    </row>
    <row r="114" spans="2:2" x14ac:dyDescent="0.25">
      <c r="B114" s="15" t="s">
        <v>159</v>
      </c>
    </row>
    <row r="115" spans="2:2" x14ac:dyDescent="0.25">
      <c r="B115" s="15" t="s">
        <v>186</v>
      </c>
    </row>
    <row r="116" spans="2:2" x14ac:dyDescent="0.25">
      <c r="B116" s="15" t="s">
        <v>208</v>
      </c>
    </row>
    <row r="117" spans="2:2" x14ac:dyDescent="0.25">
      <c r="B117" s="15" t="s">
        <v>124</v>
      </c>
    </row>
    <row r="118" spans="2:2" x14ac:dyDescent="0.25">
      <c r="B118" s="15" t="s">
        <v>160</v>
      </c>
    </row>
    <row r="119" spans="2:2" x14ac:dyDescent="0.25">
      <c r="B119" s="15" t="s">
        <v>194</v>
      </c>
    </row>
    <row r="120" spans="2:2" x14ac:dyDescent="0.25">
      <c r="B120" s="15" t="s">
        <v>174</v>
      </c>
    </row>
    <row r="121" spans="2:2" x14ac:dyDescent="0.25">
      <c r="B121" s="15" t="s">
        <v>187</v>
      </c>
    </row>
    <row r="122" spans="2:2" x14ac:dyDescent="0.25">
      <c r="B122" s="15" t="s">
        <v>209</v>
      </c>
    </row>
    <row r="123" spans="2:2" x14ac:dyDescent="0.25">
      <c r="B123" s="15" t="s">
        <v>216</v>
      </c>
    </row>
    <row r="124" spans="2:2" x14ac:dyDescent="0.25">
      <c r="B124" s="15" t="s">
        <v>161</v>
      </c>
    </row>
    <row r="125" spans="2:2" x14ac:dyDescent="0.25">
      <c r="B125" s="15" t="s">
        <v>210</v>
      </c>
    </row>
    <row r="126" spans="2:2" x14ac:dyDescent="0.25">
      <c r="B126" s="15" t="s">
        <v>181</v>
      </c>
    </row>
    <row r="127" spans="2:2" x14ac:dyDescent="0.25">
      <c r="B127" s="15" t="s">
        <v>217</v>
      </c>
    </row>
    <row r="128" spans="2:2" x14ac:dyDescent="0.25">
      <c r="B128" s="15" t="s">
        <v>195</v>
      </c>
    </row>
    <row r="129" spans="2:2" x14ac:dyDescent="0.25">
      <c r="B129" s="15" t="s">
        <v>196</v>
      </c>
    </row>
    <row r="130" spans="2:2" x14ac:dyDescent="0.25">
      <c r="B130" s="15" t="s">
        <v>175</v>
      </c>
    </row>
    <row r="131" spans="2:2" x14ac:dyDescent="0.25">
      <c r="B131" s="15" t="s">
        <v>147</v>
      </c>
    </row>
    <row r="132" spans="2:2" x14ac:dyDescent="0.25">
      <c r="B132" s="15" t="s">
        <v>162</v>
      </c>
    </row>
    <row r="133" spans="2:2" x14ac:dyDescent="0.25">
      <c r="B133" s="15" t="s">
        <v>148</v>
      </c>
    </row>
    <row r="134" spans="2:2" x14ac:dyDescent="0.25">
      <c r="B134" s="15" t="s">
        <v>134</v>
      </c>
    </row>
    <row r="135" spans="2:2" x14ac:dyDescent="0.25">
      <c r="B135" s="15" t="s">
        <v>163</v>
      </c>
    </row>
    <row r="136" spans="2:2" x14ac:dyDescent="0.25">
      <c r="B136" s="15" t="s">
        <v>164</v>
      </c>
    </row>
    <row r="137" spans="2:2" x14ac:dyDescent="0.25">
      <c r="B137" s="15" t="s">
        <v>149</v>
      </c>
    </row>
    <row r="138" spans="2:2" x14ac:dyDescent="0.25">
      <c r="B138" s="15" t="s">
        <v>165</v>
      </c>
    </row>
    <row r="139" spans="2:2" x14ac:dyDescent="0.25">
      <c r="B139" s="15" t="s">
        <v>135</v>
      </c>
    </row>
    <row r="140" spans="2:2" x14ac:dyDescent="0.25">
      <c r="B140" s="15" t="s">
        <v>166</v>
      </c>
    </row>
    <row r="141" spans="2:2" x14ac:dyDescent="0.25">
      <c r="B141" s="15" t="s">
        <v>218</v>
      </c>
    </row>
    <row r="142" spans="2:2" x14ac:dyDescent="0.25">
      <c r="B142" s="15" t="s">
        <v>197</v>
      </c>
    </row>
    <row r="143" spans="2:2" x14ac:dyDescent="0.25">
      <c r="B143" s="15" t="s">
        <v>198</v>
      </c>
    </row>
    <row r="144" spans="2:2" x14ac:dyDescent="0.25">
      <c r="B144" s="15" t="s">
        <v>176</v>
      </c>
    </row>
    <row r="145" spans="2:2" x14ac:dyDescent="0.25">
      <c r="B145" s="15" t="s">
        <v>143</v>
      </c>
    </row>
    <row r="146" spans="2:2" x14ac:dyDescent="0.25">
      <c r="B146" s="15" t="s">
        <v>136</v>
      </c>
    </row>
    <row r="147" spans="2:2" x14ac:dyDescent="0.25">
      <c r="B147" s="15" t="s">
        <v>219</v>
      </c>
    </row>
    <row r="148" spans="2:2" x14ac:dyDescent="0.25">
      <c r="B148" s="15" t="s">
        <v>177</v>
      </c>
    </row>
    <row r="149" spans="2:2" x14ac:dyDescent="0.25">
      <c r="B149" s="15" t="s">
        <v>178</v>
      </c>
    </row>
    <row r="150" spans="2:2" x14ac:dyDescent="0.25">
      <c r="B150" s="15" t="s">
        <v>137</v>
      </c>
    </row>
    <row r="151" spans="2:2" x14ac:dyDescent="0.25">
      <c r="B151" s="15" t="s">
        <v>144</v>
      </c>
    </row>
    <row r="152" spans="2:2" x14ac:dyDescent="0.25">
      <c r="B152" s="15" t="s">
        <v>188</v>
      </c>
    </row>
    <row r="153" spans="2:2" x14ac:dyDescent="0.25">
      <c r="B153" s="15" t="s">
        <v>211</v>
      </c>
    </row>
    <row r="154" spans="2:2" x14ac:dyDescent="0.25">
      <c r="B154" s="15" t="s">
        <v>220</v>
      </c>
    </row>
    <row r="155" spans="2:2" x14ac:dyDescent="0.25">
      <c r="B155" s="15" t="s">
        <v>167</v>
      </c>
    </row>
    <row r="156" spans="2:2" x14ac:dyDescent="0.25">
      <c r="B156" s="15" t="s">
        <v>138</v>
      </c>
    </row>
    <row r="157" spans="2:2" x14ac:dyDescent="0.25">
      <c r="B157" s="15" t="s">
        <v>139</v>
      </c>
    </row>
    <row r="158" spans="2:2" x14ac:dyDescent="0.25">
      <c r="B158" s="15" t="s">
        <v>125</v>
      </c>
    </row>
    <row r="159" spans="2:2" x14ac:dyDescent="0.25">
      <c r="B159" s="15" t="s">
        <v>140</v>
      </c>
    </row>
    <row r="160" spans="2:2" x14ac:dyDescent="0.25">
      <c r="B160" s="15" t="s">
        <v>168</v>
      </c>
    </row>
    <row r="161" spans="2:2" x14ac:dyDescent="0.25">
      <c r="B161" s="15" t="s">
        <v>212</v>
      </c>
    </row>
    <row r="162" spans="2:2" x14ac:dyDescent="0.25">
      <c r="B162" s="15" t="s">
        <v>179</v>
      </c>
    </row>
    <row r="163" spans="2:2" x14ac:dyDescent="0.25">
      <c r="B163" s="15" t="s">
        <v>213</v>
      </c>
    </row>
    <row r="164" spans="2:2" x14ac:dyDescent="0.25">
      <c r="B164" s="15" t="s">
        <v>180</v>
      </c>
    </row>
    <row r="165" spans="2:2" x14ac:dyDescent="0.25">
      <c r="B165" s="15" t="s">
        <v>189</v>
      </c>
    </row>
    <row r="166" spans="2:2" x14ac:dyDescent="0.25">
      <c r="B166" s="15" t="s">
        <v>221</v>
      </c>
    </row>
  </sheetData>
  <sheetProtection sheet="1" objects="1" scenarios="1"/>
  <sortState ref="F28:AE34">
    <sortCondition ref="F28:F34"/>
  </sortState>
  <conditionalFormatting sqref="G34:AC34">
    <cfRule type="cellIs" dxfId="5" priority="8" operator="equal">
      <formula>""</formula>
    </cfRule>
  </conditionalFormatting>
  <conditionalFormatting sqref="Z30:AD30">
    <cfRule type="cellIs" dxfId="4" priority="3" operator="equal">
      <formula>""</formula>
    </cfRule>
  </conditionalFormatting>
  <conditionalFormatting sqref="AD28:AD29">
    <cfRule type="cellIs" dxfId="3" priority="2" operator="equal">
      <formula>""</formula>
    </cfRule>
  </conditionalFormatting>
  <conditionalFormatting sqref="AD34">
    <cfRule type="cellIs" dxfId="2" priority="5" operator="equal">
      <formula>""</formula>
    </cfRule>
  </conditionalFormatting>
  <conditionalFormatting sqref="G28:AD33">
    <cfRule type="cellIs" dxfId="1" priority="4" operator="equal">
      <formula>""</formula>
    </cfRule>
  </conditionalFormatting>
  <conditionalFormatting sqref="AD31:AD33">
    <cfRule type="cellIs" dxfId="0" priority="1" operator="equal">
      <formula>""</formula>
    </cfRule>
  </conditionalFormatting>
  <printOptions horizontalCentered="1"/>
  <pageMargins left="0.3" right="0.3" top="0.5" bottom="0.5" header="0.3" footer="0.3"/>
  <pageSetup scale="2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pageSetUpPr fitToPage="1"/>
  </sheetPr>
  <dimension ref="A1:Q39"/>
  <sheetViews>
    <sheetView showGridLines="0" workbookViewId="0">
      <pane ySplit="1" topLeftCell="A2" activePane="bottomLeft" state="frozen"/>
      <selection pane="bottomLeft" activeCell="B9" sqref="B9"/>
    </sheetView>
  </sheetViews>
  <sheetFormatPr defaultRowHeight="13.2" x14ac:dyDescent="0.25"/>
  <cols>
    <col min="1" max="4" width="35.6640625" customWidth="1"/>
    <col min="5" max="6" width="12.6640625" customWidth="1"/>
  </cols>
  <sheetData>
    <row r="1" spans="1:17" ht="60" customHeight="1" x14ac:dyDescent="0.25">
      <c r="A1" s="467" t="s">
        <v>485</v>
      </c>
      <c r="B1" s="467"/>
      <c r="C1" s="467"/>
      <c r="D1" s="467"/>
      <c r="E1" s="467"/>
      <c r="F1" s="467"/>
    </row>
    <row r="2" spans="1:17" s="1" customFormat="1"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K2" s="30"/>
      <c r="L2" s="30"/>
      <c r="M2" s="30"/>
    </row>
    <row r="3" spans="1:17" s="1" customFormat="1" ht="20.100000000000001" customHeight="1" x14ac:dyDescent="0.25">
      <c r="A3" s="38" t="str">
        <f>IF('Set-Up Worksheet'!B4="","LME-MCO Not Entered On Set-Up Worksheet",'Set-Up Worksheet'!B4)</f>
        <v>LME-MCO Not Entered On Set-Up Worksheet</v>
      </c>
      <c r="B3" s="30"/>
      <c r="C3" s="30"/>
      <c r="D3" s="30"/>
      <c r="E3" s="30"/>
      <c r="F3" s="30"/>
      <c r="K3" s="30"/>
      <c r="L3" s="30"/>
      <c r="M3" s="30"/>
    </row>
    <row r="5" spans="1:17" ht="35.1" customHeight="1" x14ac:dyDescent="0.25">
      <c r="A5" s="468" t="s">
        <v>484</v>
      </c>
      <c r="B5" s="468"/>
      <c r="C5" s="468"/>
      <c r="D5" s="468"/>
      <c r="E5" s="468"/>
      <c r="F5" s="468"/>
    </row>
    <row r="6" spans="1:17" ht="40.200000000000003" customHeight="1" x14ac:dyDescent="0.25">
      <c r="A6" s="464" t="s">
        <v>486</v>
      </c>
      <c r="B6" s="464"/>
      <c r="C6" s="464"/>
      <c r="D6" s="464"/>
      <c r="E6" s="464"/>
      <c r="F6" s="464"/>
    </row>
    <row r="7" spans="1:17" ht="20.100000000000001" customHeight="1" x14ac:dyDescent="0.25">
      <c r="A7" s="1"/>
      <c r="B7" s="1"/>
      <c r="C7" s="1"/>
      <c r="D7" s="1"/>
      <c r="E7" s="58" t="s">
        <v>330</v>
      </c>
      <c r="F7" s="7"/>
    </row>
    <row r="8" spans="1:17" ht="26.4" x14ac:dyDescent="0.25">
      <c r="A8" s="8" t="s">
        <v>56</v>
      </c>
      <c r="B8" s="8" t="s">
        <v>55</v>
      </c>
      <c r="C8" s="8" t="s">
        <v>57</v>
      </c>
      <c r="D8" s="8" t="s">
        <v>58</v>
      </c>
      <c r="E8" s="72" t="s">
        <v>329</v>
      </c>
      <c r="F8" s="72" t="s">
        <v>328</v>
      </c>
    </row>
    <row r="9" spans="1:17" s="426" customFormat="1" ht="20.100000000000001" customHeight="1" x14ac:dyDescent="0.25">
      <c r="A9" s="419" t="s">
        <v>469</v>
      </c>
      <c r="B9" s="409"/>
      <c r="C9" s="407"/>
      <c r="D9" s="411"/>
      <c r="E9" s="413"/>
      <c r="F9" s="413"/>
    </row>
    <row r="10" spans="1:17" s="426" customFormat="1" ht="20.100000000000001" customHeight="1" x14ac:dyDescent="0.25">
      <c r="A10" s="420" t="s">
        <v>470</v>
      </c>
      <c r="B10" s="410"/>
      <c r="C10" s="408"/>
      <c r="D10" s="412"/>
      <c r="E10" s="414"/>
      <c r="F10" s="414"/>
    </row>
    <row r="11" spans="1:17" s="426" customFormat="1" ht="20.100000000000001" customHeight="1" x14ac:dyDescent="0.25">
      <c r="A11" s="420" t="s">
        <v>64</v>
      </c>
      <c r="B11" s="410"/>
      <c r="C11" s="408"/>
      <c r="D11" s="412"/>
      <c r="E11" s="414"/>
      <c r="F11" s="414"/>
    </row>
    <row r="12" spans="1:17" s="426" customFormat="1" ht="20.100000000000001" customHeight="1" x14ac:dyDescent="0.25">
      <c r="A12" s="421" t="s">
        <v>65</v>
      </c>
      <c r="B12" s="422"/>
      <c r="C12" s="423"/>
      <c r="D12" s="424"/>
      <c r="E12" s="425"/>
      <c r="F12" s="425"/>
    </row>
    <row r="13" spans="1:17" ht="35.1" customHeight="1" x14ac:dyDescent="0.25">
      <c r="A13" s="417" t="s">
        <v>483</v>
      </c>
      <c r="B13" s="418"/>
      <c r="C13" s="418"/>
    </row>
    <row r="14" spans="1:17" ht="35.1" customHeight="1" x14ac:dyDescent="0.25">
      <c r="A14" s="466" t="s">
        <v>471</v>
      </c>
      <c r="B14" s="466"/>
      <c r="C14" s="466"/>
      <c r="D14" s="466"/>
      <c r="E14" s="466"/>
      <c r="F14" s="466"/>
      <c r="G14" s="415"/>
      <c r="H14" s="415"/>
      <c r="I14" s="415"/>
      <c r="J14" s="415"/>
      <c r="K14" s="415"/>
      <c r="L14" s="415"/>
      <c r="M14" s="415"/>
      <c r="N14" s="415"/>
      <c r="O14" s="415"/>
      <c r="P14" s="415"/>
      <c r="Q14" s="415"/>
    </row>
    <row r="15" spans="1:17" ht="35.1" customHeight="1" x14ac:dyDescent="0.25">
      <c r="A15" s="465" t="s">
        <v>472</v>
      </c>
      <c r="B15" s="465"/>
      <c r="C15" s="465"/>
      <c r="D15" s="465"/>
      <c r="E15" s="465"/>
      <c r="F15" s="465"/>
      <c r="G15" s="415"/>
      <c r="H15" s="415"/>
      <c r="I15" s="415"/>
      <c r="J15" s="415"/>
      <c r="K15" s="415"/>
      <c r="L15" s="415"/>
      <c r="M15" s="415"/>
      <c r="N15" s="415"/>
      <c r="O15" s="415"/>
      <c r="P15" s="415"/>
      <c r="Q15" s="415"/>
    </row>
    <row r="16" spans="1:17" ht="30" customHeight="1" x14ac:dyDescent="0.25">
      <c r="A16" s="465" t="s">
        <v>473</v>
      </c>
      <c r="B16" s="465"/>
      <c r="C16" s="465"/>
      <c r="D16" s="465"/>
      <c r="E16" s="465"/>
      <c r="F16" s="465"/>
      <c r="G16" s="415"/>
      <c r="H16" s="415"/>
      <c r="I16" s="415"/>
      <c r="J16" s="415"/>
      <c r="K16" s="415"/>
      <c r="L16" s="415"/>
      <c r="M16" s="415"/>
      <c r="N16" s="415"/>
      <c r="O16" s="415"/>
      <c r="P16" s="415"/>
      <c r="Q16" s="415"/>
    </row>
    <row r="17" spans="1:17" ht="35.1" customHeight="1" x14ac:dyDescent="0.25">
      <c r="A17" s="465" t="s">
        <v>474</v>
      </c>
      <c r="B17" s="465"/>
      <c r="C17" s="465"/>
      <c r="D17" s="465"/>
      <c r="E17" s="465"/>
      <c r="F17" s="465"/>
      <c r="G17" s="415"/>
      <c r="H17" s="415"/>
      <c r="I17" s="415"/>
      <c r="J17" s="415"/>
      <c r="K17" s="415"/>
      <c r="L17" s="415"/>
      <c r="M17" s="415"/>
      <c r="N17" s="415"/>
      <c r="O17" s="415"/>
      <c r="P17" s="415"/>
      <c r="Q17" s="415"/>
    </row>
    <row r="18" spans="1:17" ht="35.1" customHeight="1" x14ac:dyDescent="0.25">
      <c r="A18" s="465" t="s">
        <v>475</v>
      </c>
      <c r="B18" s="465"/>
      <c r="C18" s="465"/>
      <c r="D18" s="465"/>
      <c r="E18" s="465"/>
      <c r="F18" s="465"/>
      <c r="G18" s="415"/>
      <c r="H18" s="415"/>
      <c r="I18" s="415"/>
      <c r="J18" s="415"/>
      <c r="K18" s="415"/>
      <c r="L18" s="415"/>
      <c r="M18" s="415"/>
      <c r="N18" s="415"/>
      <c r="O18" s="415"/>
      <c r="P18" s="415"/>
      <c r="Q18" s="415"/>
    </row>
    <row r="19" spans="1:17" ht="30" customHeight="1" x14ac:dyDescent="0.25">
      <c r="A19" s="463" t="s">
        <v>476</v>
      </c>
      <c r="B19" s="463"/>
      <c r="C19" s="463"/>
      <c r="D19" s="463"/>
      <c r="E19" s="463"/>
      <c r="F19" s="463"/>
      <c r="G19" s="415"/>
      <c r="H19" s="415"/>
      <c r="I19" s="415"/>
      <c r="J19" s="415"/>
      <c r="K19" s="415"/>
      <c r="L19" s="415"/>
      <c r="M19" s="415"/>
      <c r="N19" s="415"/>
      <c r="O19" s="415"/>
      <c r="P19" s="415"/>
      <c r="Q19" s="415"/>
    </row>
    <row r="20" spans="1:17" ht="30" customHeight="1" x14ac:dyDescent="0.25">
      <c r="A20" s="463" t="s">
        <v>477</v>
      </c>
      <c r="B20" s="463"/>
      <c r="C20" s="463"/>
      <c r="D20" s="463"/>
      <c r="E20" s="463"/>
      <c r="F20" s="463"/>
      <c r="G20" s="415"/>
      <c r="H20" s="415"/>
      <c r="I20" s="415"/>
      <c r="J20" s="415"/>
      <c r="K20" s="415"/>
      <c r="L20" s="415"/>
      <c r="M20" s="415"/>
      <c r="N20" s="415"/>
      <c r="O20" s="415"/>
      <c r="P20" s="415"/>
      <c r="Q20" s="415"/>
    </row>
    <row r="21" spans="1:17" ht="35.1" customHeight="1" x14ac:dyDescent="0.25">
      <c r="A21" s="465" t="s">
        <v>478</v>
      </c>
      <c r="B21" s="465"/>
      <c r="C21" s="465"/>
      <c r="D21" s="465"/>
      <c r="E21" s="465"/>
      <c r="F21" s="465"/>
      <c r="G21" s="415"/>
      <c r="H21" s="415"/>
      <c r="I21" s="415"/>
      <c r="J21" s="415"/>
      <c r="K21" s="415"/>
      <c r="L21" s="415"/>
      <c r="M21" s="415"/>
      <c r="N21" s="415"/>
      <c r="O21" s="415"/>
      <c r="P21" s="415"/>
      <c r="Q21" s="415"/>
    </row>
    <row r="22" spans="1:17" ht="35.1" customHeight="1" x14ac:dyDescent="0.25">
      <c r="A22" s="465" t="s">
        <v>479</v>
      </c>
      <c r="B22" s="465"/>
      <c r="C22" s="465"/>
      <c r="D22" s="465"/>
      <c r="E22" s="465"/>
      <c r="F22" s="465"/>
      <c r="G22" s="415"/>
      <c r="H22" s="415"/>
      <c r="I22" s="415"/>
      <c r="J22" s="415"/>
      <c r="K22" s="415"/>
      <c r="L22" s="415"/>
      <c r="M22" s="415"/>
      <c r="N22" s="415"/>
      <c r="O22" s="415"/>
      <c r="P22" s="415"/>
      <c r="Q22" s="415"/>
    </row>
    <row r="23" spans="1:17" ht="45" customHeight="1" x14ac:dyDescent="0.25">
      <c r="A23" s="465" t="s">
        <v>504</v>
      </c>
      <c r="B23" s="465"/>
      <c r="C23" s="465"/>
      <c r="D23" s="465"/>
      <c r="E23" s="465"/>
      <c r="F23" s="465"/>
      <c r="G23" s="415"/>
      <c r="H23" s="415"/>
      <c r="I23" s="415"/>
      <c r="J23" s="415"/>
      <c r="K23" s="415"/>
      <c r="L23" s="415"/>
      <c r="M23" s="415"/>
      <c r="N23" s="415"/>
      <c r="O23" s="415"/>
      <c r="P23" s="415"/>
      <c r="Q23" s="415"/>
    </row>
    <row r="24" spans="1:17" ht="30" customHeight="1" x14ac:dyDescent="0.25">
      <c r="A24" s="463" t="s">
        <v>480</v>
      </c>
      <c r="B24" s="463"/>
      <c r="C24" s="463"/>
      <c r="D24" s="463"/>
      <c r="E24" s="463"/>
      <c r="F24" s="463"/>
      <c r="G24" s="415"/>
      <c r="H24" s="415"/>
      <c r="I24" s="415"/>
      <c r="J24" s="415"/>
      <c r="K24" s="415"/>
      <c r="L24" s="415"/>
      <c r="M24" s="415"/>
      <c r="N24" s="415"/>
      <c r="O24" s="415"/>
      <c r="P24" s="415"/>
      <c r="Q24" s="415"/>
    </row>
    <row r="25" spans="1:17" ht="35.1" customHeight="1" x14ac:dyDescent="0.25">
      <c r="A25" s="465" t="s">
        <v>481</v>
      </c>
      <c r="B25" s="465"/>
      <c r="C25" s="465"/>
      <c r="D25" s="465"/>
      <c r="E25" s="465"/>
      <c r="F25" s="465"/>
      <c r="G25" s="415"/>
      <c r="H25" s="415"/>
      <c r="I25" s="415"/>
      <c r="J25" s="415"/>
      <c r="K25" s="415"/>
      <c r="L25" s="415"/>
      <c r="M25" s="415"/>
      <c r="N25" s="415"/>
      <c r="O25" s="415"/>
      <c r="P25" s="415"/>
      <c r="Q25" s="415"/>
    </row>
    <row r="26" spans="1:17" ht="35.1" customHeight="1" x14ac:dyDescent="0.25">
      <c r="A26" s="465" t="s">
        <v>482</v>
      </c>
      <c r="B26" s="465"/>
      <c r="C26" s="465"/>
      <c r="D26" s="465"/>
      <c r="E26" s="465"/>
      <c r="F26" s="465"/>
      <c r="G26" s="415"/>
      <c r="H26" s="415"/>
      <c r="I26" s="415"/>
      <c r="J26" s="415"/>
      <c r="K26" s="415"/>
      <c r="L26" s="415"/>
      <c r="M26" s="415"/>
      <c r="N26" s="415"/>
      <c r="O26" s="415"/>
      <c r="P26" s="415"/>
      <c r="Q26" s="415"/>
    </row>
    <row r="27" spans="1:17" x14ac:dyDescent="0.25">
      <c r="A27" s="416"/>
      <c r="B27" s="416"/>
      <c r="C27" s="416"/>
      <c r="D27" s="416"/>
      <c r="E27" s="416"/>
      <c r="F27" s="416"/>
      <c r="G27" s="415"/>
      <c r="H27" s="415"/>
      <c r="I27" s="415"/>
      <c r="J27" s="415"/>
      <c r="K27" s="415"/>
      <c r="L27" s="415"/>
      <c r="M27" s="415"/>
      <c r="N27" s="415"/>
      <c r="O27" s="415"/>
      <c r="P27" s="415"/>
      <c r="Q27" s="415"/>
    </row>
    <row r="39" spans="2:2" x14ac:dyDescent="0.25">
      <c r="B39" s="406"/>
    </row>
  </sheetData>
  <sheetProtection sheet="1" objects="1" scenarios="1" insertRows="0"/>
  <mergeCells count="16">
    <mergeCell ref="A1:F1"/>
    <mergeCell ref="A5:F5"/>
    <mergeCell ref="A20:F20"/>
    <mergeCell ref="A21:F21"/>
    <mergeCell ref="A22:F22"/>
    <mergeCell ref="A24:F24"/>
    <mergeCell ref="A6:F6"/>
    <mergeCell ref="A25:F25"/>
    <mergeCell ref="A26:F26"/>
    <mergeCell ref="A23:F23"/>
    <mergeCell ref="A14:F14"/>
    <mergeCell ref="A15:F15"/>
    <mergeCell ref="A16:F16"/>
    <mergeCell ref="A17:F17"/>
    <mergeCell ref="A18:F18"/>
    <mergeCell ref="A19:F19"/>
  </mergeCells>
  <conditionalFormatting sqref="A3">
    <cfRule type="cellIs" dxfId="289" priority="2" operator="equal">
      <formula>"LME-MCO Not Entered On Set-Up Worksheet"</formula>
    </cfRule>
  </conditionalFormatting>
  <conditionalFormatting sqref="A2">
    <cfRule type="cellIs" dxfId="288" priority="1" operator="equal">
      <formula>"SFY And/Or Report Period Not Entered On Set-Up Worksheet"</formula>
    </cfRule>
  </conditionalFormatting>
  <printOptions horizontalCentered="1"/>
  <pageMargins left="0.3" right="0.3" top="0.5" bottom="0.5" header="0.3" footer="0.3"/>
  <pageSetup scale="75" orientation="landscape" r:id="rId1"/>
  <headerFooter>
    <oddFooter>&amp;LNC DMH/DD/SAS-CPM-QMT&amp;CPage &amp;P of &amp;N&amp;R&amp;F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M52"/>
  <sheetViews>
    <sheetView showGridLines="0" workbookViewId="0">
      <pane ySplit="7" topLeftCell="A8" activePane="bottomLeft" state="frozen"/>
      <selection activeCell="D2" sqref="D2"/>
      <selection pane="bottomLeft" activeCell="B8" sqref="B8"/>
    </sheetView>
  </sheetViews>
  <sheetFormatPr defaultColWidth="9.109375" defaultRowHeight="13.2" x14ac:dyDescent="0.25"/>
  <cols>
    <col min="1" max="1" width="5.6640625" style="1" customWidth="1"/>
    <col min="2" max="3" width="9.6640625" style="1" customWidth="1"/>
    <col min="4" max="5" width="35.6640625" style="1" customWidth="1"/>
    <col min="6" max="6" width="25.6640625" style="1" customWidth="1"/>
    <col min="7" max="7" width="35.6640625" style="1" customWidth="1"/>
    <col min="8" max="13" width="10.6640625" style="1" customWidth="1"/>
    <col min="14" max="16384" width="9.109375" style="1"/>
  </cols>
  <sheetData>
    <row r="1" spans="1:13" ht="39.9" customHeight="1" x14ac:dyDescent="0.25">
      <c r="A1" s="264" t="s">
        <v>468</v>
      </c>
      <c r="B1" s="264"/>
      <c r="C1" s="264"/>
      <c r="D1" s="264"/>
      <c r="E1" s="264"/>
      <c r="F1" s="264"/>
      <c r="G1" s="264"/>
      <c r="H1" s="264"/>
      <c r="I1" s="264"/>
      <c r="J1" s="264"/>
      <c r="K1" s="264"/>
      <c r="L1" s="264"/>
      <c r="M1" s="264"/>
    </row>
    <row r="2" spans="1:13"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c r="H2" s="30"/>
      <c r="I2" s="30"/>
      <c r="J2" s="30"/>
      <c r="K2" s="30"/>
      <c r="L2" s="30"/>
      <c r="M2" s="30"/>
    </row>
    <row r="3" spans="1:13" ht="20.100000000000001" customHeight="1" x14ac:dyDescent="0.25">
      <c r="A3" s="38" t="str">
        <f>IF('Set-Up Worksheet'!B4="","LME-MCO Not Entered On Set-Up Worksheet",'Set-Up Worksheet'!B4)</f>
        <v>LME-MCO Not Entered On Set-Up Worksheet</v>
      </c>
      <c r="B3" s="30"/>
      <c r="C3" s="30"/>
      <c r="D3" s="30"/>
      <c r="E3" s="30"/>
      <c r="F3" s="30"/>
      <c r="G3" s="30"/>
      <c r="H3" s="30"/>
      <c r="I3" s="30"/>
      <c r="J3" s="30"/>
      <c r="K3" s="30"/>
      <c r="L3" s="30"/>
      <c r="M3" s="30"/>
    </row>
    <row r="4" spans="1:13" x14ac:dyDescent="0.25">
      <c r="B4" s="79"/>
      <c r="C4" s="79"/>
      <c r="G4" s="30"/>
      <c r="H4" s="79"/>
      <c r="I4" s="79"/>
      <c r="J4" s="79"/>
      <c r="K4" s="79"/>
      <c r="L4" s="79"/>
      <c r="M4" s="79"/>
    </row>
    <row r="5" spans="1:13" ht="15.6" x14ac:dyDescent="0.25">
      <c r="A5" s="64" t="s">
        <v>386</v>
      </c>
      <c r="G5" s="286" t="s">
        <v>331</v>
      </c>
      <c r="H5" s="89">
        <f>SUBTOTAL(3,H8:H42)</f>
        <v>0</v>
      </c>
      <c r="I5" s="89">
        <f t="shared" ref="I5:M5" si="0">SUBTOTAL(3,I8:I42)</f>
        <v>0</v>
      </c>
      <c r="J5" s="89">
        <f t="shared" si="0"/>
        <v>0</v>
      </c>
      <c r="K5" s="89">
        <f t="shared" si="0"/>
        <v>0</v>
      </c>
      <c r="L5" s="89">
        <f t="shared" si="0"/>
        <v>0</v>
      </c>
      <c r="M5" s="89">
        <f t="shared" si="0"/>
        <v>0</v>
      </c>
    </row>
    <row r="6" spans="1:13" ht="24.9" customHeight="1" x14ac:dyDescent="0.25">
      <c r="B6" s="89"/>
      <c r="C6" s="89"/>
      <c r="H6" s="73" t="s">
        <v>59</v>
      </c>
      <c r="I6" s="2"/>
      <c r="J6" s="2"/>
      <c r="K6" s="2"/>
      <c r="L6" s="2"/>
      <c r="M6" s="3"/>
    </row>
    <row r="7" spans="1:13" ht="30" customHeight="1" x14ac:dyDescent="0.25">
      <c r="B7" s="72" t="s">
        <v>329</v>
      </c>
      <c r="C7" s="72" t="s">
        <v>328</v>
      </c>
      <c r="D7" s="8" t="s">
        <v>55</v>
      </c>
      <c r="E7" s="8" t="s">
        <v>56</v>
      </c>
      <c r="F7" s="8" t="s">
        <v>57</v>
      </c>
      <c r="G7" s="8" t="s">
        <v>58</v>
      </c>
      <c r="H7" s="72" t="s">
        <v>63</v>
      </c>
      <c r="I7" s="72" t="s">
        <v>66</v>
      </c>
      <c r="J7" s="72" t="s">
        <v>60</v>
      </c>
      <c r="K7" s="72" t="s">
        <v>67</v>
      </c>
      <c r="L7" s="72" t="s">
        <v>61</v>
      </c>
      <c r="M7" s="72" t="s">
        <v>62</v>
      </c>
    </row>
    <row r="8" spans="1:13" ht="20.100000000000001" customHeight="1" x14ac:dyDescent="0.25">
      <c r="A8" s="75">
        <v>1</v>
      </c>
      <c r="B8" s="301"/>
      <c r="C8" s="301"/>
      <c r="D8" s="302"/>
      <c r="E8" s="302"/>
      <c r="F8" s="303"/>
      <c r="G8" s="302"/>
      <c r="H8" s="301"/>
      <c r="I8" s="301"/>
      <c r="J8" s="301"/>
      <c r="K8" s="301"/>
      <c r="L8" s="301"/>
      <c r="M8" s="301"/>
    </row>
    <row r="9" spans="1:13" ht="20.100000000000001" customHeight="1" x14ac:dyDescent="0.25">
      <c r="A9" s="74">
        <v>2</v>
      </c>
      <c r="B9" s="304"/>
      <c r="C9" s="304"/>
      <c r="D9" s="305"/>
      <c r="E9" s="305"/>
      <c r="F9" s="306"/>
      <c r="G9" s="305"/>
      <c r="H9" s="304"/>
      <c r="I9" s="304"/>
      <c r="J9" s="304"/>
      <c r="K9" s="304"/>
      <c r="L9" s="304"/>
      <c r="M9" s="304"/>
    </row>
    <row r="10" spans="1:13" ht="20.100000000000001" customHeight="1" x14ac:dyDescent="0.25">
      <c r="A10" s="74">
        <v>3</v>
      </c>
      <c r="B10" s="304"/>
      <c r="C10" s="304"/>
      <c r="D10" s="305"/>
      <c r="E10" s="305"/>
      <c r="F10" s="306"/>
      <c r="G10" s="305"/>
      <c r="H10" s="304"/>
      <c r="I10" s="304"/>
      <c r="J10" s="304"/>
      <c r="K10" s="304"/>
      <c r="L10" s="304"/>
      <c r="M10" s="304"/>
    </row>
    <row r="11" spans="1:13" ht="20.100000000000001" customHeight="1" x14ac:dyDescent="0.25">
      <c r="A11" s="74">
        <v>4</v>
      </c>
      <c r="B11" s="304"/>
      <c r="C11" s="304"/>
      <c r="D11" s="305"/>
      <c r="E11" s="305"/>
      <c r="F11" s="306"/>
      <c r="G11" s="305"/>
      <c r="H11" s="304"/>
      <c r="I11" s="304"/>
      <c r="J11" s="304"/>
      <c r="K11" s="304"/>
      <c r="L11" s="304"/>
      <c r="M11" s="304"/>
    </row>
    <row r="12" spans="1:13" ht="20.100000000000001" customHeight="1" x14ac:dyDescent="0.25">
      <c r="A12" s="74">
        <v>5</v>
      </c>
      <c r="B12" s="304"/>
      <c r="C12" s="304"/>
      <c r="D12" s="305"/>
      <c r="E12" s="305"/>
      <c r="F12" s="306"/>
      <c r="G12" s="305"/>
      <c r="H12" s="304"/>
      <c r="I12" s="304"/>
      <c r="J12" s="304"/>
      <c r="K12" s="304"/>
      <c r="L12" s="304"/>
      <c r="M12" s="304"/>
    </row>
    <row r="13" spans="1:13" ht="20.100000000000001" customHeight="1" x14ac:dyDescent="0.25">
      <c r="A13" s="74">
        <v>6</v>
      </c>
      <c r="B13" s="304"/>
      <c r="C13" s="304"/>
      <c r="D13" s="305"/>
      <c r="E13" s="305"/>
      <c r="F13" s="306"/>
      <c r="G13" s="305"/>
      <c r="H13" s="304"/>
      <c r="I13" s="304"/>
      <c r="J13" s="304"/>
      <c r="K13" s="304"/>
      <c r="L13" s="304"/>
      <c r="M13" s="304"/>
    </row>
    <row r="14" spans="1:13" ht="20.100000000000001" customHeight="1" x14ac:dyDescent="0.25">
      <c r="A14" s="74">
        <v>7</v>
      </c>
      <c r="B14" s="304"/>
      <c r="C14" s="304"/>
      <c r="D14" s="305"/>
      <c r="E14" s="305"/>
      <c r="F14" s="306"/>
      <c r="G14" s="305"/>
      <c r="H14" s="304"/>
      <c r="I14" s="304"/>
      <c r="J14" s="304"/>
      <c r="K14" s="304"/>
      <c r="L14" s="304"/>
      <c r="M14" s="304"/>
    </row>
    <row r="15" spans="1:13" ht="20.100000000000001" customHeight="1" x14ac:dyDescent="0.25">
      <c r="A15" s="74">
        <v>8</v>
      </c>
      <c r="B15" s="304"/>
      <c r="C15" s="304"/>
      <c r="D15" s="305"/>
      <c r="E15" s="305"/>
      <c r="F15" s="306"/>
      <c r="G15" s="305"/>
      <c r="H15" s="304"/>
      <c r="I15" s="304"/>
      <c r="J15" s="304"/>
      <c r="K15" s="304"/>
      <c r="L15" s="304"/>
      <c r="M15" s="304"/>
    </row>
    <row r="16" spans="1:13" ht="20.100000000000001" customHeight="1" x14ac:dyDescent="0.25">
      <c r="A16" s="74">
        <v>9</v>
      </c>
      <c r="B16" s="304"/>
      <c r="C16" s="304"/>
      <c r="D16" s="307"/>
      <c r="E16" s="305"/>
      <c r="F16" s="306"/>
      <c r="G16" s="305"/>
      <c r="H16" s="304"/>
      <c r="I16" s="304"/>
      <c r="J16" s="304"/>
      <c r="K16" s="304"/>
      <c r="L16" s="304"/>
      <c r="M16" s="304"/>
    </row>
    <row r="17" spans="1:13" ht="20.100000000000001" customHeight="1" x14ac:dyDescent="0.25">
      <c r="A17" s="74">
        <v>10</v>
      </c>
      <c r="B17" s="304"/>
      <c r="C17" s="304"/>
      <c r="D17" s="305"/>
      <c r="E17" s="305"/>
      <c r="F17" s="306"/>
      <c r="G17" s="305"/>
      <c r="H17" s="304"/>
      <c r="I17" s="304"/>
      <c r="J17" s="304"/>
      <c r="K17" s="304"/>
      <c r="L17" s="304"/>
      <c r="M17" s="304"/>
    </row>
    <row r="18" spans="1:13" ht="20.100000000000001" customHeight="1" x14ac:dyDescent="0.25">
      <c r="A18" s="74">
        <v>11</v>
      </c>
      <c r="B18" s="304"/>
      <c r="C18" s="304"/>
      <c r="D18" s="305"/>
      <c r="E18" s="305"/>
      <c r="F18" s="306"/>
      <c r="G18" s="305"/>
      <c r="H18" s="304"/>
      <c r="I18" s="304"/>
      <c r="J18" s="304"/>
      <c r="K18" s="304"/>
      <c r="L18" s="304"/>
      <c r="M18" s="304"/>
    </row>
    <row r="19" spans="1:13" ht="20.100000000000001" customHeight="1" x14ac:dyDescent="0.25">
      <c r="A19" s="74">
        <v>12</v>
      </c>
      <c r="B19" s="304"/>
      <c r="C19" s="304"/>
      <c r="D19" s="305"/>
      <c r="E19" s="305"/>
      <c r="F19" s="306"/>
      <c r="G19" s="305"/>
      <c r="H19" s="304"/>
      <c r="I19" s="304"/>
      <c r="J19" s="304"/>
      <c r="K19" s="304"/>
      <c r="L19" s="304"/>
      <c r="M19" s="304"/>
    </row>
    <row r="20" spans="1:13" ht="20.100000000000001" customHeight="1" x14ac:dyDescent="0.25">
      <c r="A20" s="74">
        <v>13</v>
      </c>
      <c r="B20" s="304"/>
      <c r="C20" s="304"/>
      <c r="D20" s="305"/>
      <c r="E20" s="305"/>
      <c r="F20" s="306"/>
      <c r="G20" s="305"/>
      <c r="H20" s="304"/>
      <c r="I20" s="304"/>
      <c r="J20" s="304"/>
      <c r="K20" s="304"/>
      <c r="L20" s="304"/>
      <c r="M20" s="304"/>
    </row>
    <row r="21" spans="1:13" ht="20.100000000000001" customHeight="1" x14ac:dyDescent="0.25">
      <c r="A21" s="74">
        <v>14</v>
      </c>
      <c r="B21" s="304"/>
      <c r="C21" s="304"/>
      <c r="D21" s="305"/>
      <c r="E21" s="305"/>
      <c r="F21" s="306"/>
      <c r="G21" s="305"/>
      <c r="H21" s="304"/>
      <c r="I21" s="304"/>
      <c r="J21" s="304"/>
      <c r="K21" s="304"/>
      <c r="L21" s="304"/>
      <c r="M21" s="304"/>
    </row>
    <row r="22" spans="1:13" ht="20.100000000000001" customHeight="1" x14ac:dyDescent="0.25">
      <c r="A22" s="74">
        <v>15</v>
      </c>
      <c r="B22" s="304"/>
      <c r="C22" s="304"/>
      <c r="D22" s="305"/>
      <c r="E22" s="305"/>
      <c r="F22" s="306"/>
      <c r="G22" s="305"/>
      <c r="H22" s="304"/>
      <c r="I22" s="304"/>
      <c r="J22" s="304"/>
      <c r="K22" s="304"/>
      <c r="L22" s="304"/>
      <c r="M22" s="304"/>
    </row>
    <row r="23" spans="1:13" ht="20.100000000000001" customHeight="1" x14ac:dyDescent="0.25">
      <c r="A23" s="74">
        <v>16</v>
      </c>
      <c r="B23" s="304"/>
      <c r="C23" s="304"/>
      <c r="D23" s="305"/>
      <c r="E23" s="305"/>
      <c r="F23" s="306"/>
      <c r="G23" s="305"/>
      <c r="H23" s="304"/>
      <c r="I23" s="304"/>
      <c r="J23" s="304"/>
      <c r="K23" s="304"/>
      <c r="L23" s="304"/>
      <c r="M23" s="304"/>
    </row>
    <row r="24" spans="1:13" ht="20.100000000000001" customHeight="1" x14ac:dyDescent="0.25">
      <c r="A24" s="74">
        <v>17</v>
      </c>
      <c r="B24" s="304"/>
      <c r="C24" s="304"/>
      <c r="D24" s="305"/>
      <c r="E24" s="305"/>
      <c r="F24" s="306"/>
      <c r="G24" s="305"/>
      <c r="H24" s="304"/>
      <c r="I24" s="304"/>
      <c r="J24" s="304"/>
      <c r="K24" s="304"/>
      <c r="L24" s="304"/>
      <c r="M24" s="304"/>
    </row>
    <row r="25" spans="1:13" ht="20.100000000000001" customHeight="1" x14ac:dyDescent="0.25">
      <c r="A25" s="74">
        <v>18</v>
      </c>
      <c r="B25" s="304"/>
      <c r="C25" s="304"/>
      <c r="D25" s="305"/>
      <c r="E25" s="305"/>
      <c r="F25" s="306"/>
      <c r="G25" s="305"/>
      <c r="H25" s="304"/>
      <c r="I25" s="304"/>
      <c r="J25" s="304"/>
      <c r="K25" s="304"/>
      <c r="L25" s="304"/>
      <c r="M25" s="304"/>
    </row>
    <row r="26" spans="1:13" ht="20.100000000000001" customHeight="1" x14ac:dyDescent="0.25">
      <c r="A26" s="74">
        <v>19</v>
      </c>
      <c r="B26" s="304"/>
      <c r="C26" s="304"/>
      <c r="D26" s="307"/>
      <c r="E26" s="305"/>
      <c r="F26" s="306"/>
      <c r="G26" s="305"/>
      <c r="H26" s="304"/>
      <c r="I26" s="304"/>
      <c r="J26" s="304"/>
      <c r="K26" s="304"/>
      <c r="L26" s="304"/>
      <c r="M26" s="304"/>
    </row>
    <row r="27" spans="1:13" ht="20.100000000000001" customHeight="1" x14ac:dyDescent="0.25">
      <c r="A27" s="74">
        <v>20</v>
      </c>
      <c r="B27" s="304"/>
      <c r="C27" s="304"/>
      <c r="D27" s="305"/>
      <c r="E27" s="305"/>
      <c r="F27" s="306"/>
      <c r="G27" s="305"/>
      <c r="H27" s="304"/>
      <c r="I27" s="304"/>
      <c r="J27" s="304"/>
      <c r="K27" s="304"/>
      <c r="L27" s="304"/>
      <c r="M27" s="304"/>
    </row>
    <row r="28" spans="1:13" ht="20.100000000000001" customHeight="1" x14ac:dyDescent="0.25">
      <c r="A28" s="74">
        <v>21</v>
      </c>
      <c r="B28" s="304"/>
      <c r="C28" s="304"/>
      <c r="D28" s="305"/>
      <c r="E28" s="305"/>
      <c r="F28" s="306"/>
      <c r="G28" s="305"/>
      <c r="H28" s="304"/>
      <c r="I28" s="304"/>
      <c r="J28" s="304"/>
      <c r="K28" s="304"/>
      <c r="L28" s="304"/>
      <c r="M28" s="304"/>
    </row>
    <row r="29" spans="1:13" ht="20.100000000000001" customHeight="1" x14ac:dyDescent="0.25">
      <c r="A29" s="74">
        <v>22</v>
      </c>
      <c r="B29" s="304"/>
      <c r="C29" s="304"/>
      <c r="D29" s="305"/>
      <c r="E29" s="305"/>
      <c r="F29" s="306"/>
      <c r="G29" s="305"/>
      <c r="H29" s="304"/>
      <c r="I29" s="304"/>
      <c r="J29" s="304"/>
      <c r="K29" s="304"/>
      <c r="L29" s="304"/>
      <c r="M29" s="304"/>
    </row>
    <row r="30" spans="1:13" ht="20.100000000000001" customHeight="1" x14ac:dyDescent="0.25">
      <c r="A30" s="74">
        <v>23</v>
      </c>
      <c r="B30" s="304"/>
      <c r="C30" s="304"/>
      <c r="D30" s="305"/>
      <c r="E30" s="305"/>
      <c r="F30" s="306"/>
      <c r="G30" s="305"/>
      <c r="H30" s="304"/>
      <c r="I30" s="304"/>
      <c r="J30" s="304"/>
      <c r="K30" s="304"/>
      <c r="L30" s="304"/>
      <c r="M30" s="304"/>
    </row>
    <row r="31" spans="1:13" ht="20.100000000000001" customHeight="1" x14ac:dyDescent="0.25">
      <c r="A31" s="74">
        <v>24</v>
      </c>
      <c r="B31" s="304"/>
      <c r="C31" s="304"/>
      <c r="D31" s="305"/>
      <c r="E31" s="305"/>
      <c r="F31" s="306"/>
      <c r="G31" s="305"/>
      <c r="H31" s="304"/>
      <c r="I31" s="304"/>
      <c r="J31" s="304"/>
      <c r="K31" s="304"/>
      <c r="L31" s="304"/>
      <c r="M31" s="304"/>
    </row>
    <row r="32" spans="1:13" ht="20.100000000000001" customHeight="1" x14ac:dyDescent="0.25">
      <c r="A32" s="74">
        <v>25</v>
      </c>
      <c r="B32" s="304"/>
      <c r="C32" s="304"/>
      <c r="D32" s="305"/>
      <c r="E32" s="305"/>
      <c r="F32" s="306"/>
      <c r="G32" s="305"/>
      <c r="H32" s="304"/>
      <c r="I32" s="304"/>
      <c r="J32" s="304"/>
      <c r="K32" s="304"/>
      <c r="L32" s="304"/>
      <c r="M32" s="304"/>
    </row>
    <row r="33" spans="1:13" ht="20.100000000000001" customHeight="1" x14ac:dyDescent="0.25">
      <c r="A33" s="74">
        <v>26</v>
      </c>
      <c r="B33" s="304"/>
      <c r="C33" s="304"/>
      <c r="D33" s="305"/>
      <c r="E33" s="305"/>
      <c r="F33" s="306"/>
      <c r="G33" s="305"/>
      <c r="H33" s="304"/>
      <c r="I33" s="304"/>
      <c r="J33" s="304"/>
      <c r="K33" s="304"/>
      <c r="L33" s="304"/>
      <c r="M33" s="304"/>
    </row>
    <row r="34" spans="1:13" ht="20.100000000000001" customHeight="1" x14ac:dyDescent="0.25">
      <c r="A34" s="74">
        <v>27</v>
      </c>
      <c r="B34" s="304"/>
      <c r="C34" s="304"/>
      <c r="D34" s="305"/>
      <c r="E34" s="305"/>
      <c r="F34" s="306"/>
      <c r="G34" s="305"/>
      <c r="H34" s="304"/>
      <c r="I34" s="304"/>
      <c r="J34" s="304"/>
      <c r="K34" s="304"/>
      <c r="L34" s="304"/>
      <c r="M34" s="304"/>
    </row>
    <row r="35" spans="1:13" ht="20.100000000000001" customHeight="1" x14ac:dyDescent="0.25">
      <c r="A35" s="74">
        <v>28</v>
      </c>
      <c r="B35" s="304"/>
      <c r="C35" s="304"/>
      <c r="D35" s="305"/>
      <c r="E35" s="305"/>
      <c r="F35" s="306"/>
      <c r="G35" s="305"/>
      <c r="H35" s="304"/>
      <c r="I35" s="304"/>
      <c r="J35" s="304"/>
      <c r="K35" s="304"/>
      <c r="L35" s="304"/>
      <c r="M35" s="304"/>
    </row>
    <row r="36" spans="1:13" ht="20.100000000000001" customHeight="1" x14ac:dyDescent="0.25">
      <c r="A36" s="74">
        <v>29</v>
      </c>
      <c r="B36" s="304"/>
      <c r="C36" s="304"/>
      <c r="D36" s="305"/>
      <c r="E36" s="305"/>
      <c r="F36" s="306"/>
      <c r="G36" s="305"/>
      <c r="H36" s="304"/>
      <c r="I36" s="304"/>
      <c r="J36" s="304"/>
      <c r="K36" s="304"/>
      <c r="L36" s="304"/>
      <c r="M36" s="304"/>
    </row>
    <row r="37" spans="1:13" ht="20.100000000000001" customHeight="1" x14ac:dyDescent="0.25">
      <c r="A37" s="74">
        <v>30</v>
      </c>
      <c r="B37" s="304"/>
      <c r="C37" s="304"/>
      <c r="D37" s="305"/>
      <c r="E37" s="305"/>
      <c r="F37" s="306"/>
      <c r="G37" s="305"/>
      <c r="H37" s="304"/>
      <c r="I37" s="304"/>
      <c r="J37" s="304"/>
      <c r="K37" s="304"/>
      <c r="L37" s="304"/>
      <c r="M37" s="304"/>
    </row>
    <row r="38" spans="1:13" ht="20.100000000000001" customHeight="1" x14ac:dyDescent="0.25">
      <c r="A38" s="74">
        <v>31</v>
      </c>
      <c r="B38" s="304"/>
      <c r="C38" s="304"/>
      <c r="D38" s="305"/>
      <c r="E38" s="305"/>
      <c r="F38" s="306"/>
      <c r="G38" s="305"/>
      <c r="H38" s="304"/>
      <c r="I38" s="304"/>
      <c r="J38" s="304"/>
      <c r="K38" s="304"/>
      <c r="L38" s="304"/>
      <c r="M38" s="304"/>
    </row>
    <row r="39" spans="1:13" ht="20.100000000000001" customHeight="1" x14ac:dyDescent="0.25">
      <c r="A39" s="74">
        <v>32</v>
      </c>
      <c r="B39" s="304"/>
      <c r="C39" s="304"/>
      <c r="D39" s="305"/>
      <c r="E39" s="305"/>
      <c r="F39" s="306"/>
      <c r="G39" s="305"/>
      <c r="H39" s="304"/>
      <c r="I39" s="304"/>
      <c r="J39" s="304"/>
      <c r="K39" s="304"/>
      <c r="L39" s="304"/>
      <c r="M39" s="304"/>
    </row>
    <row r="40" spans="1:13" ht="20.100000000000001" customHeight="1" x14ac:dyDescent="0.25">
      <c r="A40" s="74">
        <v>33</v>
      </c>
      <c r="B40" s="304"/>
      <c r="C40" s="304"/>
      <c r="D40" s="305"/>
      <c r="E40" s="305"/>
      <c r="F40" s="306"/>
      <c r="G40" s="305"/>
      <c r="H40" s="304"/>
      <c r="I40" s="304"/>
      <c r="J40" s="304"/>
      <c r="K40" s="304"/>
      <c r="L40" s="304"/>
      <c r="M40" s="304"/>
    </row>
    <row r="41" spans="1:13" ht="20.100000000000001" customHeight="1" x14ac:dyDescent="0.25">
      <c r="A41" s="74">
        <v>34</v>
      </c>
      <c r="B41" s="304"/>
      <c r="C41" s="304"/>
      <c r="D41" s="305"/>
      <c r="E41" s="305"/>
      <c r="F41" s="306"/>
      <c r="G41" s="305"/>
      <c r="H41" s="304"/>
      <c r="I41" s="304"/>
      <c r="J41" s="304"/>
      <c r="K41" s="304"/>
      <c r="L41" s="304"/>
      <c r="M41" s="304"/>
    </row>
    <row r="42" spans="1:13" ht="20.100000000000001" customHeight="1" x14ac:dyDescent="0.25">
      <c r="A42" s="74">
        <v>35</v>
      </c>
      <c r="B42" s="304"/>
      <c r="C42" s="304"/>
      <c r="D42" s="305"/>
      <c r="E42" s="305"/>
      <c r="F42" s="306"/>
      <c r="G42" s="305"/>
      <c r="H42" s="304"/>
      <c r="I42" s="304"/>
      <c r="J42" s="304"/>
      <c r="K42" s="304"/>
      <c r="L42" s="304"/>
      <c r="M42" s="304"/>
    </row>
    <row r="43" spans="1:13" ht="15" customHeight="1" x14ac:dyDescent="0.25">
      <c r="A43" s="4"/>
    </row>
    <row r="44" spans="1:13" ht="20.100000000000001" customHeight="1" x14ac:dyDescent="0.25"/>
    <row r="45" spans="1:13" ht="15" customHeight="1" x14ac:dyDescent="0.25"/>
    <row r="46" spans="1:13" ht="12.75" customHeight="1" x14ac:dyDescent="0.25"/>
    <row r="47" spans="1:13" ht="20.100000000000001" customHeight="1" x14ac:dyDescent="0.25"/>
    <row r="48" spans="1:13" ht="30" customHeight="1" x14ac:dyDescent="0.25"/>
    <row r="49" spans="11:13" ht="20.100000000000001" customHeight="1" x14ac:dyDescent="0.25">
      <c r="K49" s="47"/>
      <c r="L49" s="47"/>
      <c r="M49" s="47"/>
    </row>
    <row r="50" spans="11:13" ht="20.100000000000001" customHeight="1" x14ac:dyDescent="0.25">
      <c r="K50" s="47"/>
      <c r="L50" s="47"/>
      <c r="M50" s="47"/>
    </row>
    <row r="51" spans="11:13" ht="20.100000000000001" customHeight="1" x14ac:dyDescent="0.25">
      <c r="K51" s="47"/>
      <c r="L51" s="47"/>
      <c r="M51" s="47"/>
    </row>
    <row r="52" spans="11:13" ht="20.100000000000001" customHeight="1" x14ac:dyDescent="0.25">
      <c r="K52" s="47"/>
      <c r="L52" s="47"/>
      <c r="M52" s="47"/>
    </row>
  </sheetData>
  <sheetProtection sheet="1" objects="1" scenarios="1" insertRows="0"/>
  <conditionalFormatting sqref="A3">
    <cfRule type="cellIs" dxfId="287" priority="2" operator="equal">
      <formula>"LME-MCO Not Entered On Set-Up Worksheet"</formula>
    </cfRule>
  </conditionalFormatting>
  <conditionalFormatting sqref="A2">
    <cfRule type="cellIs" dxfId="286" priority="1" operator="equal">
      <formula>"SFY And/Or Report Period Not Entered On Set-Up Worksheet"</formula>
    </cfRule>
  </conditionalFormatting>
  <dataValidations count="1">
    <dataValidation type="list" allowBlank="1" showInputMessage="1" showErrorMessage="1" promptTitle="To Enter Check Mark:" prompt="Select item from the drop-down list or type a capital &quot;P&quot;." sqref="H8:M42 B8:C42">
      <formula1>"P"</formula1>
    </dataValidation>
  </dataValidations>
  <printOptions horizontalCentered="1"/>
  <pageMargins left="0.3" right="0.3" top="0.5" bottom="0.5" header="0.3" footer="0.3"/>
  <pageSetup scale="60" fitToHeight="0" orientation="landscape" r:id="rId1"/>
  <headerFooter>
    <oddFooter>&amp;LNC DMH/DD/SAS-CPM-QMT&amp;CPage &amp;P of &amp;N&amp;R&amp;F</oddFooter>
  </headerFooter>
  <rowBreaks count="1" manualBreakCount="1">
    <brk id="4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workbookViewId="0">
      <selection activeCell="G28" sqref="G28"/>
    </sheetView>
  </sheetViews>
  <sheetFormatPr defaultColWidth="9.109375" defaultRowHeight="13.2" x14ac:dyDescent="0.25"/>
  <cols>
    <col min="1" max="1" width="33.6640625" style="1" customWidth="1"/>
    <col min="2" max="10" width="15.6640625" style="1" customWidth="1"/>
    <col min="11" max="16384" width="9.109375" style="1"/>
  </cols>
  <sheetData>
    <row r="1" spans="1:11" ht="20.100000000000001" customHeight="1" x14ac:dyDescent="0.25">
      <c r="A1" s="224" t="s">
        <v>269</v>
      </c>
      <c r="B1" s="224"/>
      <c r="C1" s="224"/>
      <c r="D1" s="224"/>
      <c r="E1" s="224"/>
      <c r="F1" s="224"/>
      <c r="G1" s="224"/>
      <c r="H1" s="224"/>
      <c r="I1" s="224"/>
      <c r="J1" s="224"/>
    </row>
    <row r="2" spans="1:11"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c r="H2" s="30"/>
      <c r="I2" s="30"/>
      <c r="J2" s="30"/>
    </row>
    <row r="3" spans="1:11" ht="20.100000000000001" customHeight="1" x14ac:dyDescent="0.25">
      <c r="A3" s="38" t="str">
        <f>IF('Set-Up Worksheet'!B4="","LME-MCO Not Entered On Set-Up Worksheet",'Set-Up Worksheet'!B4)</f>
        <v>LME-MCO Not Entered On Set-Up Worksheet</v>
      </c>
      <c r="B3" s="30"/>
      <c r="C3" s="30"/>
      <c r="D3" s="30"/>
      <c r="E3" s="30"/>
      <c r="F3" s="30"/>
      <c r="G3" s="30"/>
      <c r="H3" s="30"/>
      <c r="I3" s="30"/>
      <c r="J3" s="30"/>
    </row>
    <row r="5" spans="1:11" ht="20.100000000000001" customHeight="1" x14ac:dyDescent="0.25">
      <c r="A5" s="64" t="s">
        <v>527</v>
      </c>
    </row>
    <row r="7" spans="1:11" ht="51.9" customHeight="1" x14ac:dyDescent="0.25">
      <c r="A7" s="469" t="s">
        <v>380</v>
      </c>
      <c r="B7" s="469"/>
      <c r="C7" s="469"/>
      <c r="D7" s="469"/>
      <c r="E7" s="469"/>
      <c r="F7" s="469"/>
      <c r="G7" s="469"/>
      <c r="H7" s="469"/>
      <c r="I7" s="469"/>
      <c r="J7" s="469"/>
    </row>
    <row r="9" spans="1:11" x14ac:dyDescent="0.25">
      <c r="A9" s="65"/>
      <c r="B9" s="30"/>
      <c r="C9" s="30"/>
      <c r="D9" s="30"/>
      <c r="E9" s="30"/>
      <c r="F9" s="30"/>
      <c r="G9" s="30"/>
      <c r="H9" s="30"/>
      <c r="I9" s="30"/>
      <c r="J9" s="30"/>
    </row>
    <row r="10" spans="1:11" ht="20.100000000000001" customHeight="1" x14ac:dyDescent="0.25">
      <c r="A10" s="64" t="s">
        <v>77</v>
      </c>
      <c r="B10" s="30"/>
      <c r="C10" s="30"/>
      <c r="D10" s="30"/>
      <c r="E10" s="30"/>
      <c r="F10" s="30"/>
      <c r="G10" s="30"/>
      <c r="H10" s="30"/>
      <c r="I10" s="30"/>
      <c r="J10" s="30"/>
    </row>
    <row r="12" spans="1:11" ht="20.100000000000001" customHeight="1" x14ac:dyDescent="0.25">
      <c r="A12" s="68" t="s">
        <v>68</v>
      </c>
      <c r="B12" s="11"/>
      <c r="D12" s="11" t="s">
        <v>52</v>
      </c>
      <c r="G12" s="11" t="s">
        <v>53</v>
      </c>
      <c r="J12" s="67" t="s">
        <v>13</v>
      </c>
    </row>
    <row r="13" spans="1:11" ht="24.9" customHeight="1" x14ac:dyDescent="0.25">
      <c r="A13" s="1" t="s">
        <v>51</v>
      </c>
      <c r="D13" s="66"/>
      <c r="G13" s="66"/>
      <c r="J13" s="143"/>
      <c r="K13" s="70" t="str">
        <f>IF(AND(J13="",J26&gt;0),"Please enter the annual allocation.","")</f>
        <v/>
      </c>
    </row>
    <row r="14" spans="1:11" ht="24.9" customHeight="1" x14ac:dyDescent="0.25">
      <c r="A14" s="1" t="s">
        <v>54</v>
      </c>
      <c r="D14" s="143"/>
      <c r="E14" s="157"/>
      <c r="F14" s="157"/>
      <c r="G14" s="143"/>
      <c r="H14" s="157"/>
      <c r="I14" s="157"/>
      <c r="J14" s="156">
        <f>SUM(D14,G14)</f>
        <v>0</v>
      </c>
    </row>
    <row r="15" spans="1:11" ht="20.100000000000001" customHeight="1" x14ac:dyDescent="0.25">
      <c r="A15" s="1" t="s">
        <v>79</v>
      </c>
      <c r="D15" s="156">
        <f>J13+D14</f>
        <v>0</v>
      </c>
      <c r="E15" s="157"/>
      <c r="F15" s="157"/>
      <c r="G15" s="156" t="str">
        <f>IF('Set-Up Worksheet'!B8="Mid-Year Report","",D15+G14)</f>
        <v/>
      </c>
      <c r="H15" s="157"/>
      <c r="I15" s="157"/>
      <c r="J15" s="156">
        <f>SUM(J13:J14)</f>
        <v>0</v>
      </c>
    </row>
    <row r="17" spans="1:12" ht="20.100000000000001" customHeight="1" x14ac:dyDescent="0.25">
      <c r="A17" s="68" t="s">
        <v>69</v>
      </c>
      <c r="B17" s="5" t="s">
        <v>10</v>
      </c>
      <c r="C17" s="5"/>
      <c r="D17" s="6"/>
      <c r="E17" s="7" t="s">
        <v>11</v>
      </c>
      <c r="F17" s="5"/>
      <c r="G17" s="6"/>
      <c r="H17" s="7" t="s">
        <v>12</v>
      </c>
      <c r="I17" s="5"/>
      <c r="J17" s="5"/>
    </row>
    <row r="18" spans="1:12" ht="20.100000000000001" customHeight="1" x14ac:dyDescent="0.25">
      <c r="A18" s="11"/>
      <c r="B18" s="58" t="str">
        <f>"July 1, "&amp;'Set-Up Worksheet'!$B$6-1&amp;" through December 31, "&amp;'Set-Up Worksheet'!$B$6-1</f>
        <v>July 1, 2016 through December 31, 2016</v>
      </c>
      <c r="C18" s="59"/>
      <c r="D18" s="60"/>
      <c r="E18" s="58" t="str">
        <f>"January 1, "&amp;'Set-Up Worksheet'!$B$6&amp;" through June 30, "&amp;'Set-Up Worksheet'!$B$6</f>
        <v>January 1, 2017 through June 30, 2017</v>
      </c>
      <c r="F18" s="59"/>
      <c r="G18" s="60"/>
      <c r="H18" s="58" t="str">
        <f>"July 1, "&amp;'Set-Up Worksheet'!$B$6-1&amp;" through June 30, "&amp;'Set-Up Worksheet'!$B$6</f>
        <v>July 1, 2016 through June 30, 2017</v>
      </c>
      <c r="I18" s="59"/>
      <c r="J18" s="7"/>
    </row>
    <row r="19" spans="1:12" ht="20.100000000000001" customHeight="1" x14ac:dyDescent="0.25">
      <c r="A19" s="69" t="s">
        <v>80</v>
      </c>
      <c r="B19" s="8" t="s">
        <v>7</v>
      </c>
      <c r="C19" s="8" t="s">
        <v>8</v>
      </c>
      <c r="D19" s="9" t="s">
        <v>9</v>
      </c>
      <c r="E19" s="10" t="s">
        <v>7</v>
      </c>
      <c r="F19" s="8" t="s">
        <v>8</v>
      </c>
      <c r="G19" s="9" t="s">
        <v>9</v>
      </c>
      <c r="H19" s="10" t="s">
        <v>7</v>
      </c>
      <c r="I19" s="8" t="s">
        <v>8</v>
      </c>
      <c r="J19" s="8" t="s">
        <v>9</v>
      </c>
    </row>
    <row r="20" spans="1:12" ht="24.9" customHeight="1" x14ac:dyDescent="0.25">
      <c r="A20" s="1" t="s">
        <v>0</v>
      </c>
      <c r="B20" s="143"/>
      <c r="C20" s="143"/>
      <c r="D20" s="144">
        <f>SUM(B20:C20)</f>
        <v>0</v>
      </c>
      <c r="E20" s="145"/>
      <c r="F20" s="143"/>
      <c r="G20" s="144">
        <f>SUM(E20:F20)</f>
        <v>0</v>
      </c>
      <c r="H20" s="146">
        <f>SUM(B20,E20)</f>
        <v>0</v>
      </c>
      <c r="I20" s="147">
        <f t="shared" ref="I20:J25" si="0">SUM(C20,F20)</f>
        <v>0</v>
      </c>
      <c r="J20" s="147">
        <f t="shared" si="0"/>
        <v>0</v>
      </c>
    </row>
    <row r="21" spans="1:12" ht="24.9" customHeight="1" x14ac:dyDescent="0.25">
      <c r="A21" s="1" t="s">
        <v>1</v>
      </c>
      <c r="B21" s="143"/>
      <c r="C21" s="143"/>
      <c r="D21" s="144">
        <f t="shared" ref="D21:D25" si="1">SUM(B21:C21)</f>
        <v>0</v>
      </c>
      <c r="E21" s="145"/>
      <c r="F21" s="143"/>
      <c r="G21" s="144">
        <f t="shared" ref="G21:G25" si="2">SUM(E21:F21)</f>
        <v>0</v>
      </c>
      <c r="H21" s="146">
        <f t="shared" ref="H21:H25" si="3">SUM(B21,E21)</f>
        <v>0</v>
      </c>
      <c r="I21" s="147">
        <f t="shared" si="0"/>
        <v>0</v>
      </c>
      <c r="J21" s="147">
        <f t="shared" si="0"/>
        <v>0</v>
      </c>
      <c r="L21" s="61"/>
    </row>
    <row r="22" spans="1:12" ht="24.9" customHeight="1" x14ac:dyDescent="0.25">
      <c r="A22" s="1" t="s">
        <v>2</v>
      </c>
      <c r="B22" s="143"/>
      <c r="C22" s="143"/>
      <c r="D22" s="144">
        <f t="shared" si="1"/>
        <v>0</v>
      </c>
      <c r="E22" s="145"/>
      <c r="F22" s="143"/>
      <c r="G22" s="144">
        <f t="shared" si="2"/>
        <v>0</v>
      </c>
      <c r="H22" s="146">
        <f t="shared" si="3"/>
        <v>0</v>
      </c>
      <c r="I22" s="147">
        <f t="shared" si="0"/>
        <v>0</v>
      </c>
      <c r="J22" s="147">
        <f t="shared" si="0"/>
        <v>0</v>
      </c>
    </row>
    <row r="23" spans="1:12" ht="24.9" customHeight="1" x14ac:dyDescent="0.25">
      <c r="A23" s="1" t="s">
        <v>3</v>
      </c>
      <c r="B23" s="143"/>
      <c r="C23" s="143"/>
      <c r="D23" s="144">
        <f t="shared" si="1"/>
        <v>0</v>
      </c>
      <c r="E23" s="145"/>
      <c r="F23" s="143"/>
      <c r="G23" s="144">
        <f t="shared" si="2"/>
        <v>0</v>
      </c>
      <c r="H23" s="146">
        <f t="shared" si="3"/>
        <v>0</v>
      </c>
      <c r="I23" s="147">
        <f t="shared" si="0"/>
        <v>0</v>
      </c>
      <c r="J23" s="147">
        <f t="shared" si="0"/>
        <v>0</v>
      </c>
    </row>
    <row r="24" spans="1:12" ht="24.9" customHeight="1" x14ac:dyDescent="0.25">
      <c r="A24" s="1" t="s">
        <v>4</v>
      </c>
      <c r="B24" s="143"/>
      <c r="C24" s="143"/>
      <c r="D24" s="144">
        <f t="shared" si="1"/>
        <v>0</v>
      </c>
      <c r="E24" s="145"/>
      <c r="F24" s="143"/>
      <c r="G24" s="144">
        <f t="shared" si="2"/>
        <v>0</v>
      </c>
      <c r="H24" s="146">
        <f t="shared" si="3"/>
        <v>0</v>
      </c>
      <c r="I24" s="147">
        <f t="shared" si="0"/>
        <v>0</v>
      </c>
      <c r="J24" s="147">
        <f t="shared" si="0"/>
        <v>0</v>
      </c>
    </row>
    <row r="25" spans="1:12" ht="24.9" customHeight="1" thickBot="1" x14ac:dyDescent="0.3">
      <c r="A25" s="1" t="s">
        <v>5</v>
      </c>
      <c r="B25" s="148"/>
      <c r="C25" s="148"/>
      <c r="D25" s="149">
        <f t="shared" si="1"/>
        <v>0</v>
      </c>
      <c r="E25" s="150"/>
      <c r="F25" s="148"/>
      <c r="G25" s="149">
        <f t="shared" si="2"/>
        <v>0</v>
      </c>
      <c r="H25" s="151">
        <f t="shared" si="3"/>
        <v>0</v>
      </c>
      <c r="I25" s="152">
        <f t="shared" si="0"/>
        <v>0</v>
      </c>
      <c r="J25" s="152">
        <f t="shared" si="0"/>
        <v>0</v>
      </c>
    </row>
    <row r="26" spans="1:12" ht="24.9" customHeight="1" thickTop="1" x14ac:dyDescent="0.25">
      <c r="A26" s="11" t="s">
        <v>6</v>
      </c>
      <c r="B26" s="153">
        <f>SUM(B20:B25)</f>
        <v>0</v>
      </c>
      <c r="C26" s="153">
        <f t="shared" ref="C26:J26" si="4">SUM(C20:C25)</f>
        <v>0</v>
      </c>
      <c r="D26" s="154">
        <f t="shared" si="4"/>
        <v>0</v>
      </c>
      <c r="E26" s="155">
        <f t="shared" si="4"/>
        <v>0</v>
      </c>
      <c r="F26" s="153">
        <f t="shared" si="4"/>
        <v>0</v>
      </c>
      <c r="G26" s="154">
        <f t="shared" si="4"/>
        <v>0</v>
      </c>
      <c r="H26" s="155">
        <f t="shared" si="4"/>
        <v>0</v>
      </c>
      <c r="I26" s="153">
        <f t="shared" si="4"/>
        <v>0</v>
      </c>
      <c r="J26" s="153">
        <f t="shared" si="4"/>
        <v>0</v>
      </c>
      <c r="K26" s="398"/>
    </row>
    <row r="28" spans="1:12" ht="20.100000000000001" customHeight="1" x14ac:dyDescent="0.25">
      <c r="A28" s="1" t="s">
        <v>114</v>
      </c>
      <c r="D28" s="158">
        <f>IF(D15=0,0,D26/D15)</f>
        <v>0</v>
      </c>
      <c r="E28" s="292" t="str">
        <f>IF(AND('Set-Up Worksheet'!$B$8="Mid-Year Report",D15&gt;0,D26&gt;0,D28&lt;0.35),"Please explain below","")</f>
        <v/>
      </c>
      <c r="G28" s="158" t="str">
        <f>IF(G15="","",IF(G15=0,0,G26/G15))</f>
        <v/>
      </c>
      <c r="J28" s="158">
        <f>IF(J15=0,0,J26/J15)</f>
        <v>0</v>
      </c>
      <c r="K28" s="70" t="str">
        <f>IF(OR(J28&lt;0,J28&gt;1),"Please verify your allocations and expenditures.","")</f>
        <v/>
      </c>
    </row>
    <row r="29" spans="1:12" ht="24.9" customHeight="1" x14ac:dyDescent="0.25">
      <c r="A29" s="1" t="s">
        <v>387</v>
      </c>
    </row>
    <row r="30" spans="1:12" ht="20.100000000000001" customHeight="1" x14ac:dyDescent="0.25">
      <c r="A30" s="293"/>
      <c r="B30" s="294"/>
      <c r="C30" s="294"/>
      <c r="D30" s="294"/>
      <c r="E30" s="294"/>
      <c r="F30" s="294"/>
      <c r="G30" s="294"/>
      <c r="H30" s="294"/>
      <c r="I30" s="294"/>
      <c r="J30" s="295"/>
    </row>
    <row r="31" spans="1:12" ht="20.100000000000001" customHeight="1" x14ac:dyDescent="0.25">
      <c r="A31" s="296"/>
      <c r="B31" s="47"/>
      <c r="C31" s="47"/>
      <c r="D31" s="47"/>
      <c r="E31" s="47"/>
      <c r="F31" s="47"/>
      <c r="G31" s="47"/>
      <c r="H31" s="47"/>
      <c r="I31" s="47"/>
      <c r="J31" s="297"/>
    </row>
    <row r="32" spans="1:12" ht="20.100000000000001" customHeight="1" x14ac:dyDescent="0.25">
      <c r="A32" s="296"/>
      <c r="B32" s="47"/>
      <c r="C32" s="47"/>
      <c r="D32" s="47"/>
      <c r="E32" s="47"/>
      <c r="F32" s="47"/>
      <c r="G32" s="47"/>
      <c r="H32" s="47"/>
      <c r="I32" s="47"/>
      <c r="J32" s="297"/>
    </row>
    <row r="33" spans="1:10" ht="20.100000000000001" customHeight="1" x14ac:dyDescent="0.25">
      <c r="A33" s="296"/>
      <c r="B33" s="47"/>
      <c r="C33" s="47"/>
      <c r="D33" s="47"/>
      <c r="E33" s="47"/>
      <c r="F33" s="47"/>
      <c r="G33" s="47"/>
      <c r="H33" s="47"/>
      <c r="I33" s="47"/>
      <c r="J33" s="297"/>
    </row>
    <row r="34" spans="1:10" ht="20.100000000000001" customHeight="1" x14ac:dyDescent="0.25">
      <c r="A34" s="296"/>
      <c r="B34" s="47"/>
      <c r="C34" s="47"/>
      <c r="D34" s="47"/>
      <c r="E34" s="47"/>
      <c r="F34" s="47"/>
      <c r="G34" s="47"/>
      <c r="H34" s="47"/>
      <c r="I34" s="47"/>
      <c r="J34" s="297"/>
    </row>
    <row r="35" spans="1:10" ht="20.100000000000001" customHeight="1" x14ac:dyDescent="0.25">
      <c r="A35" s="298"/>
      <c r="B35" s="299"/>
      <c r="C35" s="299"/>
      <c r="D35" s="299"/>
      <c r="E35" s="299"/>
      <c r="F35" s="299"/>
      <c r="G35" s="299"/>
      <c r="H35" s="299"/>
      <c r="I35" s="299"/>
      <c r="J35" s="300"/>
    </row>
    <row r="36" spans="1:10" ht="20.100000000000001" customHeight="1" x14ac:dyDescent="0.25"/>
    <row r="37" spans="1:10" ht="20.100000000000001" customHeight="1" x14ac:dyDescent="0.25"/>
    <row r="38" spans="1:10" ht="20.100000000000001" customHeight="1" x14ac:dyDescent="0.25"/>
    <row r="39" spans="1:10" ht="20.100000000000001" customHeight="1" x14ac:dyDescent="0.25"/>
    <row r="40" spans="1:10" ht="20.100000000000001" customHeight="1" x14ac:dyDescent="0.25"/>
    <row r="41" spans="1:10" ht="20.100000000000001" customHeight="1" x14ac:dyDescent="0.25"/>
    <row r="42" spans="1:10" ht="20.100000000000001" customHeight="1" x14ac:dyDescent="0.25"/>
    <row r="43" spans="1:10" ht="20.100000000000001" customHeight="1" x14ac:dyDescent="0.25"/>
    <row r="44" spans="1:10" ht="20.100000000000001" customHeight="1" x14ac:dyDescent="0.25"/>
    <row r="45" spans="1:10" ht="20.100000000000001" customHeight="1" x14ac:dyDescent="0.25"/>
    <row r="46" spans="1:10" ht="20.100000000000001" customHeight="1" x14ac:dyDescent="0.25"/>
    <row r="47" spans="1:10" ht="20.100000000000001" customHeight="1" x14ac:dyDescent="0.25"/>
    <row r="48" spans="1:10" ht="20.100000000000001" customHeight="1" x14ac:dyDescent="0.25"/>
  </sheetData>
  <sheetProtection sheet="1" objects="1" scenarios="1"/>
  <mergeCells count="1">
    <mergeCell ref="A7:J7"/>
  </mergeCells>
  <conditionalFormatting sqref="A3">
    <cfRule type="cellIs" dxfId="285" priority="6" operator="equal">
      <formula>"LME-MCO Not Entered On Set-Up Worksheet"</formula>
    </cfRule>
  </conditionalFormatting>
  <conditionalFormatting sqref="D28 G28 J28">
    <cfRule type="expression" dxfId="284" priority="1">
      <formula>AND(D28&lt;&gt;"",OR(D28&lt;0,D28&gt;1))</formula>
    </cfRule>
  </conditionalFormatting>
  <conditionalFormatting sqref="J13">
    <cfRule type="expression" dxfId="283" priority="3">
      <formula>AND(J13="",J26&gt;0)</formula>
    </cfRule>
  </conditionalFormatting>
  <conditionalFormatting sqref="A2">
    <cfRule type="cellIs" dxfId="282" priority="2" operator="equal">
      <formula>"SFY And/Or Report Period Not Entered On Set-Up Worksheet"</formula>
    </cfRule>
  </conditionalFormatting>
  <dataValidations count="1">
    <dataValidation allowBlank="1" showInputMessage="1" showErrorMessage="1" prompt="Enter positive adjustments as a positive number, negative adjustments as a negative number." sqref="D14 G14"/>
  </dataValidations>
  <printOptions horizontalCentered="1"/>
  <pageMargins left="0.3" right="0.3" top="0.5" bottom="0.5" header="0.3" footer="0.3"/>
  <pageSetup scale="75" orientation="landscape" r:id="rId1"/>
  <headerFooter>
    <oddFooter>&amp;LNC DHHS DMH/DD/SAS-CPM-QMT&amp;CPage &amp;P of &amp;N&amp;R&amp;F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6D83D778-1164-467F-AB29-E3BA92C2363E}">
            <xm:f>AND('Set-Up Worksheet'!$B$8="Mid-Year Report",D15&gt;0,D26&gt;0,D28&lt;0.35)</xm:f>
            <x14:dxf>
              <font>
                <b/>
                <i val="0"/>
                <color rgb="FFFF0000"/>
              </font>
            </x14:dxf>
          </x14:cfRule>
          <xm:sqref>D28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1"/>
  <sheetViews>
    <sheetView showGridLines="0" workbookViewId="0">
      <pane ySplit="1" topLeftCell="A2" activePane="bottomLeft" state="frozen"/>
      <selection pane="bottomLeft" activeCell="B16" sqref="B16"/>
    </sheetView>
  </sheetViews>
  <sheetFormatPr defaultColWidth="9.109375" defaultRowHeight="13.2" x14ac:dyDescent="0.25"/>
  <cols>
    <col min="1" max="1" width="33.6640625" style="1" customWidth="1"/>
    <col min="2" max="19" width="13.6640625" style="1" customWidth="1"/>
    <col min="20" max="20" width="9.109375" style="1"/>
    <col min="21" max="27" width="13.6640625" style="1" customWidth="1"/>
    <col min="28" max="16384" width="9.109375" style="1"/>
  </cols>
  <sheetData>
    <row r="1" spans="1:19" ht="20.100000000000001" customHeight="1" x14ac:dyDescent="0.25">
      <c r="A1" s="224" t="s">
        <v>269</v>
      </c>
      <c r="B1" s="224"/>
      <c r="C1" s="224"/>
      <c r="D1" s="224"/>
      <c r="E1" s="224"/>
      <c r="F1" s="224"/>
      <c r="G1" s="224"/>
      <c r="H1" s="224"/>
      <c r="I1" s="224"/>
      <c r="J1" s="224"/>
      <c r="K1" s="224"/>
      <c r="L1" s="224"/>
      <c r="M1" s="224"/>
      <c r="N1" s="224"/>
      <c r="O1" s="224"/>
      <c r="P1" s="224"/>
      <c r="Q1" s="224"/>
      <c r="R1" s="224"/>
      <c r="S1" s="224"/>
    </row>
    <row r="2" spans="1:19"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c r="H2" s="30"/>
      <c r="I2" s="30"/>
      <c r="J2" s="30"/>
      <c r="K2" s="30"/>
      <c r="L2" s="30"/>
      <c r="M2" s="30"/>
      <c r="N2" s="30"/>
      <c r="O2" s="30"/>
      <c r="P2" s="30"/>
      <c r="Q2" s="30"/>
      <c r="R2" s="30"/>
      <c r="S2" s="30"/>
    </row>
    <row r="3" spans="1:19" ht="20.100000000000001" customHeight="1" x14ac:dyDescent="0.25">
      <c r="A3" s="38" t="str">
        <f>IF('Set-Up Worksheet'!B4="","LME-MCO Not Entered On Set-Up Worksheet",'Set-Up Worksheet'!B4)</f>
        <v>LME-MCO Not Entered On Set-Up Worksheet</v>
      </c>
      <c r="B3" s="30"/>
      <c r="C3" s="30"/>
      <c r="D3" s="30"/>
      <c r="E3" s="30"/>
      <c r="F3" s="30"/>
      <c r="G3" s="30"/>
      <c r="H3" s="30"/>
      <c r="I3" s="30"/>
      <c r="J3" s="30"/>
      <c r="K3" s="30"/>
      <c r="L3" s="30"/>
      <c r="M3" s="30"/>
      <c r="N3" s="30"/>
      <c r="O3" s="30"/>
      <c r="P3" s="30"/>
      <c r="Q3" s="30"/>
      <c r="R3" s="30"/>
      <c r="S3" s="30"/>
    </row>
    <row r="5" spans="1:19" ht="20.100000000000001" customHeight="1" x14ac:dyDescent="0.25">
      <c r="A5" s="64" t="s">
        <v>527</v>
      </c>
    </row>
    <row r="7" spans="1:19" ht="51.9" customHeight="1" x14ac:dyDescent="0.25">
      <c r="A7" s="469" t="s">
        <v>380</v>
      </c>
      <c r="B7" s="469"/>
      <c r="C7" s="469"/>
      <c r="D7" s="469"/>
      <c r="E7" s="469"/>
      <c r="F7" s="469"/>
      <c r="G7" s="469"/>
      <c r="H7" s="469"/>
      <c r="I7" s="469"/>
      <c r="J7" s="469"/>
      <c r="K7" s="469"/>
      <c r="L7" s="469"/>
      <c r="M7" s="469"/>
      <c r="N7" s="469"/>
      <c r="O7" s="469"/>
      <c r="P7" s="469"/>
      <c r="Q7" s="469"/>
      <c r="R7" s="469"/>
      <c r="S7" s="469"/>
    </row>
    <row r="9" spans="1:19" x14ac:dyDescent="0.25">
      <c r="A9" s="65"/>
      <c r="B9" s="30"/>
      <c r="C9" s="30"/>
      <c r="D9" s="30"/>
      <c r="E9" s="30"/>
      <c r="F9" s="30"/>
      <c r="G9" s="30"/>
      <c r="H9" s="30"/>
      <c r="I9" s="30"/>
      <c r="J9" s="30"/>
      <c r="K9" s="30"/>
      <c r="L9" s="30"/>
      <c r="M9" s="30"/>
      <c r="N9" s="30"/>
      <c r="O9" s="30"/>
      <c r="P9" s="30"/>
      <c r="Q9" s="30"/>
      <c r="R9" s="30"/>
      <c r="S9" s="30"/>
    </row>
    <row r="10" spans="1:19" ht="20.100000000000001" customHeight="1" x14ac:dyDescent="0.25">
      <c r="A10" s="64" t="s">
        <v>557</v>
      </c>
      <c r="B10" s="30"/>
      <c r="C10" s="30"/>
      <c r="D10" s="30"/>
      <c r="E10" s="30"/>
      <c r="F10" s="30"/>
      <c r="G10" s="30"/>
      <c r="H10" s="30"/>
      <c r="I10" s="30"/>
      <c r="J10" s="30"/>
      <c r="K10" s="30"/>
      <c r="L10" s="30"/>
      <c r="M10" s="30"/>
      <c r="N10" s="30"/>
      <c r="O10" s="30"/>
      <c r="P10" s="30"/>
      <c r="Q10" s="30"/>
      <c r="R10" s="30"/>
      <c r="S10" s="30"/>
    </row>
    <row r="13" spans="1:19" ht="20.100000000000001" customHeight="1" x14ac:dyDescent="0.25">
      <c r="A13" s="68" t="s">
        <v>69</v>
      </c>
      <c r="B13" s="5" t="s">
        <v>10</v>
      </c>
      <c r="C13" s="5"/>
      <c r="D13" s="5"/>
      <c r="E13" s="5"/>
      <c r="F13" s="5"/>
      <c r="G13" s="6"/>
      <c r="H13" s="7" t="s">
        <v>11</v>
      </c>
      <c r="I13" s="7"/>
      <c r="J13" s="7"/>
      <c r="K13" s="7"/>
      <c r="L13" s="5"/>
      <c r="M13" s="6"/>
      <c r="N13" s="7" t="s">
        <v>12</v>
      </c>
      <c r="O13" s="7"/>
      <c r="P13" s="7"/>
      <c r="Q13" s="7"/>
      <c r="R13" s="5"/>
      <c r="S13" s="5"/>
    </row>
    <row r="14" spans="1:19" ht="20.100000000000001" customHeight="1" x14ac:dyDescent="0.25">
      <c r="A14" s="11"/>
      <c r="B14" s="58" t="str">
        <f>"July 1, "&amp;'Set-Up Worksheet'!$B$6-1&amp;" through December 31, "&amp;'Set-Up Worksheet'!$B$6-1</f>
        <v>July 1, 2016 through December 31, 2016</v>
      </c>
      <c r="C14" s="59"/>
      <c r="D14" s="59"/>
      <c r="E14" s="59"/>
      <c r="F14" s="59"/>
      <c r="G14" s="60"/>
      <c r="H14" s="58" t="str">
        <f>"January 1, "&amp;'Set-Up Worksheet'!$B$6&amp;" through June 30, "&amp;'Set-Up Worksheet'!$B$6</f>
        <v>January 1, 2017 through June 30, 2017</v>
      </c>
      <c r="I14" s="59"/>
      <c r="J14" s="59"/>
      <c r="K14" s="59"/>
      <c r="L14" s="59"/>
      <c r="M14" s="60"/>
      <c r="N14" s="58" t="str">
        <f>"July 1, "&amp;'Set-Up Worksheet'!$B$6-1&amp;" through June 30, "&amp;'Set-Up Worksheet'!$B$6</f>
        <v>July 1, 2016 through June 30, 2017</v>
      </c>
      <c r="O14" s="59"/>
      <c r="P14" s="59"/>
      <c r="Q14" s="59"/>
      <c r="R14" s="59"/>
      <c r="S14" s="7"/>
    </row>
    <row r="15" spans="1:19" ht="26.4" x14ac:dyDescent="0.25">
      <c r="A15" s="69" t="s">
        <v>518</v>
      </c>
      <c r="B15" s="8" t="s">
        <v>519</v>
      </c>
      <c r="C15" s="72" t="s">
        <v>522</v>
      </c>
      <c r="D15" s="8" t="s">
        <v>520</v>
      </c>
      <c r="E15" s="8" t="s">
        <v>521</v>
      </c>
      <c r="F15" s="8" t="s">
        <v>82</v>
      </c>
      <c r="G15" s="9" t="s">
        <v>89</v>
      </c>
      <c r="H15" s="8" t="s">
        <v>519</v>
      </c>
      <c r="I15" s="72" t="s">
        <v>522</v>
      </c>
      <c r="J15" s="8" t="s">
        <v>520</v>
      </c>
      <c r="K15" s="8" t="s">
        <v>521</v>
      </c>
      <c r="L15" s="8" t="s">
        <v>82</v>
      </c>
      <c r="M15" s="9" t="s">
        <v>89</v>
      </c>
      <c r="N15" s="8" t="s">
        <v>519</v>
      </c>
      <c r="O15" s="72" t="s">
        <v>522</v>
      </c>
      <c r="P15" s="8" t="s">
        <v>520</v>
      </c>
      <c r="Q15" s="8" t="s">
        <v>521</v>
      </c>
      <c r="R15" s="8" t="s">
        <v>82</v>
      </c>
      <c r="S15" s="8" t="s">
        <v>89</v>
      </c>
    </row>
    <row r="16" spans="1:19" ht="24.9" customHeight="1" x14ac:dyDescent="0.25">
      <c r="A16" s="433" t="s">
        <v>508</v>
      </c>
      <c r="B16" s="434"/>
      <c r="C16" s="434"/>
      <c r="D16" s="434"/>
      <c r="E16" s="434"/>
      <c r="F16" s="434"/>
      <c r="G16" s="435">
        <f>SUM(B16:F16)</f>
        <v>0</v>
      </c>
      <c r="H16" s="436"/>
      <c r="I16" s="436"/>
      <c r="J16" s="436"/>
      <c r="K16" s="436"/>
      <c r="L16" s="434"/>
      <c r="M16" s="435">
        <f>SUM(H16:L16)</f>
        <v>0</v>
      </c>
      <c r="N16" s="437">
        <f>SUM(B16,H16)</f>
        <v>0</v>
      </c>
      <c r="O16" s="437">
        <f t="shared" ref="O16:Q19" si="0">SUM(C16,I16)</f>
        <v>0</v>
      </c>
      <c r="P16" s="437">
        <f t="shared" si="0"/>
        <v>0</v>
      </c>
      <c r="Q16" s="437">
        <f t="shared" si="0"/>
        <v>0</v>
      </c>
      <c r="R16" s="438">
        <f t="shared" ref="R16:S19" si="1">SUM(F16,L16)</f>
        <v>0</v>
      </c>
      <c r="S16" s="438">
        <f t="shared" si="1"/>
        <v>0</v>
      </c>
    </row>
    <row r="17" spans="1:25" ht="24.9" customHeight="1" x14ac:dyDescent="0.25">
      <c r="A17" s="433" t="s">
        <v>509</v>
      </c>
      <c r="B17" s="434"/>
      <c r="C17" s="434"/>
      <c r="D17" s="434"/>
      <c r="E17" s="434"/>
      <c r="F17" s="434"/>
      <c r="G17" s="435">
        <f>SUM(B17:F17)</f>
        <v>0</v>
      </c>
      <c r="H17" s="436"/>
      <c r="I17" s="436"/>
      <c r="J17" s="436"/>
      <c r="K17" s="436"/>
      <c r="L17" s="434"/>
      <c r="M17" s="435">
        <f>SUM(H17:L17)</f>
        <v>0</v>
      </c>
      <c r="N17" s="437">
        <f>SUM(B17,H17)</f>
        <v>0</v>
      </c>
      <c r="O17" s="437">
        <f t="shared" si="0"/>
        <v>0</v>
      </c>
      <c r="P17" s="437">
        <f t="shared" si="0"/>
        <v>0</v>
      </c>
      <c r="Q17" s="437">
        <f t="shared" si="0"/>
        <v>0</v>
      </c>
      <c r="R17" s="438">
        <f t="shared" si="1"/>
        <v>0</v>
      </c>
      <c r="S17" s="438">
        <f t="shared" si="1"/>
        <v>0</v>
      </c>
      <c r="U17" s="61"/>
    </row>
    <row r="18" spans="1:25" ht="24.9" customHeight="1" x14ac:dyDescent="0.25">
      <c r="A18" s="433" t="s">
        <v>510</v>
      </c>
      <c r="B18" s="434"/>
      <c r="C18" s="434"/>
      <c r="D18" s="434"/>
      <c r="E18" s="434"/>
      <c r="F18" s="434"/>
      <c r="G18" s="435">
        <f>SUM(B18:F18)</f>
        <v>0</v>
      </c>
      <c r="H18" s="436"/>
      <c r="I18" s="436"/>
      <c r="J18" s="436"/>
      <c r="K18" s="436"/>
      <c r="L18" s="434"/>
      <c r="M18" s="435">
        <f>SUM(H18:L18)</f>
        <v>0</v>
      </c>
      <c r="N18" s="437">
        <f>SUM(B18,H18)</f>
        <v>0</v>
      </c>
      <c r="O18" s="437">
        <f t="shared" si="0"/>
        <v>0</v>
      </c>
      <c r="P18" s="437">
        <f t="shared" si="0"/>
        <v>0</v>
      </c>
      <c r="Q18" s="437">
        <f t="shared" si="0"/>
        <v>0</v>
      </c>
      <c r="R18" s="438">
        <f t="shared" si="1"/>
        <v>0</v>
      </c>
      <c r="S18" s="438">
        <f t="shared" si="1"/>
        <v>0</v>
      </c>
    </row>
    <row r="19" spans="1:25" ht="24.9" customHeight="1" thickBot="1" x14ac:dyDescent="0.3">
      <c r="A19" s="433" t="s">
        <v>511</v>
      </c>
      <c r="B19" s="439"/>
      <c r="C19" s="439"/>
      <c r="D19" s="439"/>
      <c r="E19" s="439"/>
      <c r="F19" s="439"/>
      <c r="G19" s="440">
        <f>SUM(B19:F19)</f>
        <v>0</v>
      </c>
      <c r="H19" s="441"/>
      <c r="I19" s="441"/>
      <c r="J19" s="441"/>
      <c r="K19" s="441"/>
      <c r="L19" s="439"/>
      <c r="M19" s="440">
        <f>SUM(H19:L19)</f>
        <v>0</v>
      </c>
      <c r="N19" s="442">
        <f>SUM(B19,H19)</f>
        <v>0</v>
      </c>
      <c r="O19" s="442">
        <f t="shared" si="0"/>
        <v>0</v>
      </c>
      <c r="P19" s="442">
        <f t="shared" si="0"/>
        <v>0</v>
      </c>
      <c r="Q19" s="442">
        <f t="shared" si="0"/>
        <v>0</v>
      </c>
      <c r="R19" s="443">
        <f t="shared" si="1"/>
        <v>0</v>
      </c>
      <c r="S19" s="443">
        <f t="shared" si="1"/>
        <v>0</v>
      </c>
      <c r="U19" s="447" t="s">
        <v>525</v>
      </c>
    </row>
    <row r="20" spans="1:25" ht="24.9" customHeight="1" thickTop="1" x14ac:dyDescent="0.25">
      <c r="A20" s="179" t="s">
        <v>89</v>
      </c>
      <c r="B20" s="444">
        <f>SUM(B16:B19)</f>
        <v>0</v>
      </c>
      <c r="C20" s="444">
        <f t="shared" ref="C20:E20" si="2">SUM(C16:C19)</f>
        <v>0</v>
      </c>
      <c r="D20" s="444">
        <f t="shared" si="2"/>
        <v>0</v>
      </c>
      <c r="E20" s="444">
        <f t="shared" si="2"/>
        <v>0</v>
      </c>
      <c r="F20" s="444">
        <f>SUM(F16:F19)</f>
        <v>0</v>
      </c>
      <c r="G20" s="445">
        <f>SUM(G16:G19)</f>
        <v>0</v>
      </c>
      <c r="H20" s="446">
        <f>SUM(H16:H19)</f>
        <v>0</v>
      </c>
      <c r="I20" s="446">
        <f t="shared" ref="I20:K20" si="3">SUM(I16:I19)</f>
        <v>0</v>
      </c>
      <c r="J20" s="446">
        <f t="shared" si="3"/>
        <v>0</v>
      </c>
      <c r="K20" s="446">
        <f t="shared" si="3"/>
        <v>0</v>
      </c>
      <c r="L20" s="444">
        <f>SUM(L16:L19)</f>
        <v>0</v>
      </c>
      <c r="M20" s="445">
        <f>SUM(M16:M19)</f>
        <v>0</v>
      </c>
      <c r="N20" s="446">
        <f>SUM(N16:N19)</f>
        <v>0</v>
      </c>
      <c r="O20" s="446">
        <f t="shared" ref="O20:Q20" si="4">SUM(O16:O19)</f>
        <v>0</v>
      </c>
      <c r="P20" s="446">
        <f t="shared" si="4"/>
        <v>0</v>
      </c>
      <c r="Q20" s="446">
        <f t="shared" si="4"/>
        <v>0</v>
      </c>
      <c r="R20" s="444">
        <f>SUM(R16:R19)</f>
        <v>0</v>
      </c>
      <c r="S20" s="444">
        <f>SUM(S16:S19)</f>
        <v>0</v>
      </c>
      <c r="T20" s="398"/>
      <c r="U20" s="470" t="s">
        <v>526</v>
      </c>
      <c r="V20" s="470"/>
      <c r="W20" s="470"/>
      <c r="X20" s="470"/>
      <c r="Y20" s="470"/>
    </row>
    <row r="21" spans="1:25" ht="24.9" customHeight="1" x14ac:dyDescent="0.25">
      <c r="B21" s="292" t="str">
        <f>IF(B20&lt;&gt;'Section I-A'!D26,"Total SAPTBG expenditures ≠ the Combined Total expenditures reported in Section I-A","")</f>
        <v/>
      </c>
      <c r="H21" s="292" t="str">
        <f>IF(H20&lt;&gt;'Section I-A'!G26,"Total SAPTBG expenditures ≠ the Combined Total expenditures reported in Section I-A","")</f>
        <v/>
      </c>
      <c r="N21" s="292" t="str">
        <f>IF(N20&lt;&gt;'Section I-A'!J26,"Total SAPTBG expenditures ≠ the Combined Total expenditures reported in Section I-A","")</f>
        <v/>
      </c>
      <c r="U21" s="470"/>
      <c r="V21" s="470"/>
      <c r="W21" s="470"/>
      <c r="X21" s="470"/>
      <c r="Y21" s="470"/>
    </row>
    <row r="22" spans="1:25" ht="24.9" customHeight="1" x14ac:dyDescent="0.25">
      <c r="A22" s="1" t="s">
        <v>529</v>
      </c>
    </row>
    <row r="23" spans="1:25" ht="20.100000000000001" customHeight="1" x14ac:dyDescent="0.25">
      <c r="A23" s="293"/>
      <c r="B23" s="294"/>
      <c r="C23" s="294"/>
      <c r="D23" s="294"/>
      <c r="E23" s="294"/>
      <c r="F23" s="294"/>
      <c r="G23" s="294"/>
      <c r="H23" s="294"/>
      <c r="I23" s="294"/>
      <c r="J23" s="294"/>
      <c r="K23" s="294"/>
      <c r="L23" s="294"/>
      <c r="M23" s="294"/>
      <c r="N23" s="294"/>
      <c r="O23" s="294"/>
      <c r="P23" s="294"/>
      <c r="Q23" s="294"/>
      <c r="R23" s="294"/>
      <c r="S23" s="295"/>
    </row>
    <row r="24" spans="1:25" ht="20.100000000000001" customHeight="1" x14ac:dyDescent="0.25">
      <c r="A24" s="296"/>
      <c r="B24" s="47"/>
      <c r="C24" s="47"/>
      <c r="D24" s="47"/>
      <c r="E24" s="47"/>
      <c r="F24" s="47"/>
      <c r="G24" s="47"/>
      <c r="H24" s="47"/>
      <c r="I24" s="47"/>
      <c r="J24" s="47"/>
      <c r="K24" s="47"/>
      <c r="L24" s="47"/>
      <c r="M24" s="47"/>
      <c r="N24" s="47"/>
      <c r="O24" s="47"/>
      <c r="P24" s="47"/>
      <c r="Q24" s="47"/>
      <c r="R24" s="47"/>
      <c r="S24" s="297"/>
    </row>
    <row r="25" spans="1:25" ht="20.100000000000001" customHeight="1" x14ac:dyDescent="0.25">
      <c r="A25" s="296"/>
      <c r="B25" s="47"/>
      <c r="C25" s="47"/>
      <c r="D25" s="47"/>
      <c r="E25" s="47"/>
      <c r="F25" s="47"/>
      <c r="G25" s="47"/>
      <c r="H25" s="47"/>
      <c r="I25" s="47"/>
      <c r="J25" s="47"/>
      <c r="K25" s="47"/>
      <c r="L25" s="47"/>
      <c r="M25" s="47"/>
      <c r="N25" s="47"/>
      <c r="O25" s="47"/>
      <c r="P25" s="47"/>
      <c r="Q25" s="47"/>
      <c r="R25" s="47"/>
      <c r="S25" s="297"/>
    </row>
    <row r="26" spans="1:25" ht="20.100000000000001" customHeight="1" x14ac:dyDescent="0.25">
      <c r="A26" s="296"/>
      <c r="B26" s="47"/>
      <c r="C26" s="47"/>
      <c r="D26" s="47"/>
      <c r="E26" s="47"/>
      <c r="F26" s="47"/>
      <c r="G26" s="47"/>
      <c r="H26" s="47"/>
      <c r="I26" s="47"/>
      <c r="J26" s="47"/>
      <c r="K26" s="47"/>
      <c r="L26" s="47"/>
      <c r="M26" s="47"/>
      <c r="N26" s="47"/>
      <c r="O26" s="47"/>
      <c r="P26" s="47"/>
      <c r="Q26" s="47"/>
      <c r="R26" s="47"/>
      <c r="S26" s="297"/>
    </row>
    <row r="27" spans="1:25" ht="20.100000000000001" customHeight="1" x14ac:dyDescent="0.25">
      <c r="A27" s="296"/>
      <c r="B27" s="47"/>
      <c r="C27" s="47"/>
      <c r="D27" s="47"/>
      <c r="E27" s="47"/>
      <c r="F27" s="47"/>
      <c r="G27" s="47"/>
      <c r="H27" s="47"/>
      <c r="I27" s="47"/>
      <c r="J27" s="47"/>
      <c r="K27" s="47"/>
      <c r="L27" s="47"/>
      <c r="M27" s="47"/>
      <c r="N27" s="47"/>
      <c r="O27" s="47"/>
      <c r="P27" s="47"/>
      <c r="Q27" s="47"/>
      <c r="R27" s="47"/>
      <c r="S27" s="297"/>
    </row>
    <row r="28" spans="1:25" ht="20.100000000000001" customHeight="1" x14ac:dyDescent="0.25">
      <c r="A28" s="298"/>
      <c r="B28" s="299"/>
      <c r="C28" s="299"/>
      <c r="D28" s="299"/>
      <c r="E28" s="299"/>
      <c r="F28" s="299"/>
      <c r="G28" s="299"/>
      <c r="H28" s="299"/>
      <c r="I28" s="299"/>
      <c r="J28" s="299"/>
      <c r="K28" s="299"/>
      <c r="L28" s="299"/>
      <c r="M28" s="299"/>
      <c r="N28" s="299"/>
      <c r="O28" s="299"/>
      <c r="P28" s="299"/>
      <c r="Q28" s="299"/>
      <c r="R28" s="299"/>
      <c r="S28" s="300"/>
    </row>
    <row r="29" spans="1:25" ht="20.100000000000001" customHeight="1" x14ac:dyDescent="0.25"/>
    <row r="30" spans="1:25" ht="20.100000000000001" customHeight="1" x14ac:dyDescent="0.25"/>
    <row r="31" spans="1:25" ht="20.100000000000001" customHeight="1" x14ac:dyDescent="0.25"/>
    <row r="32" spans="1:25"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sheetData>
  <sheetProtection sheet="1" objects="1" scenarios="1"/>
  <mergeCells count="2">
    <mergeCell ref="A7:S7"/>
    <mergeCell ref="U20:Y21"/>
  </mergeCells>
  <conditionalFormatting sqref="A3">
    <cfRule type="cellIs" dxfId="280" priority="8" operator="equal">
      <formula>"LME-MCO Not Entered On Set-Up Worksheet"</formula>
    </cfRule>
  </conditionalFormatting>
  <conditionalFormatting sqref="A2">
    <cfRule type="cellIs" dxfId="279" priority="5" operator="equal">
      <formula>"SFY And/Or Report Period Not Entered On Set-Up Worksheet"</formula>
    </cfRule>
  </conditionalFormatting>
  <printOptions horizontalCentered="1"/>
  <pageMargins left="0.3" right="0.3" top="0.5" bottom="0.5" header="0.3" footer="0.3"/>
  <pageSetup paperSize="5" scale="62" orientation="landscape" r:id="rId1"/>
  <headerFooter>
    <oddFooter>&amp;LNC DHHS DMH/DD/SAS-CPM-QMT&amp;CPage &amp;P of &amp;N&amp;R&amp;F</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8B28517E-BECB-47DD-A3BF-79DBA75B4FB3}">
            <xm:f>$B$20&lt;&gt;'Section I-A'!$D$26</xm:f>
            <x14:dxf>
              <font>
                <b/>
                <i val="0"/>
                <color rgb="FFFF0000"/>
              </font>
              <fill>
                <patternFill>
                  <bgColor theme="9" tint="0.79998168889431442"/>
                </patternFill>
              </fill>
            </x14:dxf>
          </x14:cfRule>
          <xm:sqref>B20</xm:sqref>
        </x14:conditionalFormatting>
        <x14:conditionalFormatting xmlns:xm="http://schemas.microsoft.com/office/excel/2006/main">
          <x14:cfRule type="expression" priority="2" id="{9C7F93C5-1093-4758-B169-DAC57D521AF4}">
            <xm:f>$H$20&lt;&gt;'Section I-A'!$G$26</xm:f>
            <x14:dxf>
              <font>
                <b/>
                <i val="0"/>
                <color rgb="FFFF0000"/>
              </font>
              <fill>
                <patternFill>
                  <bgColor theme="9" tint="0.79998168889431442"/>
                </patternFill>
              </fill>
            </x14:dxf>
          </x14:cfRule>
          <xm:sqref>H20</xm:sqref>
        </x14:conditionalFormatting>
        <x14:conditionalFormatting xmlns:xm="http://schemas.microsoft.com/office/excel/2006/main">
          <x14:cfRule type="expression" priority="1" id="{9BF1E0AF-781F-4746-9C08-8C8D2D920858}">
            <xm:f>$N$20&lt;&gt;'Section I-A'!$J$26</xm:f>
            <x14:dxf>
              <font>
                <b/>
                <i val="0"/>
                <color rgb="FFFF0000"/>
              </font>
              <fill>
                <patternFill>
                  <bgColor theme="9" tint="0.79998168889431442"/>
                </patternFill>
              </fill>
            </x14:dxf>
          </x14:cfRule>
          <xm:sqref>N20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7"/>
  <sheetViews>
    <sheetView showGridLines="0" zoomScaleNormal="100" workbookViewId="0">
      <pane ySplit="11" topLeftCell="A12" activePane="bottomLeft" state="frozen"/>
      <selection activeCell="D2" sqref="D2"/>
      <selection pane="bottomLeft" activeCell="A7" sqref="A7"/>
    </sheetView>
  </sheetViews>
  <sheetFormatPr defaultColWidth="9.109375" defaultRowHeight="13.2" x14ac:dyDescent="0.25"/>
  <cols>
    <col min="1" max="1" width="56.88671875" style="1" customWidth="1"/>
    <col min="2" max="10" width="15.6640625" style="1" customWidth="1"/>
    <col min="11" max="16384" width="9.109375" style="1"/>
  </cols>
  <sheetData>
    <row r="1" spans="1:10" ht="20.100000000000001" customHeight="1" x14ac:dyDescent="0.25">
      <c r="A1" s="224" t="s">
        <v>269</v>
      </c>
      <c r="B1" s="224"/>
      <c r="C1" s="224"/>
      <c r="D1" s="224"/>
      <c r="E1" s="224"/>
      <c r="F1" s="224"/>
      <c r="G1" s="224"/>
      <c r="H1" s="224"/>
      <c r="I1" s="224"/>
      <c r="J1" s="224"/>
    </row>
    <row r="2" spans="1:10"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c r="H2" s="30"/>
      <c r="I2" s="30"/>
      <c r="J2" s="30"/>
    </row>
    <row r="3" spans="1:10" ht="20.100000000000001" customHeight="1" x14ac:dyDescent="0.25">
      <c r="A3" s="38" t="str">
        <f>IF('Set-Up Worksheet'!B4="","LME-MCO Not Entered On Set-Up Worksheet",'Set-Up Worksheet'!B4)</f>
        <v>LME-MCO Not Entered On Set-Up Worksheet</v>
      </c>
      <c r="B3" s="30"/>
      <c r="C3" s="30"/>
      <c r="D3" s="30"/>
      <c r="E3" s="30"/>
      <c r="F3" s="30"/>
      <c r="G3" s="30"/>
      <c r="H3" s="30"/>
      <c r="I3" s="30"/>
      <c r="J3" s="30"/>
    </row>
    <row r="5" spans="1:10" ht="20.100000000000001" customHeight="1" x14ac:dyDescent="0.25">
      <c r="A5" s="64" t="s">
        <v>527</v>
      </c>
    </row>
    <row r="7" spans="1:10" ht="20.100000000000001" customHeight="1" x14ac:dyDescent="0.25">
      <c r="A7" s="64" t="s">
        <v>556</v>
      </c>
      <c r="B7" s="30"/>
      <c r="C7" s="30"/>
      <c r="D7" s="30"/>
      <c r="E7" s="30"/>
      <c r="F7" s="30"/>
      <c r="G7" s="30"/>
      <c r="H7" s="30"/>
      <c r="I7" s="30"/>
      <c r="J7" s="30"/>
    </row>
    <row r="9" spans="1:10" ht="20.100000000000001" customHeight="1" x14ac:dyDescent="0.25">
      <c r="A9" s="68"/>
      <c r="B9" s="5" t="s">
        <v>74</v>
      </c>
      <c r="C9" s="5"/>
      <c r="D9" s="6"/>
      <c r="E9" s="5" t="s">
        <v>75</v>
      </c>
      <c r="F9" s="5"/>
      <c r="G9" s="6"/>
      <c r="H9" s="7" t="s">
        <v>73</v>
      </c>
      <c r="I9" s="5"/>
      <c r="J9" s="5"/>
    </row>
    <row r="10" spans="1:10" ht="20.100000000000001" customHeight="1" x14ac:dyDescent="0.25">
      <c r="A10" s="11"/>
      <c r="B10" s="58" t="str">
        <f>"July 1, "&amp;'Set-Up Worksheet'!$B$6-1&amp;" through December 31, "&amp;'Set-Up Worksheet'!$B$6-1</f>
        <v>July 1, 2016 through December 31, 2016</v>
      </c>
      <c r="C10" s="59"/>
      <c r="D10" s="60"/>
      <c r="E10" s="58" t="str">
        <f>"January 1, "&amp;'Set-Up Worksheet'!$B$6&amp;" through June 30, "&amp;'Set-Up Worksheet'!$B$6</f>
        <v>January 1, 2017 through June 30, 2017</v>
      </c>
      <c r="F10" s="59"/>
      <c r="G10" s="60"/>
      <c r="H10" s="58" t="str">
        <f>"July 1, "&amp;'Set-Up Worksheet'!$B$6-1&amp;" through June 30, "&amp;'Set-Up Worksheet'!$B$6</f>
        <v>July 1, 2016 through June 30, 2017</v>
      </c>
      <c r="I10" s="59"/>
      <c r="J10" s="7"/>
    </row>
    <row r="11" spans="1:10" ht="26.4" x14ac:dyDescent="0.25">
      <c r="A11" s="8" t="s">
        <v>78</v>
      </c>
      <c r="B11" s="8" t="s">
        <v>70</v>
      </c>
      <c r="C11" s="8" t="s">
        <v>71</v>
      </c>
      <c r="D11" s="77" t="s">
        <v>72</v>
      </c>
      <c r="E11" s="8" t="s">
        <v>70</v>
      </c>
      <c r="F11" s="8" t="s">
        <v>71</v>
      </c>
      <c r="G11" s="77" t="s">
        <v>72</v>
      </c>
      <c r="H11" s="8" t="s">
        <v>70</v>
      </c>
      <c r="I11" s="8" t="s">
        <v>71</v>
      </c>
      <c r="J11" s="72" t="s">
        <v>72</v>
      </c>
    </row>
    <row r="12" spans="1:10" ht="30" customHeight="1" x14ac:dyDescent="0.25">
      <c r="A12" s="81" t="s">
        <v>377</v>
      </c>
      <c r="B12" s="143"/>
      <c r="C12" s="143"/>
      <c r="D12" s="144">
        <f t="shared" ref="D12:D24" si="0">SUM(B12:C12)</f>
        <v>0</v>
      </c>
      <c r="E12" s="145"/>
      <c r="F12" s="143"/>
      <c r="G12" s="144">
        <f t="shared" ref="G12:G24" si="1">SUM(E12:F12)</f>
        <v>0</v>
      </c>
      <c r="H12" s="146">
        <f t="shared" ref="H12:H24" si="2">SUM(B12,E12)</f>
        <v>0</v>
      </c>
      <c r="I12" s="147">
        <f t="shared" ref="I12:J24" si="3">SUM(C12,F12)</f>
        <v>0</v>
      </c>
      <c r="J12" s="147">
        <f t="shared" si="3"/>
        <v>0</v>
      </c>
    </row>
    <row r="13" spans="1:10" ht="30" customHeight="1" x14ac:dyDescent="0.25">
      <c r="A13" s="81" t="s">
        <v>379</v>
      </c>
      <c r="B13" s="143"/>
      <c r="C13" s="143"/>
      <c r="D13" s="144">
        <f t="shared" si="0"/>
        <v>0</v>
      </c>
      <c r="E13" s="145"/>
      <c r="F13" s="143"/>
      <c r="G13" s="144">
        <f t="shared" si="1"/>
        <v>0</v>
      </c>
      <c r="H13" s="146">
        <f t="shared" si="2"/>
        <v>0</v>
      </c>
      <c r="I13" s="147">
        <f t="shared" si="3"/>
        <v>0</v>
      </c>
      <c r="J13" s="147">
        <f t="shared" si="3"/>
        <v>0</v>
      </c>
    </row>
    <row r="14" spans="1:10" ht="30" customHeight="1" x14ac:dyDescent="0.25">
      <c r="A14" s="80" t="s">
        <v>76</v>
      </c>
      <c r="B14" s="159"/>
      <c r="C14" s="160"/>
      <c r="D14" s="161"/>
      <c r="E14" s="160"/>
      <c r="F14" s="160"/>
      <c r="G14" s="161"/>
      <c r="H14" s="160"/>
      <c r="I14" s="160"/>
      <c r="J14" s="162"/>
    </row>
    <row r="15" spans="1:10" ht="30" customHeight="1" x14ac:dyDescent="0.25">
      <c r="A15" s="82"/>
      <c r="B15" s="143"/>
      <c r="C15" s="143"/>
      <c r="D15" s="144">
        <f t="shared" ref="D15:D22" si="4">SUM(B15:C15)</f>
        <v>0</v>
      </c>
      <c r="E15" s="145"/>
      <c r="F15" s="143"/>
      <c r="G15" s="144">
        <f t="shared" ref="G15:G22" si="5">SUM(E15:F15)</f>
        <v>0</v>
      </c>
      <c r="H15" s="146">
        <f t="shared" ref="H15:H22" si="6">SUM(B15,E15)</f>
        <v>0</v>
      </c>
      <c r="I15" s="147">
        <f t="shared" ref="I15:I22" si="7">SUM(C15,F15)</f>
        <v>0</v>
      </c>
      <c r="J15" s="147">
        <f t="shared" ref="J15:J22" si="8">SUM(D15,G15)</f>
        <v>0</v>
      </c>
    </row>
    <row r="16" spans="1:10" ht="30" customHeight="1" x14ac:dyDescent="0.25">
      <c r="A16" s="82"/>
      <c r="B16" s="143"/>
      <c r="C16" s="143"/>
      <c r="D16" s="144">
        <f t="shared" ref="D16" si="9">SUM(B16:C16)</f>
        <v>0</v>
      </c>
      <c r="E16" s="145"/>
      <c r="F16" s="143"/>
      <c r="G16" s="144">
        <f t="shared" ref="G16" si="10">SUM(E16:F16)</f>
        <v>0</v>
      </c>
      <c r="H16" s="146">
        <f t="shared" ref="H16" si="11">SUM(B16,E16)</f>
        <v>0</v>
      </c>
      <c r="I16" s="147">
        <f t="shared" ref="I16" si="12">SUM(C16,F16)</f>
        <v>0</v>
      </c>
      <c r="J16" s="147">
        <f t="shared" ref="J16" si="13">SUM(D16,G16)</f>
        <v>0</v>
      </c>
    </row>
    <row r="17" spans="1:10" ht="30" customHeight="1" x14ac:dyDescent="0.25">
      <c r="A17" s="82"/>
      <c r="B17" s="143"/>
      <c r="C17" s="143"/>
      <c r="D17" s="144">
        <f t="shared" si="4"/>
        <v>0</v>
      </c>
      <c r="E17" s="145"/>
      <c r="F17" s="143"/>
      <c r="G17" s="144">
        <f t="shared" si="5"/>
        <v>0</v>
      </c>
      <c r="H17" s="146">
        <f t="shared" si="6"/>
        <v>0</v>
      </c>
      <c r="I17" s="147">
        <f t="shared" si="7"/>
        <v>0</v>
      </c>
      <c r="J17" s="147">
        <f t="shared" si="8"/>
        <v>0</v>
      </c>
    </row>
    <row r="18" spans="1:10" ht="30" customHeight="1" x14ac:dyDescent="0.25">
      <c r="A18" s="82"/>
      <c r="B18" s="143"/>
      <c r="C18" s="143"/>
      <c r="D18" s="144">
        <f t="shared" si="4"/>
        <v>0</v>
      </c>
      <c r="E18" s="145"/>
      <c r="F18" s="143"/>
      <c r="G18" s="144">
        <f t="shared" si="5"/>
        <v>0</v>
      </c>
      <c r="H18" s="146">
        <f t="shared" si="6"/>
        <v>0</v>
      </c>
      <c r="I18" s="147">
        <f t="shared" si="7"/>
        <v>0</v>
      </c>
      <c r="J18" s="147">
        <f t="shared" si="8"/>
        <v>0</v>
      </c>
    </row>
    <row r="19" spans="1:10" ht="30" customHeight="1" x14ac:dyDescent="0.25">
      <c r="A19" s="82"/>
      <c r="B19" s="143"/>
      <c r="C19" s="143"/>
      <c r="D19" s="144">
        <f t="shared" si="4"/>
        <v>0</v>
      </c>
      <c r="E19" s="145"/>
      <c r="F19" s="143"/>
      <c r="G19" s="144">
        <f t="shared" si="5"/>
        <v>0</v>
      </c>
      <c r="H19" s="146">
        <f t="shared" si="6"/>
        <v>0</v>
      </c>
      <c r="I19" s="147">
        <f t="shared" si="7"/>
        <v>0</v>
      </c>
      <c r="J19" s="147">
        <f t="shared" si="8"/>
        <v>0</v>
      </c>
    </row>
    <row r="20" spans="1:10" ht="30" customHeight="1" x14ac:dyDescent="0.25">
      <c r="A20" s="82"/>
      <c r="B20" s="143"/>
      <c r="C20" s="143"/>
      <c r="D20" s="144">
        <f t="shared" si="4"/>
        <v>0</v>
      </c>
      <c r="E20" s="145"/>
      <c r="F20" s="143"/>
      <c r="G20" s="144">
        <f t="shared" si="5"/>
        <v>0</v>
      </c>
      <c r="H20" s="146">
        <f t="shared" si="6"/>
        <v>0</v>
      </c>
      <c r="I20" s="147">
        <f t="shared" si="7"/>
        <v>0</v>
      </c>
      <c r="J20" s="147">
        <f t="shared" si="8"/>
        <v>0</v>
      </c>
    </row>
    <row r="21" spans="1:10" ht="30" customHeight="1" x14ac:dyDescent="0.25">
      <c r="A21" s="82"/>
      <c r="B21" s="143"/>
      <c r="C21" s="143"/>
      <c r="D21" s="144">
        <f t="shared" si="4"/>
        <v>0</v>
      </c>
      <c r="E21" s="145"/>
      <c r="F21" s="143"/>
      <c r="G21" s="144">
        <f t="shared" si="5"/>
        <v>0</v>
      </c>
      <c r="H21" s="146">
        <f t="shared" si="6"/>
        <v>0</v>
      </c>
      <c r="I21" s="147">
        <f t="shared" si="7"/>
        <v>0</v>
      </c>
      <c r="J21" s="147">
        <f t="shared" si="8"/>
        <v>0</v>
      </c>
    </row>
    <row r="22" spans="1:10" ht="30" customHeight="1" x14ac:dyDescent="0.25">
      <c r="A22" s="82"/>
      <c r="B22" s="143"/>
      <c r="C22" s="143"/>
      <c r="D22" s="144">
        <f t="shared" si="4"/>
        <v>0</v>
      </c>
      <c r="E22" s="145"/>
      <c r="F22" s="143"/>
      <c r="G22" s="144">
        <f t="shared" si="5"/>
        <v>0</v>
      </c>
      <c r="H22" s="146">
        <f t="shared" si="6"/>
        <v>0</v>
      </c>
      <c r="I22" s="147">
        <f t="shared" si="7"/>
        <v>0</v>
      </c>
      <c r="J22" s="147">
        <f t="shared" si="8"/>
        <v>0</v>
      </c>
    </row>
    <row r="23" spans="1:10" ht="30" customHeight="1" x14ac:dyDescent="0.25">
      <c r="A23" s="82"/>
      <c r="B23" s="143"/>
      <c r="C23" s="143"/>
      <c r="D23" s="144">
        <f t="shared" si="0"/>
        <v>0</v>
      </c>
      <c r="E23" s="145"/>
      <c r="F23" s="143"/>
      <c r="G23" s="144">
        <f t="shared" si="1"/>
        <v>0</v>
      </c>
      <c r="H23" s="146">
        <f t="shared" si="2"/>
        <v>0</v>
      </c>
      <c r="I23" s="147">
        <f t="shared" si="3"/>
        <v>0</v>
      </c>
      <c r="J23" s="147">
        <f t="shared" si="3"/>
        <v>0</v>
      </c>
    </row>
    <row r="24" spans="1:10" ht="30" customHeight="1" thickBot="1" x14ac:dyDescent="0.3">
      <c r="A24" s="83"/>
      <c r="B24" s="148"/>
      <c r="C24" s="148"/>
      <c r="D24" s="149">
        <f t="shared" si="0"/>
        <v>0</v>
      </c>
      <c r="E24" s="150"/>
      <c r="F24" s="148"/>
      <c r="G24" s="149">
        <f t="shared" si="1"/>
        <v>0</v>
      </c>
      <c r="H24" s="151">
        <f t="shared" si="2"/>
        <v>0</v>
      </c>
      <c r="I24" s="152">
        <f t="shared" si="3"/>
        <v>0</v>
      </c>
      <c r="J24" s="152">
        <f t="shared" si="3"/>
        <v>0</v>
      </c>
    </row>
    <row r="25" spans="1:10" ht="30" customHeight="1" thickTop="1" x14ac:dyDescent="0.25">
      <c r="A25" s="84" t="s">
        <v>6</v>
      </c>
      <c r="B25" s="153">
        <f t="shared" ref="B25:J25" si="14">SUM(B12:B24)</f>
        <v>0</v>
      </c>
      <c r="C25" s="153">
        <f t="shared" si="14"/>
        <v>0</v>
      </c>
      <c r="D25" s="154">
        <f t="shared" si="14"/>
        <v>0</v>
      </c>
      <c r="E25" s="155">
        <f t="shared" si="14"/>
        <v>0</v>
      </c>
      <c r="F25" s="153">
        <f t="shared" si="14"/>
        <v>0</v>
      </c>
      <c r="G25" s="154">
        <f t="shared" si="14"/>
        <v>0</v>
      </c>
      <c r="H25" s="155">
        <f t="shared" si="14"/>
        <v>0</v>
      </c>
      <c r="I25" s="153">
        <f t="shared" si="14"/>
        <v>0</v>
      </c>
      <c r="J25" s="153">
        <f t="shared" si="14"/>
        <v>0</v>
      </c>
    </row>
    <row r="26" spans="1:10" ht="20.100000000000001" customHeight="1" x14ac:dyDescent="0.25"/>
    <row r="27" spans="1:10" ht="20.100000000000001" customHeight="1" x14ac:dyDescent="0.25"/>
    <row r="28" spans="1:10" ht="20.100000000000001" customHeight="1" x14ac:dyDescent="0.25"/>
    <row r="29" spans="1:10" ht="20.100000000000001" customHeight="1" x14ac:dyDescent="0.25"/>
    <row r="30" spans="1:10" ht="20.100000000000001" customHeight="1" x14ac:dyDescent="0.25"/>
    <row r="31" spans="1:10" ht="20.100000000000001" customHeight="1" x14ac:dyDescent="0.25"/>
    <row r="32" spans="1:10"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row r="46" ht="20.100000000000001" customHeight="1" x14ac:dyDescent="0.25"/>
    <row r="47" ht="20.100000000000001" customHeight="1" x14ac:dyDescent="0.25"/>
  </sheetData>
  <sheetProtection sheet="1" objects="1" scenarios="1"/>
  <conditionalFormatting sqref="A3">
    <cfRule type="cellIs" dxfId="275" priority="4" operator="equal">
      <formula>"LME-MCO Not Entered On Set-Up Worksheet"</formula>
    </cfRule>
  </conditionalFormatting>
  <conditionalFormatting sqref="A2">
    <cfRule type="cellIs" dxfId="274" priority="1" operator="equal">
      <formula>"SFY And/Or Report Period Not Entered On Set-Up Worksheet"</formula>
    </cfRule>
  </conditionalFormatting>
  <printOptions horizontalCentered="1"/>
  <pageMargins left="0.3" right="0.3" top="0.5" bottom="0.5" header="0.3" footer="0.3"/>
  <pageSetup scale="68" orientation="landscape" r:id="rId1"/>
  <headerFooter>
    <oddFooter>&amp;LNC DHHS DMH/DD/SAS-CPM-QMT&amp;CPage &amp;P of &amp;N&amp;R&amp;F</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2"/>
  <sheetViews>
    <sheetView showGridLines="0" workbookViewId="0">
      <pane ySplit="14" topLeftCell="A15" activePane="bottomLeft" state="frozen"/>
      <selection activeCell="D2" sqref="D2"/>
      <selection pane="bottomLeft" activeCell="A7" sqref="A7"/>
    </sheetView>
  </sheetViews>
  <sheetFormatPr defaultColWidth="9.109375" defaultRowHeight="13.2" x14ac:dyDescent="0.25"/>
  <cols>
    <col min="1" max="1" width="6.6640625" style="1" customWidth="1"/>
    <col min="2" max="2" width="60" style="1" customWidth="1"/>
    <col min="3" max="8" width="18.6640625" style="1" customWidth="1"/>
    <col min="9" max="16384" width="9.109375" style="1"/>
  </cols>
  <sheetData>
    <row r="1" spans="1:10" ht="20.100000000000001" customHeight="1" x14ac:dyDescent="0.25">
      <c r="A1" s="224" t="s">
        <v>269</v>
      </c>
      <c r="B1" s="224"/>
      <c r="C1" s="224"/>
      <c r="D1" s="224"/>
      <c r="E1" s="224"/>
      <c r="F1" s="224"/>
      <c r="G1" s="224"/>
      <c r="H1" s="224"/>
      <c r="I1" s="226"/>
      <c r="J1" s="226"/>
    </row>
    <row r="2" spans="1:10"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c r="H2" s="30"/>
    </row>
    <row r="3" spans="1:10" ht="20.100000000000001" customHeight="1" x14ac:dyDescent="0.25">
      <c r="A3" s="38" t="str">
        <f>IF('Set-Up Worksheet'!B4="","LME-MCO Not Entered On Set-Up Worksheet",'Set-Up Worksheet'!B4)</f>
        <v>LME-MCO Not Entered On Set-Up Worksheet</v>
      </c>
      <c r="B3" s="30"/>
      <c r="C3" s="30"/>
      <c r="D3" s="30"/>
      <c r="E3" s="30"/>
      <c r="F3" s="30"/>
      <c r="G3" s="30"/>
      <c r="H3" s="30"/>
    </row>
    <row r="5" spans="1:10" ht="15.6" customHeight="1" x14ac:dyDescent="0.25">
      <c r="A5" s="449" t="s">
        <v>527</v>
      </c>
      <c r="B5" s="64"/>
    </row>
    <row r="7" spans="1:10" ht="20.100000000000001" customHeight="1" x14ac:dyDescent="0.25">
      <c r="A7" s="64" t="s">
        <v>555</v>
      </c>
      <c r="B7" s="64"/>
      <c r="C7" s="30"/>
      <c r="D7" s="30"/>
      <c r="E7" s="30"/>
      <c r="F7" s="30"/>
      <c r="G7" s="30"/>
      <c r="H7" s="30"/>
    </row>
    <row r="9" spans="1:10" ht="45" customHeight="1" x14ac:dyDescent="0.25">
      <c r="A9" s="471" t="s">
        <v>381</v>
      </c>
      <c r="B9" s="471"/>
      <c r="C9" s="471"/>
      <c r="D9" s="471"/>
      <c r="E9" s="471"/>
      <c r="F9" s="471"/>
      <c r="G9" s="471"/>
      <c r="H9" s="471"/>
    </row>
    <row r="10" spans="1:10" ht="30" customHeight="1" x14ac:dyDescent="0.25">
      <c r="A10" s="472" t="s">
        <v>421</v>
      </c>
      <c r="B10" s="472"/>
      <c r="C10" s="472"/>
      <c r="D10" s="472"/>
      <c r="E10" s="472"/>
      <c r="F10" s="472"/>
      <c r="G10" s="472"/>
      <c r="H10" s="472"/>
    </row>
    <row r="12" spans="1:10" ht="30" customHeight="1" x14ac:dyDescent="0.25">
      <c r="B12" s="68"/>
      <c r="C12" s="88" t="s">
        <v>84</v>
      </c>
      <c r="D12" s="93"/>
      <c r="E12" s="91" t="s">
        <v>85</v>
      </c>
      <c r="F12" s="93"/>
      <c r="G12" s="91" t="s">
        <v>86</v>
      </c>
      <c r="H12" s="88"/>
    </row>
    <row r="13" spans="1:10" ht="24.9" customHeight="1" x14ac:dyDescent="0.25">
      <c r="B13" s="11"/>
      <c r="C13" s="58" t="str">
        <f>"July 1, "&amp;'Set-Up Worksheet'!$B$6-1&amp;" through December 31, "&amp;'Set-Up Worksheet'!$B$6-1</f>
        <v>July 1, 2016 through December 31, 2016</v>
      </c>
      <c r="D13" s="60"/>
      <c r="E13" s="59" t="str">
        <f>"January 1, "&amp;'Set-Up Worksheet'!$B$6&amp;" through June 30, "&amp;'Set-Up Worksheet'!$B$6</f>
        <v>January 1, 2017 through June 30, 2017</v>
      </c>
      <c r="F13" s="60"/>
      <c r="G13" s="59" t="str">
        <f>"July 1, "&amp;'Set-Up Worksheet'!$B$6-1&amp;" through June 30, "&amp;'Set-Up Worksheet'!$B$6</f>
        <v>July 1, 2016 through June 30, 2017</v>
      </c>
      <c r="H13" s="7"/>
    </row>
    <row r="14" spans="1:10" ht="24.9" customHeight="1" x14ac:dyDescent="0.25">
      <c r="B14" s="8" t="s">
        <v>81</v>
      </c>
      <c r="C14" s="8" t="s">
        <v>404</v>
      </c>
      <c r="D14" s="9" t="s">
        <v>405</v>
      </c>
      <c r="E14" s="10" t="s">
        <v>404</v>
      </c>
      <c r="F14" s="9" t="s">
        <v>405</v>
      </c>
      <c r="G14" s="10" t="s">
        <v>404</v>
      </c>
      <c r="H14" s="8" t="s">
        <v>405</v>
      </c>
    </row>
    <row r="15" spans="1:10" ht="30" customHeight="1" x14ac:dyDescent="0.25">
      <c r="A15" s="358"/>
      <c r="B15" s="100" t="s">
        <v>406</v>
      </c>
      <c r="C15" s="85"/>
      <c r="D15" s="94"/>
      <c r="E15" s="86"/>
      <c r="F15" s="94"/>
      <c r="G15" s="96" t="str">
        <f>IF(OR(C15="P",E15="P"),"P","")</f>
        <v/>
      </c>
      <c r="H15" s="97" t="str">
        <f>IF(OR(D15="P",F15="P"),"P","")</f>
        <v/>
      </c>
    </row>
    <row r="16" spans="1:10" ht="30" customHeight="1" x14ac:dyDescent="0.25">
      <c r="A16" s="31"/>
      <c r="B16" s="100" t="s">
        <v>407</v>
      </c>
      <c r="C16" s="85"/>
      <c r="D16" s="104"/>
      <c r="E16" s="86"/>
      <c r="F16" s="104"/>
      <c r="G16" s="96" t="str">
        <f t="shared" ref="G16:G31" si="0">IF(OR(C16="P",E16="P"),"P","")</f>
        <v/>
      </c>
      <c r="H16" s="105"/>
      <c r="J16" s="61"/>
    </row>
    <row r="17" spans="1:29" ht="30" customHeight="1" x14ac:dyDescent="0.25">
      <c r="A17" s="31"/>
      <c r="B17" s="101" t="s">
        <v>408</v>
      </c>
      <c r="C17" s="85"/>
      <c r="D17" s="104"/>
      <c r="E17" s="86"/>
      <c r="F17" s="104"/>
      <c r="G17" s="96" t="str">
        <f t="shared" si="0"/>
        <v/>
      </c>
      <c r="H17" s="105"/>
    </row>
    <row r="18" spans="1:29" ht="30" customHeight="1" x14ac:dyDescent="0.25">
      <c r="A18" s="31"/>
      <c r="B18" s="101" t="s">
        <v>422</v>
      </c>
      <c r="C18" s="85"/>
      <c r="D18" s="94"/>
      <c r="E18" s="86"/>
      <c r="F18" s="94"/>
      <c r="G18" s="96" t="str">
        <f t="shared" si="0"/>
        <v/>
      </c>
      <c r="H18" s="97" t="str">
        <f>IF(OR(D18="P",F18="P"),"P","")</f>
        <v/>
      </c>
    </row>
    <row r="19" spans="1:29" ht="30" customHeight="1" x14ac:dyDescent="0.25">
      <c r="A19" s="31"/>
      <c r="B19" s="101" t="s">
        <v>409</v>
      </c>
      <c r="C19" s="85"/>
      <c r="D19" s="94"/>
      <c r="E19" s="86"/>
      <c r="F19" s="94"/>
      <c r="G19" s="96" t="str">
        <f t="shared" si="0"/>
        <v/>
      </c>
      <c r="H19" s="97" t="str">
        <f>IF(OR(D19="P",F19="P"),"P","")</f>
        <v/>
      </c>
    </row>
    <row r="20" spans="1:29" ht="30" customHeight="1" x14ac:dyDescent="0.25">
      <c r="A20" s="31"/>
      <c r="B20" s="102" t="s">
        <v>410</v>
      </c>
      <c r="C20" s="85"/>
      <c r="D20" s="104"/>
      <c r="E20" s="86"/>
      <c r="F20" s="104"/>
      <c r="G20" s="96" t="str">
        <f t="shared" si="0"/>
        <v/>
      </c>
      <c r="H20" s="105"/>
    </row>
    <row r="21" spans="1:29" ht="30" customHeight="1" x14ac:dyDescent="0.25">
      <c r="A21" s="31"/>
      <c r="B21" s="102" t="s">
        <v>423</v>
      </c>
      <c r="C21" s="85"/>
      <c r="D21" s="104"/>
      <c r="E21" s="86"/>
      <c r="F21" s="104"/>
      <c r="G21" s="96" t="str">
        <f t="shared" si="0"/>
        <v/>
      </c>
      <c r="H21" s="105"/>
      <c r="AC21" s="1" t="str">
        <f t="shared" ref="AC21" si="1">AC18&amp;AC19&amp;AC20</f>
        <v/>
      </c>
    </row>
    <row r="22" spans="1:29" ht="30" customHeight="1" x14ac:dyDescent="0.25">
      <c r="A22" s="31"/>
      <c r="B22" s="102" t="s">
        <v>411</v>
      </c>
      <c r="C22" s="85"/>
      <c r="D22" s="104"/>
      <c r="E22" s="86"/>
      <c r="F22" s="104"/>
      <c r="G22" s="96" t="str">
        <f t="shared" si="0"/>
        <v/>
      </c>
      <c r="H22" s="105"/>
    </row>
    <row r="23" spans="1:29" ht="30" customHeight="1" x14ac:dyDescent="0.25">
      <c r="A23" s="31"/>
      <c r="B23" s="102" t="s">
        <v>412</v>
      </c>
      <c r="C23" s="85"/>
      <c r="D23" s="94"/>
      <c r="E23" s="86"/>
      <c r="F23" s="94"/>
      <c r="G23" s="96" t="str">
        <f t="shared" si="0"/>
        <v/>
      </c>
      <c r="H23" s="97" t="str">
        <f t="shared" ref="H23:H31" si="2">IF(OR(D23="P",F23="P"),"P","")</f>
        <v/>
      </c>
    </row>
    <row r="24" spans="1:29" ht="30" customHeight="1" x14ac:dyDescent="0.25">
      <c r="A24" s="31"/>
      <c r="B24" s="102" t="s">
        <v>413</v>
      </c>
      <c r="C24" s="85"/>
      <c r="D24" s="94"/>
      <c r="E24" s="86"/>
      <c r="F24" s="94"/>
      <c r="G24" s="96" t="str">
        <f t="shared" si="0"/>
        <v/>
      </c>
      <c r="H24" s="97" t="str">
        <f t="shared" si="2"/>
        <v/>
      </c>
    </row>
    <row r="25" spans="1:29" ht="30" customHeight="1" x14ac:dyDescent="0.25">
      <c r="A25" s="31"/>
      <c r="B25" s="102" t="s">
        <v>414</v>
      </c>
      <c r="C25" s="85"/>
      <c r="D25" s="94"/>
      <c r="E25" s="86"/>
      <c r="F25" s="94"/>
      <c r="G25" s="96" t="str">
        <f t="shared" si="0"/>
        <v/>
      </c>
      <c r="H25" s="97" t="str">
        <f t="shared" si="2"/>
        <v/>
      </c>
    </row>
    <row r="26" spans="1:29" ht="30" customHeight="1" x14ac:dyDescent="0.25">
      <c r="A26" s="31"/>
      <c r="B26" s="348" t="s">
        <v>415</v>
      </c>
      <c r="C26" s="85"/>
      <c r="D26" s="104"/>
      <c r="E26" s="86"/>
      <c r="F26" s="104"/>
      <c r="G26" s="96" t="str">
        <f t="shared" si="0"/>
        <v/>
      </c>
      <c r="H26" s="105"/>
    </row>
    <row r="27" spans="1:29" ht="30" customHeight="1" x14ac:dyDescent="0.25">
      <c r="A27" s="31"/>
      <c r="B27" s="102" t="s">
        <v>416</v>
      </c>
      <c r="C27" s="85"/>
      <c r="D27" s="94"/>
      <c r="E27" s="86"/>
      <c r="F27" s="94"/>
      <c r="G27" s="96" t="str">
        <f t="shared" si="0"/>
        <v/>
      </c>
      <c r="H27" s="97" t="str">
        <f t="shared" si="2"/>
        <v/>
      </c>
    </row>
    <row r="28" spans="1:29" ht="30" customHeight="1" x14ac:dyDescent="0.25">
      <c r="A28" s="31"/>
      <c r="B28" s="349" t="s">
        <v>417</v>
      </c>
      <c r="C28" s="397"/>
      <c r="D28" s="357"/>
      <c r="E28" s="397"/>
      <c r="F28" s="94"/>
      <c r="G28" s="397"/>
      <c r="H28" s="97" t="str">
        <f t="shared" si="2"/>
        <v/>
      </c>
    </row>
    <row r="29" spans="1:29" ht="30" customHeight="1" x14ac:dyDescent="0.25">
      <c r="A29" s="31"/>
      <c r="B29" s="349" t="s">
        <v>418</v>
      </c>
      <c r="C29" s="85"/>
      <c r="D29" s="94"/>
      <c r="E29" s="86"/>
      <c r="F29" s="94"/>
      <c r="G29" s="96" t="str">
        <f t="shared" si="0"/>
        <v/>
      </c>
      <c r="H29" s="97" t="str">
        <f t="shared" si="2"/>
        <v/>
      </c>
    </row>
    <row r="30" spans="1:29" ht="30" customHeight="1" x14ac:dyDescent="0.25">
      <c r="A30" s="31"/>
      <c r="B30" s="350" t="s">
        <v>419</v>
      </c>
      <c r="C30" s="85"/>
      <c r="D30" s="94"/>
      <c r="E30" s="86"/>
      <c r="F30" s="94"/>
      <c r="G30" s="96" t="str">
        <f t="shared" si="0"/>
        <v/>
      </c>
      <c r="H30" s="97" t="str">
        <f t="shared" si="2"/>
        <v/>
      </c>
    </row>
    <row r="31" spans="1:29" ht="30" customHeight="1" thickBot="1" x14ac:dyDescent="0.3">
      <c r="A31" s="31"/>
      <c r="B31" s="351" t="s">
        <v>420</v>
      </c>
      <c r="C31" s="352"/>
      <c r="D31" s="353"/>
      <c r="E31" s="354"/>
      <c r="F31" s="353"/>
      <c r="G31" s="355" t="str">
        <f t="shared" si="0"/>
        <v/>
      </c>
      <c r="H31" s="356" t="str">
        <f t="shared" si="2"/>
        <v/>
      </c>
    </row>
    <row r="32" spans="1:29" ht="30" customHeight="1" thickTop="1" x14ac:dyDescent="0.25">
      <c r="B32" s="103" t="s">
        <v>83</v>
      </c>
      <c r="C32" s="87">
        <f>COUNTA(C15:C31)</f>
        <v>0</v>
      </c>
      <c r="D32" s="95">
        <f>COUNTA(D15:D31)</f>
        <v>0</v>
      </c>
      <c r="E32" s="92">
        <f>COUNTA(E15:E31)</f>
        <v>0</v>
      </c>
      <c r="F32" s="95">
        <f>COUNTA(F15:F31)</f>
        <v>0</v>
      </c>
      <c r="G32" s="98">
        <f>COUNTIF(G15:G31,"=P")</f>
        <v>0</v>
      </c>
      <c r="H32" s="99">
        <f>COUNTIF(H15:H31,"=P")</f>
        <v>0</v>
      </c>
    </row>
  </sheetData>
  <sheetProtection sheet="1" objects="1" scenarios="1"/>
  <mergeCells count="2">
    <mergeCell ref="A9:H9"/>
    <mergeCell ref="A10:H10"/>
  </mergeCells>
  <conditionalFormatting sqref="A3">
    <cfRule type="cellIs" dxfId="273" priority="2" operator="equal">
      <formula>"LME-MCO Not Entered On Set-Up Worksheet"</formula>
    </cfRule>
  </conditionalFormatting>
  <conditionalFormatting sqref="A2">
    <cfRule type="cellIs" dxfId="272" priority="1" operator="equal">
      <formula>"SFY And/Or Report Period Not Entered On Set-Up Worksheet"</formula>
    </cfRule>
  </conditionalFormatting>
  <dataValidations xWindow="822" yWindow="808" count="2">
    <dataValidation type="list" allowBlank="1" showInputMessage="1" showErrorMessage="1" promptTitle="To Enter Check Mark:" prompt="Select item from the drop-down list or type a capital &quot;P&quot;." sqref="D15 F15 F23:F25 E29:E31 D23:D25 F18:F19 F27:F31 D18:D19 D27:D31 E15:E27 C15:C27 C29:C31">
      <formula1>"P"</formula1>
    </dataValidation>
    <dataValidation allowBlank="1" showInputMessage="1" showErrorMessage="1" prompt="Double-click the cell and enter your risk factor after the :" sqref="B31"/>
  </dataValidations>
  <printOptions horizontalCentered="1"/>
  <pageMargins left="0.3" right="0.3" top="0.5" bottom="0.5" header="0.3" footer="0.3"/>
  <pageSetup scale="69" orientation="landscape" r:id="rId1"/>
  <headerFooter>
    <oddFooter>&amp;LNC DHHS DMH/DD/SAS-CPM-QMT&amp;CPage &amp;P of &amp;N&amp;R&amp;F</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3"/>
  <sheetViews>
    <sheetView showGridLines="0" workbookViewId="0">
      <pane ySplit="11" topLeftCell="A12" activePane="bottomLeft" state="frozen"/>
      <selection activeCell="A6" sqref="A6"/>
      <selection pane="bottomLeft" activeCell="D41" sqref="D41"/>
    </sheetView>
  </sheetViews>
  <sheetFormatPr defaultColWidth="9.109375" defaultRowHeight="13.2" x14ac:dyDescent="0.25"/>
  <cols>
    <col min="1" max="1" width="23" style="1" customWidth="1"/>
    <col min="2" max="7" width="18.6640625" style="1" customWidth="1"/>
    <col min="8" max="16384" width="9.109375" style="1"/>
  </cols>
  <sheetData>
    <row r="1" spans="1:17" ht="20.100000000000001" customHeight="1" x14ac:dyDescent="0.25">
      <c r="A1" s="224" t="s">
        <v>339</v>
      </c>
      <c r="B1" s="224"/>
      <c r="C1" s="224"/>
      <c r="D1" s="224"/>
      <c r="E1" s="224"/>
      <c r="F1" s="224"/>
      <c r="G1" s="224"/>
    </row>
    <row r="2" spans="1:17" ht="24.9" customHeight="1" x14ac:dyDescent="0.3">
      <c r="A2" s="213" t="str">
        <f>IF(OR('Set-Up Worksheet'!B6="",'Set-Up Worksheet'!B8=""),"SFY And/Or Report Period Not Entered On Set-Up Worksheet","SFY"&amp;'Set-Up Worksheet'!B6&amp;" LME-MCO Semi-Annual SAPTBG Compliance Report -- "&amp;'Set-Up Worksheet'!B8)</f>
        <v>SFY2017 LME-MCO Semi-Annual SAPTBG Compliance Report -- Mid-Year Report</v>
      </c>
      <c r="B2" s="30"/>
      <c r="C2" s="30"/>
      <c r="D2" s="30"/>
      <c r="E2" s="30"/>
      <c r="F2" s="30"/>
      <c r="G2" s="30"/>
    </row>
    <row r="3" spans="1:17" ht="20.100000000000001" customHeight="1" x14ac:dyDescent="0.25">
      <c r="A3" s="38" t="str">
        <f>IF('Set-Up Worksheet'!B4="","LME-MCO Not Entered On Set-Up Worksheet",'Set-Up Worksheet'!B4)</f>
        <v>LME-MCO Not Entered On Set-Up Worksheet</v>
      </c>
      <c r="B3" s="30"/>
      <c r="C3" s="30"/>
      <c r="D3" s="30"/>
      <c r="E3" s="30"/>
      <c r="F3" s="30"/>
      <c r="G3" s="30"/>
    </row>
    <row r="5" spans="1:17" ht="30" customHeight="1" x14ac:dyDescent="0.25">
      <c r="A5" s="474" t="s">
        <v>527</v>
      </c>
      <c r="B5" s="474"/>
      <c r="C5" s="474"/>
      <c r="D5" s="474"/>
      <c r="E5" s="474"/>
      <c r="F5" s="474"/>
      <c r="G5" s="474"/>
    </row>
    <row r="7" spans="1:17" ht="30" customHeight="1" x14ac:dyDescent="0.25">
      <c r="A7" s="474" t="s">
        <v>554</v>
      </c>
      <c r="B7" s="474"/>
      <c r="C7" s="474"/>
      <c r="D7" s="474"/>
      <c r="E7" s="474"/>
      <c r="F7" s="474"/>
      <c r="G7" s="474"/>
    </row>
    <row r="9" spans="1:17" ht="20.100000000000001" customHeight="1" x14ac:dyDescent="0.25">
      <c r="A9" s="68"/>
      <c r="B9" s="5" t="s">
        <v>87</v>
      </c>
      <c r="C9" s="6"/>
      <c r="D9" s="5" t="s">
        <v>88</v>
      </c>
      <c r="E9" s="6"/>
      <c r="F9" s="7" t="s">
        <v>514</v>
      </c>
      <c r="G9" s="5"/>
    </row>
    <row r="10" spans="1:17" ht="20.100000000000001" customHeight="1" x14ac:dyDescent="0.25">
      <c r="A10" s="11"/>
      <c r="B10" s="58" t="str">
        <f>"July 1, "&amp;'Set-Up Worksheet'!$B$6-1&amp;" through December 31, "&amp;'Set-Up Worksheet'!$B$6-1</f>
        <v>July 1, 2016 through December 31, 2016</v>
      </c>
      <c r="C10" s="60"/>
      <c r="D10" s="58" t="str">
        <f>"January 1, "&amp;'Set-Up Worksheet'!$B$6&amp;" through June 30, "&amp;'Set-Up Worksheet'!$B$6</f>
        <v>January 1, 2017 through June 30, 2017</v>
      </c>
      <c r="E10" s="60"/>
      <c r="F10" s="58" t="str">
        <f>"July 1, "&amp;'Set-Up Worksheet'!$B$6-1&amp;" through June 30, "&amp;'Set-Up Worksheet'!$B$6</f>
        <v>July 1, 2016 through June 30, 2017</v>
      </c>
      <c r="G10" s="7"/>
    </row>
    <row r="11" spans="1:17" ht="40.200000000000003" thickBot="1" x14ac:dyDescent="0.3">
      <c r="A11" s="112" t="s">
        <v>112</v>
      </c>
      <c r="B11" s="113" t="s">
        <v>512</v>
      </c>
      <c r="C11" s="114" t="s">
        <v>513</v>
      </c>
      <c r="D11" s="113" t="s">
        <v>512</v>
      </c>
      <c r="E11" s="114" t="s">
        <v>513</v>
      </c>
      <c r="F11" s="113" t="s">
        <v>512</v>
      </c>
      <c r="G11" s="114" t="s">
        <v>513</v>
      </c>
      <c r="J11" s="141" t="s">
        <v>113</v>
      </c>
      <c r="K11" s="138"/>
      <c r="L11" s="138"/>
      <c r="M11" s="138"/>
      <c r="N11" s="138"/>
      <c r="O11" s="138"/>
      <c r="P11" s="138"/>
      <c r="Q11" s="138"/>
    </row>
    <row r="12" spans="1:17" ht="20.100000000000001" customHeight="1" x14ac:dyDescent="0.25">
      <c r="A12" s="130" t="s">
        <v>90</v>
      </c>
      <c r="B12" s="128"/>
      <c r="C12" s="128"/>
      <c r="D12" s="128"/>
      <c r="E12" s="128"/>
      <c r="F12" s="128"/>
      <c r="G12" s="129"/>
      <c r="J12" s="142"/>
      <c r="K12" s="30"/>
      <c r="L12" s="30"/>
      <c r="M12" s="30"/>
      <c r="N12" s="30"/>
      <c r="O12" s="30"/>
      <c r="P12" s="30"/>
      <c r="Q12" s="30"/>
    </row>
    <row r="13" spans="1:17" ht="30" customHeight="1" x14ac:dyDescent="0.25">
      <c r="A13" s="115" t="s">
        <v>523</v>
      </c>
      <c r="B13" s="106"/>
      <c r="C13" s="131"/>
      <c r="D13" s="107"/>
      <c r="E13" s="131"/>
      <c r="F13" s="107"/>
      <c r="G13" s="132"/>
      <c r="J13" s="473" t="s">
        <v>539</v>
      </c>
      <c r="K13" s="473"/>
      <c r="L13" s="473"/>
      <c r="M13" s="473"/>
      <c r="N13" s="473"/>
      <c r="O13" s="473"/>
      <c r="P13" s="473"/>
      <c r="Q13" s="473"/>
    </row>
    <row r="14" spans="1:17" ht="30" customHeight="1" x14ac:dyDescent="0.25">
      <c r="A14" s="115" t="s">
        <v>524</v>
      </c>
      <c r="B14" s="106"/>
      <c r="C14" s="131"/>
      <c r="D14" s="107"/>
      <c r="E14" s="131"/>
      <c r="F14" s="107"/>
      <c r="G14" s="132"/>
      <c r="I14" s="61"/>
      <c r="J14" s="140" t="s">
        <v>516</v>
      </c>
      <c r="K14" s="137"/>
      <c r="L14" s="137"/>
      <c r="M14" s="137"/>
      <c r="N14" s="137"/>
      <c r="O14" s="137"/>
      <c r="P14" s="137"/>
      <c r="Q14" s="137"/>
    </row>
    <row r="15" spans="1:17" ht="30" customHeight="1" x14ac:dyDescent="0.25">
      <c r="A15" s="115" t="s">
        <v>97</v>
      </c>
      <c r="B15" s="106"/>
      <c r="C15" s="131"/>
      <c r="D15" s="107"/>
      <c r="E15" s="131"/>
      <c r="F15" s="107"/>
      <c r="G15" s="132"/>
      <c r="J15" s="140" t="s">
        <v>517</v>
      </c>
      <c r="K15" s="137"/>
      <c r="L15" s="137"/>
      <c r="M15" s="137"/>
      <c r="N15" s="137"/>
      <c r="O15" s="137"/>
      <c r="P15" s="137"/>
      <c r="Q15" s="137"/>
    </row>
    <row r="16" spans="1:17" ht="30" customHeight="1" x14ac:dyDescent="0.25">
      <c r="A16" s="115" t="s">
        <v>91</v>
      </c>
      <c r="B16" s="106"/>
      <c r="C16" s="131"/>
      <c r="D16" s="107"/>
      <c r="E16" s="131"/>
      <c r="F16" s="107"/>
      <c r="G16" s="132"/>
    </row>
    <row r="17" spans="1:17" ht="30" customHeight="1" x14ac:dyDescent="0.25">
      <c r="A17" s="116" t="s">
        <v>92</v>
      </c>
      <c r="B17" s="106"/>
      <c r="C17" s="131"/>
      <c r="D17" s="107"/>
      <c r="E17" s="131"/>
      <c r="F17" s="107"/>
      <c r="G17" s="132"/>
      <c r="J17" s="475" t="s">
        <v>542</v>
      </c>
      <c r="K17" s="475"/>
      <c r="L17" s="475"/>
      <c r="M17" s="475"/>
      <c r="N17" s="475"/>
      <c r="O17" s="475"/>
      <c r="P17" s="475"/>
      <c r="Q17" s="475"/>
    </row>
    <row r="18" spans="1:17" ht="30" customHeight="1" x14ac:dyDescent="0.25">
      <c r="A18" s="117" t="s">
        <v>93</v>
      </c>
      <c r="B18" s="106"/>
      <c r="C18" s="131"/>
      <c r="D18" s="107"/>
      <c r="E18" s="131"/>
      <c r="F18" s="107"/>
      <c r="G18" s="132"/>
      <c r="J18" s="139" t="s">
        <v>533</v>
      </c>
      <c r="K18" s="139"/>
      <c r="L18" s="139"/>
      <c r="M18" s="430"/>
      <c r="N18" s="139" t="s">
        <v>536</v>
      </c>
      <c r="O18" s="139"/>
      <c r="P18" s="139"/>
      <c r="Q18" s="430"/>
    </row>
    <row r="19" spans="1:17" ht="30" customHeight="1" x14ac:dyDescent="0.25">
      <c r="A19" s="117" t="s">
        <v>94</v>
      </c>
      <c r="B19" s="106"/>
      <c r="C19" s="131"/>
      <c r="D19" s="107"/>
      <c r="E19" s="131"/>
      <c r="F19" s="107"/>
      <c r="G19" s="132"/>
      <c r="J19" s="139" t="s">
        <v>534</v>
      </c>
      <c r="K19" s="139"/>
      <c r="L19" s="139"/>
      <c r="N19" s="139" t="s">
        <v>537</v>
      </c>
      <c r="O19" s="139"/>
      <c r="P19" s="139"/>
    </row>
    <row r="20" spans="1:17" ht="30" customHeight="1" x14ac:dyDescent="0.25">
      <c r="A20" s="117" t="s">
        <v>95</v>
      </c>
      <c r="B20" s="106"/>
      <c r="C20" s="131"/>
      <c r="D20" s="107"/>
      <c r="E20" s="131"/>
      <c r="F20" s="107"/>
      <c r="G20" s="132"/>
      <c r="J20" s="139" t="s">
        <v>535</v>
      </c>
      <c r="K20" s="139"/>
      <c r="L20" s="139"/>
      <c r="N20" s="139" t="s">
        <v>538</v>
      </c>
      <c r="O20" s="139"/>
      <c r="P20" s="139"/>
    </row>
    <row r="21" spans="1:17" ht="30" customHeight="1" x14ac:dyDescent="0.25">
      <c r="A21" s="117" t="s">
        <v>96</v>
      </c>
      <c r="B21" s="106"/>
      <c r="C21" s="131"/>
      <c r="D21" s="107"/>
      <c r="E21" s="131"/>
      <c r="F21" s="107"/>
      <c r="G21" s="132"/>
    </row>
    <row r="22" spans="1:17" ht="30" customHeight="1" thickBot="1" x14ac:dyDescent="0.3">
      <c r="A22" s="450" t="s">
        <v>104</v>
      </c>
      <c r="B22" s="451"/>
      <c r="C22" s="452"/>
      <c r="D22" s="453"/>
      <c r="E22" s="452"/>
      <c r="F22" s="453"/>
      <c r="G22" s="454"/>
    </row>
    <row r="23" spans="1:17" ht="30" customHeight="1" thickTop="1" thickBot="1" x14ac:dyDescent="0.3">
      <c r="A23" s="118" t="s">
        <v>89</v>
      </c>
      <c r="B23" s="124">
        <f>SUM(B13:B22)</f>
        <v>0</v>
      </c>
      <c r="C23" s="125">
        <f t="shared" ref="C23:G23" si="0">SUM(C13:C22)</f>
        <v>0</v>
      </c>
      <c r="D23" s="126">
        <f t="shared" si="0"/>
        <v>0</v>
      </c>
      <c r="E23" s="125">
        <f t="shared" si="0"/>
        <v>0</v>
      </c>
      <c r="F23" s="126">
        <f t="shared" si="0"/>
        <v>0</v>
      </c>
      <c r="G23" s="127">
        <f t="shared" si="0"/>
        <v>0</v>
      </c>
    </row>
    <row r="24" spans="1:17" ht="20.100000000000001" customHeight="1" x14ac:dyDescent="0.25">
      <c r="A24" s="130" t="s">
        <v>98</v>
      </c>
      <c r="B24" s="128"/>
      <c r="C24" s="128"/>
      <c r="D24" s="128"/>
      <c r="E24" s="128"/>
      <c r="F24" s="128"/>
      <c r="G24" s="129"/>
      <c r="J24" s="448"/>
    </row>
    <row r="25" spans="1:17" ht="30" customHeight="1" x14ac:dyDescent="0.25">
      <c r="A25" s="119" t="s">
        <v>111</v>
      </c>
      <c r="B25" s="106"/>
      <c r="C25" s="131"/>
      <c r="D25" s="107"/>
      <c r="E25" s="131"/>
      <c r="F25" s="107"/>
      <c r="G25" s="132"/>
    </row>
    <row r="26" spans="1:17" ht="30" customHeight="1" x14ac:dyDescent="0.25">
      <c r="A26" s="119" t="s">
        <v>99</v>
      </c>
      <c r="B26" s="106"/>
      <c r="C26" s="131"/>
      <c r="D26" s="107"/>
      <c r="E26" s="131"/>
      <c r="F26" s="107"/>
      <c r="G26" s="132"/>
    </row>
    <row r="27" spans="1:17" ht="30" customHeight="1" x14ac:dyDescent="0.25">
      <c r="A27" s="119" t="s">
        <v>100</v>
      </c>
      <c r="B27" s="106"/>
      <c r="C27" s="131"/>
      <c r="D27" s="107"/>
      <c r="E27" s="131"/>
      <c r="F27" s="107"/>
      <c r="G27" s="132"/>
    </row>
    <row r="28" spans="1:17" ht="30" customHeight="1" x14ac:dyDescent="0.25">
      <c r="A28" s="120" t="s">
        <v>101</v>
      </c>
      <c r="B28" s="110"/>
      <c r="C28" s="135"/>
      <c r="D28" s="111"/>
      <c r="E28" s="135"/>
      <c r="F28" s="111"/>
      <c r="G28" s="136"/>
    </row>
    <row r="29" spans="1:17" ht="30" customHeight="1" x14ac:dyDescent="0.25">
      <c r="A29" s="120" t="s">
        <v>102</v>
      </c>
      <c r="B29" s="110"/>
      <c r="C29" s="135"/>
      <c r="D29" s="111"/>
      <c r="E29" s="135"/>
      <c r="F29" s="111"/>
      <c r="G29" s="136"/>
    </row>
    <row r="30" spans="1:17" ht="30" customHeight="1" x14ac:dyDescent="0.25">
      <c r="A30" s="120" t="s">
        <v>103</v>
      </c>
      <c r="B30" s="110"/>
      <c r="C30" s="135"/>
      <c r="D30" s="111"/>
      <c r="E30" s="135"/>
      <c r="F30" s="111"/>
      <c r="G30" s="136"/>
    </row>
    <row r="31" spans="1:17" ht="30" customHeight="1" x14ac:dyDescent="0.25">
      <c r="A31" s="120" t="s">
        <v>82</v>
      </c>
      <c r="B31" s="110"/>
      <c r="C31" s="135"/>
      <c r="D31" s="111"/>
      <c r="E31" s="135"/>
      <c r="F31" s="111"/>
      <c r="G31" s="136"/>
    </row>
    <row r="32" spans="1:17" ht="30" customHeight="1" thickBot="1" x14ac:dyDescent="0.3">
      <c r="A32" s="121" t="s">
        <v>104</v>
      </c>
      <c r="B32" s="108"/>
      <c r="C32" s="133"/>
      <c r="D32" s="109"/>
      <c r="E32" s="133"/>
      <c r="F32" s="109"/>
      <c r="G32" s="134"/>
    </row>
    <row r="33" spans="1:10" ht="30" customHeight="1" thickTop="1" thickBot="1" x14ac:dyDescent="0.3">
      <c r="A33" s="122" t="s">
        <v>89</v>
      </c>
      <c r="B33" s="124">
        <f>SUM(B25:B32)</f>
        <v>0</v>
      </c>
      <c r="C33" s="125">
        <f t="shared" ref="C33:G33" si="1">SUM(C25:C32)</f>
        <v>0</v>
      </c>
      <c r="D33" s="126">
        <f t="shared" si="1"/>
        <v>0</v>
      </c>
      <c r="E33" s="125">
        <f t="shared" si="1"/>
        <v>0</v>
      </c>
      <c r="F33" s="126">
        <f t="shared" si="1"/>
        <v>0</v>
      </c>
      <c r="G33" s="127">
        <f t="shared" si="1"/>
        <v>0</v>
      </c>
    </row>
    <row r="34" spans="1:10" ht="20.100000000000001" customHeight="1" x14ac:dyDescent="0.25">
      <c r="A34" s="130" t="s">
        <v>105</v>
      </c>
      <c r="B34" s="128"/>
      <c r="C34" s="128"/>
      <c r="D34" s="128"/>
      <c r="E34" s="128"/>
      <c r="F34" s="128"/>
      <c r="G34" s="129"/>
      <c r="J34" s="448"/>
    </row>
    <row r="35" spans="1:10" ht="30" customHeight="1" x14ac:dyDescent="0.25">
      <c r="A35" s="120" t="s">
        <v>106</v>
      </c>
      <c r="B35" s="110"/>
      <c r="C35" s="135"/>
      <c r="D35" s="111"/>
      <c r="E35" s="135"/>
      <c r="F35" s="111"/>
      <c r="G35" s="136"/>
    </row>
    <row r="36" spans="1:10" ht="30" customHeight="1" x14ac:dyDescent="0.25">
      <c r="A36" s="119" t="s">
        <v>107</v>
      </c>
      <c r="B36" s="106"/>
      <c r="C36" s="131"/>
      <c r="D36" s="107"/>
      <c r="E36" s="131"/>
      <c r="F36" s="107"/>
      <c r="G36" s="132"/>
    </row>
    <row r="37" spans="1:10" ht="30" customHeight="1" thickBot="1" x14ac:dyDescent="0.3">
      <c r="A37" s="455" t="s">
        <v>104</v>
      </c>
      <c r="B37" s="451"/>
      <c r="C37" s="452"/>
      <c r="D37" s="453"/>
      <c r="E37" s="452"/>
      <c r="F37" s="453"/>
      <c r="G37" s="454"/>
    </row>
    <row r="38" spans="1:10" ht="30" customHeight="1" thickTop="1" thickBot="1" x14ac:dyDescent="0.3">
      <c r="A38" s="122" t="s">
        <v>89</v>
      </c>
      <c r="B38" s="124">
        <f>SUM(B35:B37)</f>
        <v>0</v>
      </c>
      <c r="C38" s="125">
        <f t="shared" ref="C38:G38" si="2">SUM(C35:C37)</f>
        <v>0</v>
      </c>
      <c r="D38" s="126">
        <f t="shared" si="2"/>
        <v>0</v>
      </c>
      <c r="E38" s="125">
        <f t="shared" si="2"/>
        <v>0</v>
      </c>
      <c r="F38" s="126">
        <f t="shared" si="2"/>
        <v>0</v>
      </c>
      <c r="G38" s="127">
        <f t="shared" si="2"/>
        <v>0</v>
      </c>
    </row>
    <row r="39" spans="1:10" ht="20.100000000000001" customHeight="1" x14ac:dyDescent="0.25">
      <c r="A39" s="130" t="s">
        <v>108</v>
      </c>
      <c r="B39" s="128"/>
      <c r="C39" s="128"/>
      <c r="D39" s="128"/>
      <c r="E39" s="128"/>
      <c r="F39" s="128"/>
      <c r="G39" s="129"/>
    </row>
    <row r="40" spans="1:10" ht="30" customHeight="1" x14ac:dyDescent="0.25">
      <c r="A40" s="120" t="s">
        <v>109</v>
      </c>
      <c r="B40" s="110"/>
      <c r="C40" s="135"/>
      <c r="D40" s="111"/>
      <c r="E40" s="135"/>
      <c r="F40" s="111"/>
      <c r="G40" s="136"/>
    </row>
    <row r="41" spans="1:10" ht="30" customHeight="1" x14ac:dyDescent="0.25">
      <c r="A41" s="119" t="s">
        <v>110</v>
      </c>
      <c r="B41" s="106"/>
      <c r="C41" s="131"/>
      <c r="D41" s="107"/>
      <c r="E41" s="131"/>
      <c r="F41" s="107"/>
      <c r="G41" s="132"/>
    </row>
    <row r="42" spans="1:10" ht="30" customHeight="1" thickBot="1" x14ac:dyDescent="0.3">
      <c r="A42" s="455" t="s">
        <v>104</v>
      </c>
      <c r="B42" s="451"/>
      <c r="C42" s="452"/>
      <c r="D42" s="453"/>
      <c r="E42" s="452"/>
      <c r="F42" s="453"/>
      <c r="G42" s="454"/>
    </row>
    <row r="43" spans="1:10" ht="30" customHeight="1" thickTop="1" thickBot="1" x14ac:dyDescent="0.3">
      <c r="A43" s="123" t="s">
        <v>89</v>
      </c>
      <c r="B43" s="124">
        <f>SUM(B40:B42)</f>
        <v>0</v>
      </c>
      <c r="C43" s="125">
        <f t="shared" ref="C43" si="3">SUM(C40:C42)</f>
        <v>0</v>
      </c>
      <c r="D43" s="126">
        <f t="shared" ref="D43" si="4">SUM(D40:D42)</f>
        <v>0</v>
      </c>
      <c r="E43" s="125">
        <f t="shared" ref="E43" si="5">SUM(E40:E42)</f>
        <v>0</v>
      </c>
      <c r="F43" s="126">
        <f t="shared" ref="F43" si="6">SUM(F40:F42)</f>
        <v>0</v>
      </c>
      <c r="G43" s="127">
        <f t="shared" ref="G43" si="7">SUM(G40:G42)</f>
        <v>0</v>
      </c>
    </row>
  </sheetData>
  <sheetProtection sheet="1" objects="1" scenarios="1"/>
  <mergeCells count="4">
    <mergeCell ref="J13:Q13"/>
    <mergeCell ref="A7:G7"/>
    <mergeCell ref="A5:G5"/>
    <mergeCell ref="J17:Q17"/>
  </mergeCells>
  <conditionalFormatting sqref="A3">
    <cfRule type="cellIs" dxfId="271" priority="12" operator="equal">
      <formula>"LME-MCO Not Entered On Set-Up Worksheet"</formula>
    </cfRule>
  </conditionalFormatting>
  <conditionalFormatting sqref="A2">
    <cfRule type="cellIs" dxfId="270" priority="11" operator="equal">
      <formula>"SFY And/Or Report Period Not Entered On Set-Up Worksheet"</formula>
    </cfRule>
  </conditionalFormatting>
  <conditionalFormatting sqref="B23:G23 B33:G33 B38:G38 B43:G43">
    <cfRule type="expression" dxfId="269" priority="7">
      <formula>OR(B$23&lt;&gt;B$33,B$23&lt;&gt;B$38,B$23&lt;&gt;B$43)</formula>
    </cfRule>
  </conditionalFormatting>
  <printOptions horizontalCentered="1"/>
  <pageMargins left="0.3" right="0.3" top="0.5" bottom="0.5" header="0.3" footer="0.3"/>
  <pageSetup scale="64" fitToHeight="0" orientation="landscape" r:id="rId1"/>
  <headerFooter>
    <oddFooter>&amp;LNC DHHS DMH/DD/SAS-CPM-QMT&amp;CPage &amp;P of &amp;N&amp;R&amp;F</oddFooter>
  </headerFooter>
  <rowBreaks count="1" manualBreakCount="1">
    <brk id="33"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1" id="{CBFB4EFC-5DBD-4334-A0CD-F7E98EDC7A7E}">
            <xm:f>AND('Set-Up Worksheet'!$B$8="Year-End Report",OR(F13&gt;SUM(B13,D13),F13&lt;MAX(B13,D13)))</xm:f>
            <x14:dxf>
              <fill>
                <patternFill>
                  <bgColor theme="8" tint="0.59996337778862885"/>
                </patternFill>
              </fill>
            </x14:dxf>
          </x14:cfRule>
          <xm:sqref>F13:F22 F25:F32 F35:F37 F40:F42</xm:sqref>
        </x14:conditionalFormatting>
        <x14:conditionalFormatting xmlns:xm="http://schemas.microsoft.com/office/excel/2006/main">
          <x14:cfRule type="expression" priority="54" id="{3D60097F-EB11-4D23-9747-ED7FEE5A1BC7}">
            <xm:f>AND('Set-Up Worksheet'!$B$8="Year-End Report",OR(G13&gt;SUM(C13,E13),G13&lt;MAX(C13,E13)))</xm:f>
            <x14:dxf>
              <fill>
                <patternFill>
                  <bgColor theme="8" tint="0.59996337778862885"/>
                </patternFill>
              </fill>
            </x14:dxf>
          </x14:cfRule>
          <xm:sqref>G13:G22 G25:G32 G35:G37 G40:G42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33</vt:i4>
      </vt:variant>
    </vt:vector>
  </HeadingPairs>
  <TitlesOfParts>
    <vt:vector size="58" baseType="lpstr">
      <vt:lpstr>Instructions</vt:lpstr>
      <vt:lpstr>Set-Up Worksheet</vt:lpstr>
      <vt:lpstr>Attestation</vt:lpstr>
      <vt:lpstr>LME-MCO Staff</vt:lpstr>
      <vt:lpstr>Section I-A</vt:lpstr>
      <vt:lpstr>Section I-B</vt:lpstr>
      <vt:lpstr>Section I-C</vt:lpstr>
      <vt:lpstr>Section I-D</vt:lpstr>
      <vt:lpstr>Section I-E</vt:lpstr>
      <vt:lpstr>Section I-F</vt:lpstr>
      <vt:lpstr>Section I-G</vt:lpstr>
      <vt:lpstr>Section II</vt:lpstr>
      <vt:lpstr>Section III-A</vt:lpstr>
      <vt:lpstr>Section III-B</vt:lpstr>
      <vt:lpstr>Section III-C</vt:lpstr>
      <vt:lpstr>Section III-C-Analysis</vt:lpstr>
      <vt:lpstr>Section IV-A</vt:lpstr>
      <vt:lpstr>Section IV-B</vt:lpstr>
      <vt:lpstr>Sections V-A &amp; V-B</vt:lpstr>
      <vt:lpstr>Section VI-A</vt:lpstr>
      <vt:lpstr>Sections VII-A &amp; VII-B</vt:lpstr>
      <vt:lpstr>Section VIII-A </vt:lpstr>
      <vt:lpstr>Section VIII-B</vt:lpstr>
      <vt:lpstr>Section VIII-C</vt:lpstr>
      <vt:lpstr>Data Validation &amp; Lookup Lists</vt:lpstr>
      <vt:lpstr>Counties</vt:lpstr>
      <vt:lpstr>County_Lookup</vt:lpstr>
      <vt:lpstr>Holidays</vt:lpstr>
      <vt:lpstr>LME_MCO</vt:lpstr>
      <vt:lpstr>NREPP</vt:lpstr>
      <vt:lpstr>NREPP_Database</vt:lpstr>
      <vt:lpstr>Attestation!Print_Area</vt:lpstr>
      <vt:lpstr>'LME-MCO Staff'!Print_Area</vt:lpstr>
      <vt:lpstr>'Section I-A'!Print_Area</vt:lpstr>
      <vt:lpstr>'Section I-B'!Print_Area</vt:lpstr>
      <vt:lpstr>'Section I-C'!Print_Area</vt:lpstr>
      <vt:lpstr>'Section I-D'!Print_Area</vt:lpstr>
      <vt:lpstr>'Section I-E'!Print_Area</vt:lpstr>
      <vt:lpstr>'Section I-F'!Print_Area</vt:lpstr>
      <vt:lpstr>'Section I-G'!Print_Area</vt:lpstr>
      <vt:lpstr>'Section II'!Print_Area</vt:lpstr>
      <vt:lpstr>'Section III-A'!Print_Area</vt:lpstr>
      <vt:lpstr>'Section III-C'!Print_Area</vt:lpstr>
      <vt:lpstr>'Section III-C-Analysis'!Print_Area</vt:lpstr>
      <vt:lpstr>'Section IV-A'!Print_Area</vt:lpstr>
      <vt:lpstr>'Section IV-B'!Print_Area</vt:lpstr>
      <vt:lpstr>'Section VIII-B'!Print_Area</vt:lpstr>
      <vt:lpstr>'Section VIII-C'!Print_Area</vt:lpstr>
      <vt:lpstr>'Set-Up Worksheet'!Print_Area</vt:lpstr>
      <vt:lpstr>'LME-MCO Staff'!Print_Titles</vt:lpstr>
      <vt:lpstr>'Section I-E'!Print_Titles</vt:lpstr>
      <vt:lpstr>'Section I-G'!Print_Titles</vt:lpstr>
      <vt:lpstr>'Section II'!Print_Titles</vt:lpstr>
      <vt:lpstr>'Section III-A'!Print_Titles</vt:lpstr>
      <vt:lpstr>'Section III-C'!Print_Titles</vt:lpstr>
      <vt:lpstr>'Section IV-A'!Print_Titles</vt:lpstr>
      <vt:lpstr>'Section IV-B'!Print_Titles</vt:lpstr>
      <vt:lpstr>'Section VIII-C'!Print_Titles</vt:lpstr>
    </vt:vector>
  </TitlesOfParts>
  <Company>DMH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DeDe Severino</cp:lastModifiedBy>
  <cp:lastPrinted>2016-10-13T22:21:16Z</cp:lastPrinted>
  <dcterms:created xsi:type="dcterms:W3CDTF">2013-05-31T19:02:50Z</dcterms:created>
  <dcterms:modified xsi:type="dcterms:W3CDTF">2016-10-19T21:02:36Z</dcterms:modified>
</cp:coreProperties>
</file>