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66925"/>
  <mc:AlternateContent xmlns:mc="http://schemas.openxmlformats.org/markup-compatibility/2006">
    <mc:Choice Requires="x15">
      <x15ac:absPath xmlns:x15ac="http://schemas.microsoft.com/office/spreadsheetml/2010/11/ac" url="H:\H drive PHYLLIS'S DOCUMENTS\HCCBG\PROVIDER PACKET WORKBOOK\"/>
    </mc:Choice>
  </mc:AlternateContent>
  <xr:revisionPtr revIDLastSave="0" documentId="13_ncr:1_{9A5EF765-DB5A-4B52-8D1B-E10E0AAEF850}" xr6:coauthVersionLast="45" xr6:coauthVersionMax="45" xr10:uidLastSave="{00000000-0000-0000-0000-000000000000}"/>
  <workbookProtection workbookAlgorithmName="SHA-512" workbookHashValue="dkKEa8Bd4s0aprXbAazLLyHHoieDMiZD7E1pnktREjpgJz+PzR3Q2Z0x2oOput8rubqZxk8hpPp3Lo/gNaTLmw==" workbookSaltValue="EQqvXjAAe0l3N2vww+dolA==" workbookSpinCount="100000" lockStructure="1"/>
  <bookViews>
    <workbookView xWindow="1476" yWindow="12" windowWidth="21564" windowHeight="12948" tabRatio="722" activeTab="1" xr2:uid="{00000000-000D-0000-FFFF-FFFF00000000}"/>
  </bookViews>
  <sheets>
    <sheet name="Instructions" sheetId="12" r:id="rId1"/>
    <sheet name="Input" sheetId="5" r:id="rId2"/>
    <sheet name="732A1 Labor Dist Schedule" sheetId="6" r:id="rId3"/>
    <sheet name="732A -Svc Cost Computation" sheetId="2" r:id="rId4"/>
    <sheet name="732 HCCBG Provider Svcs Summary" sheetId="1" r:id="rId5"/>
    <sheet name="In Home Svc Supplement" sheetId="4" state="hidden" r:id="rId6"/>
    <sheet name="733 Outreach Methodology" sheetId="8" r:id="rId7"/>
    <sheet name="734 Standard Assurances" sheetId="9" r:id="rId8"/>
    <sheet name="734 Client Rights Assurance" sheetId="10" r:id="rId9"/>
    <sheet name="Proof Sheet" sheetId="3" r:id="rId10"/>
    <sheet name="Lookups" sheetId="7" state="hidden" r:id="rId11"/>
    <sheet name="ARMS Key Sheet" sheetId="11" state="hidden" r:id="rId12"/>
  </sheets>
  <definedNames>
    <definedName name="_xlnm.Print_Area" localSheetId="3">'732A -Svc Cost Computation'!$A$1:$T$137</definedName>
    <definedName name="_xlnm.Print_Area" localSheetId="6">'733 Outreach Methodology'!$A$1:$D$32</definedName>
    <definedName name="_xlnm.Print_Area" localSheetId="7">'734 Standard Assurances'!$A$1:$E$84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5" i="5" l="1"/>
  <c r="D44" i="5"/>
  <c r="D43" i="5"/>
  <c r="D42" i="5"/>
  <c r="D41" i="5"/>
  <c r="D40" i="5"/>
  <c r="D39" i="5"/>
  <c r="D38" i="5"/>
  <c r="D37" i="5"/>
  <c r="D27" i="5"/>
  <c r="D26" i="5"/>
  <c r="D25" i="5"/>
  <c r="D24" i="5"/>
  <c r="D23" i="5"/>
  <c r="D22" i="5"/>
  <c r="D21" i="5"/>
  <c r="D20" i="5"/>
  <c r="D19" i="5"/>
  <c r="D18" i="5"/>
  <c r="D17" i="5"/>
  <c r="D16" i="5"/>
  <c r="D15" i="5"/>
  <c r="D14" i="5"/>
  <c r="T107" i="2" l="1"/>
  <c r="S107" i="2"/>
  <c r="R107" i="2"/>
  <c r="Q107" i="2"/>
  <c r="P107" i="2"/>
  <c r="O107" i="2"/>
  <c r="N107" i="2"/>
  <c r="M107" i="2"/>
  <c r="L107" i="2"/>
  <c r="K107" i="2"/>
  <c r="J107" i="2"/>
  <c r="I107" i="2"/>
  <c r="H107" i="2"/>
  <c r="G107" i="2" l="1"/>
  <c r="T43" i="2" l="1"/>
  <c r="S43" i="2"/>
  <c r="R43" i="2"/>
  <c r="Q43" i="2"/>
  <c r="P43" i="2"/>
  <c r="O43" i="2"/>
  <c r="N43" i="2"/>
  <c r="M43" i="2"/>
  <c r="L43" i="2"/>
  <c r="K43" i="2"/>
  <c r="J43" i="2"/>
  <c r="I43" i="2"/>
  <c r="H43" i="2"/>
  <c r="G43" i="2"/>
  <c r="G17" i="4" l="1"/>
  <c r="E17" i="4"/>
  <c r="B17" i="4"/>
  <c r="E31" i="6" l="1"/>
  <c r="C45" i="5"/>
  <c r="C44" i="5"/>
  <c r="C43" i="5"/>
  <c r="C42" i="5"/>
  <c r="C41" i="5"/>
  <c r="C40" i="5"/>
  <c r="C39" i="5"/>
  <c r="C38" i="5"/>
  <c r="C37" i="5"/>
  <c r="C36" i="5"/>
  <c r="D36" i="5" s="1"/>
  <c r="C35" i="5"/>
  <c r="D35" i="5" s="1"/>
  <c r="C34" i="5"/>
  <c r="D34" i="5" s="1"/>
  <c r="C33" i="5"/>
  <c r="D33" i="5" s="1"/>
  <c r="C32" i="5"/>
  <c r="D32" i="5" s="1"/>
  <c r="H45" i="5"/>
  <c r="J45" i="5" s="1"/>
  <c r="H44" i="5"/>
  <c r="J44" i="5" s="1"/>
  <c r="H43" i="5"/>
  <c r="J43" i="5" s="1"/>
  <c r="H42" i="5"/>
  <c r="J42" i="5" s="1"/>
  <c r="H41" i="5"/>
  <c r="J41" i="5" s="1"/>
  <c r="H40" i="5"/>
  <c r="J40" i="5" s="1"/>
  <c r="H39" i="5"/>
  <c r="J39" i="5" s="1"/>
  <c r="H38" i="5"/>
  <c r="J38" i="5" s="1"/>
  <c r="H37" i="5"/>
  <c r="J37" i="5" s="1"/>
  <c r="H36" i="5"/>
  <c r="J36" i="5" s="1"/>
  <c r="H35" i="5"/>
  <c r="J35" i="5" s="1"/>
  <c r="H34" i="5"/>
  <c r="J34" i="5" s="1"/>
  <c r="H33" i="5"/>
  <c r="J33" i="5" s="1"/>
  <c r="H32" i="5"/>
  <c r="J32" i="5" s="1"/>
  <c r="G14" i="5"/>
  <c r="E88" i="2" l="1"/>
  <c r="E87" i="2"/>
  <c r="E86" i="2"/>
  <c r="E85" i="2"/>
  <c r="E84" i="2"/>
  <c r="E83" i="2"/>
  <c r="E82" i="2"/>
  <c r="E81" i="2"/>
  <c r="E78" i="2"/>
  <c r="E77" i="2"/>
  <c r="E76" i="2"/>
  <c r="E74" i="2"/>
  <c r="E72" i="2"/>
  <c r="E71" i="2"/>
  <c r="E70" i="2"/>
  <c r="E67" i="2"/>
  <c r="E66" i="2"/>
  <c r="E65" i="2"/>
  <c r="E64" i="2"/>
  <c r="E63" i="2"/>
  <c r="E90" i="2" l="1"/>
  <c r="C10" i="5"/>
  <c r="G25" i="5"/>
  <c r="G24" i="5"/>
  <c r="G23" i="5"/>
  <c r="G22" i="5"/>
  <c r="G21" i="5"/>
  <c r="G20" i="5"/>
  <c r="G19" i="5"/>
  <c r="G18" i="5"/>
  <c r="G17" i="5"/>
  <c r="G16" i="5"/>
  <c r="G15" i="5"/>
  <c r="A19" i="3" l="1"/>
  <c r="A18" i="3"/>
  <c r="A17" i="3"/>
  <c r="A16" i="3"/>
  <c r="A15" i="3"/>
  <c r="A14" i="3"/>
  <c r="A13" i="3"/>
  <c r="A12" i="3"/>
  <c r="A11" i="3"/>
  <c r="A10" i="3"/>
  <c r="A9" i="3"/>
  <c r="A8" i="3"/>
  <c r="A7" i="3"/>
  <c r="A6" i="3"/>
  <c r="F58" i="6"/>
  <c r="V58" i="6" s="1"/>
  <c r="F57" i="6"/>
  <c r="V57" i="6" s="1"/>
  <c r="F56" i="6"/>
  <c r="V56" i="6" s="1"/>
  <c r="F55" i="6"/>
  <c r="V55" i="6" s="1"/>
  <c r="F54" i="6"/>
  <c r="V54" i="6" s="1"/>
  <c r="F53" i="6"/>
  <c r="V53" i="6" s="1"/>
  <c r="F52" i="6"/>
  <c r="V52" i="6" s="1"/>
  <c r="F51" i="6"/>
  <c r="V51" i="6" s="1"/>
  <c r="F50" i="6"/>
  <c r="V50" i="6" s="1"/>
  <c r="F49" i="6"/>
  <c r="V49" i="6" s="1"/>
  <c r="F48" i="6"/>
  <c r="V48" i="6" s="1"/>
  <c r="F47" i="6"/>
  <c r="V47" i="6" s="1"/>
  <c r="F46" i="6"/>
  <c r="V46" i="6" s="1"/>
  <c r="F45" i="6"/>
  <c r="V45" i="6" s="1"/>
  <c r="F44" i="6"/>
  <c r="V44" i="6" s="1"/>
  <c r="F43" i="6"/>
  <c r="V43" i="6" s="1"/>
  <c r="F42" i="6"/>
  <c r="V42" i="6" s="1"/>
  <c r="F41" i="6"/>
  <c r="V41" i="6" s="1"/>
  <c r="F40" i="6"/>
  <c r="V40" i="6" s="1"/>
  <c r="F39" i="6"/>
  <c r="V39" i="6" s="1"/>
  <c r="F38" i="6"/>
  <c r="V38" i="6" s="1"/>
  <c r="F37" i="6"/>
  <c r="V37" i="6" s="1"/>
  <c r="F36" i="6"/>
  <c r="V36" i="6" s="1"/>
  <c r="F35" i="6"/>
  <c r="V35" i="6" s="1"/>
  <c r="F34" i="6"/>
  <c r="V34" i="6" s="1"/>
  <c r="F33" i="6"/>
  <c r="V33" i="6" s="1"/>
  <c r="F32" i="6"/>
  <c r="V32" i="6" s="1"/>
  <c r="F31" i="6"/>
  <c r="V31" i="6" s="1"/>
  <c r="F30" i="6"/>
  <c r="V30" i="6" s="1"/>
  <c r="F29" i="6"/>
  <c r="V29" i="6" s="1"/>
  <c r="F28" i="6"/>
  <c r="V28" i="6" s="1"/>
  <c r="F27" i="6"/>
  <c r="V27" i="6" s="1"/>
  <c r="F26" i="6"/>
  <c r="V26" i="6" s="1"/>
  <c r="F25" i="6"/>
  <c r="V25" i="6" s="1"/>
  <c r="F24" i="6"/>
  <c r="V24" i="6" s="1"/>
  <c r="F23" i="6"/>
  <c r="V23" i="6" s="1"/>
  <c r="F22" i="6"/>
  <c r="V22" i="6" s="1"/>
  <c r="F21" i="6"/>
  <c r="V21" i="6" s="1"/>
  <c r="F20" i="6"/>
  <c r="V20" i="6" s="1"/>
  <c r="F19" i="6"/>
  <c r="V19" i="6" s="1"/>
  <c r="F18" i="6"/>
  <c r="V18" i="6" s="1"/>
  <c r="F17" i="6"/>
  <c r="V17" i="6" s="1"/>
  <c r="F16" i="6"/>
  <c r="V16" i="6" s="1"/>
  <c r="F15" i="6"/>
  <c r="V15" i="6" s="1"/>
  <c r="F14" i="6"/>
  <c r="V14" i="6" s="1"/>
  <c r="F13" i="6"/>
  <c r="V13" i="6" s="1"/>
  <c r="F12" i="6"/>
  <c r="V12" i="6" s="1"/>
  <c r="F11" i="6"/>
  <c r="V11" i="6" s="1"/>
  <c r="F10" i="6"/>
  <c r="V10" i="6" s="1"/>
  <c r="F9" i="6"/>
  <c r="V9" i="6" s="1"/>
  <c r="F8" i="6"/>
  <c r="V8" i="6" s="1"/>
  <c r="F7" i="6"/>
  <c r="V7" i="6" s="1"/>
  <c r="F6" i="6"/>
  <c r="V6" i="6" s="1"/>
  <c r="E58" i="6"/>
  <c r="E57" i="6"/>
  <c r="E56" i="6"/>
  <c r="E55" i="6"/>
  <c r="E54" i="6"/>
  <c r="E53" i="6"/>
  <c r="E52" i="6"/>
  <c r="E51" i="6"/>
  <c r="E50" i="6"/>
  <c r="E49" i="6"/>
  <c r="E48" i="6"/>
  <c r="E47" i="6"/>
  <c r="E46" i="6"/>
  <c r="E45" i="6"/>
  <c r="E44" i="6"/>
  <c r="E43" i="6"/>
  <c r="E42" i="6"/>
  <c r="E41" i="6"/>
  <c r="E40" i="6"/>
  <c r="E39" i="6"/>
  <c r="E38" i="6"/>
  <c r="E37" i="6"/>
  <c r="E36" i="6"/>
  <c r="E35" i="6"/>
  <c r="E34" i="6"/>
  <c r="E33" i="6"/>
  <c r="E32" i="6"/>
  <c r="E30" i="6"/>
  <c r="E29" i="6"/>
  <c r="E28" i="6"/>
  <c r="E27" i="6"/>
  <c r="E26" i="6"/>
  <c r="E25" i="6"/>
  <c r="E24" i="6"/>
  <c r="E23" i="6"/>
  <c r="E22" i="6"/>
  <c r="E21" i="6"/>
  <c r="E20" i="6"/>
  <c r="E19" i="6"/>
  <c r="E18" i="6"/>
  <c r="E17" i="6"/>
  <c r="E16" i="6"/>
  <c r="E15" i="6"/>
  <c r="E14" i="6"/>
  <c r="E13" i="6"/>
  <c r="E12" i="6"/>
  <c r="E11" i="6"/>
  <c r="E10" i="6"/>
  <c r="E9" i="6"/>
  <c r="E8" i="6"/>
  <c r="E6" i="6"/>
  <c r="E7" i="6"/>
  <c r="D33" i="1" l="1"/>
  <c r="B33" i="1"/>
  <c r="B27" i="5" l="1"/>
  <c r="B26" i="5"/>
  <c r="B25" i="5"/>
  <c r="B24" i="5"/>
  <c r="B23" i="5"/>
  <c r="B22" i="5"/>
  <c r="B21" i="5"/>
  <c r="B20" i="5"/>
  <c r="B19" i="5"/>
  <c r="B18" i="5"/>
  <c r="B17" i="5"/>
  <c r="B16" i="5"/>
  <c r="B15" i="5"/>
  <c r="B14" i="5"/>
  <c r="D6" i="2" l="1"/>
  <c r="G27" i="5"/>
  <c r="H27" i="5" s="1"/>
  <c r="G26" i="5"/>
  <c r="H26" i="5" s="1"/>
  <c r="H25" i="5"/>
  <c r="H24" i="5"/>
  <c r="H23" i="5"/>
  <c r="H22" i="5"/>
  <c r="H21" i="5"/>
  <c r="H20" i="5"/>
  <c r="H19" i="5"/>
  <c r="H18" i="5"/>
  <c r="H17" i="5"/>
  <c r="H16" i="5"/>
  <c r="H15" i="5"/>
  <c r="H14" i="5"/>
  <c r="D2" i="9" l="1"/>
  <c r="B2" i="9"/>
  <c r="C6" i="8"/>
  <c r="A6" i="8"/>
  <c r="G4" i="4"/>
  <c r="E4" i="4"/>
  <c r="O4" i="1"/>
  <c r="M4" i="1"/>
  <c r="B6" i="2"/>
  <c r="G110" i="2"/>
  <c r="N13" i="2" l="1"/>
  <c r="N24" i="2" s="1"/>
  <c r="O13" i="2"/>
  <c r="O24" i="2" s="1"/>
  <c r="P13" i="2"/>
  <c r="P24" i="2" s="1"/>
  <c r="Q13" i="2"/>
  <c r="Q24" i="2" s="1"/>
  <c r="R13" i="2"/>
  <c r="R24" i="2" s="1"/>
  <c r="S13" i="2"/>
  <c r="S24" i="2" s="1"/>
  <c r="T13" i="2"/>
  <c r="T24" i="2" s="1"/>
  <c r="M13" i="2"/>
  <c r="M24" i="2" s="1"/>
  <c r="L13" i="2"/>
  <c r="L24" i="2" s="1"/>
  <c r="K13" i="2"/>
  <c r="K24" i="2" s="1"/>
  <c r="J13" i="2"/>
  <c r="J24" i="2" s="1"/>
  <c r="I13" i="2"/>
  <c r="I24" i="2" s="1"/>
  <c r="H13" i="2"/>
  <c r="H24" i="2" s="1"/>
  <c r="G13" i="2"/>
  <c r="G24" i="2" s="1"/>
  <c r="B19" i="3" l="1"/>
  <c r="B18" i="3"/>
  <c r="B8" i="3"/>
  <c r="B12" i="3"/>
  <c r="B16" i="3"/>
  <c r="B9" i="3"/>
  <c r="B15" i="3"/>
  <c r="B6" i="3"/>
  <c r="B10" i="3"/>
  <c r="B14" i="3"/>
  <c r="B7" i="3"/>
  <c r="B11" i="3"/>
  <c r="B17" i="3"/>
  <c r="B13" i="3"/>
  <c r="G24" i="1"/>
  <c r="G23" i="1"/>
  <c r="G22" i="1"/>
  <c r="G21" i="1"/>
  <c r="T110" i="2"/>
  <c r="S110" i="2"/>
  <c r="T89" i="2"/>
  <c r="S89" i="2"/>
  <c r="T79" i="2"/>
  <c r="S79" i="2"/>
  <c r="T73" i="2"/>
  <c r="T108" i="2" s="1"/>
  <c r="S73" i="2"/>
  <c r="S108" i="2" s="1"/>
  <c r="T38" i="2"/>
  <c r="S38" i="2"/>
  <c r="T33" i="2"/>
  <c r="S33" i="2"/>
  <c r="T25" i="2"/>
  <c r="S25" i="2"/>
  <c r="T23" i="2"/>
  <c r="S23" i="2"/>
  <c r="T18" i="2"/>
  <c r="S18" i="2"/>
  <c r="R110" i="2"/>
  <c r="Q110" i="2"/>
  <c r="R89" i="2"/>
  <c r="Q89" i="2"/>
  <c r="R79" i="2"/>
  <c r="Q79" i="2"/>
  <c r="R73" i="2"/>
  <c r="R108" i="2" s="1"/>
  <c r="Q73" i="2"/>
  <c r="Q108" i="2" s="1"/>
  <c r="R38" i="2"/>
  <c r="Q38" i="2"/>
  <c r="R33" i="2"/>
  <c r="Q33" i="2"/>
  <c r="R25" i="2"/>
  <c r="Q25" i="2"/>
  <c r="R23" i="2"/>
  <c r="Q23" i="2"/>
  <c r="R18" i="2"/>
  <c r="Q18" i="2"/>
  <c r="O5" i="6"/>
  <c r="P5" i="6"/>
  <c r="Q5" i="6"/>
  <c r="R5" i="6"/>
  <c r="Q11" i="2" s="1"/>
  <c r="Q26" i="2" s="1"/>
  <c r="S5" i="6"/>
  <c r="R11" i="2" s="1"/>
  <c r="R26" i="2" s="1"/>
  <c r="T5" i="6"/>
  <c r="S11" i="2" s="1"/>
  <c r="S26" i="2" s="1"/>
  <c r="U5" i="6"/>
  <c r="T11" i="2" s="1"/>
  <c r="T26" i="2" s="1"/>
  <c r="N5" i="6"/>
  <c r="M5" i="6"/>
  <c r="L5" i="6"/>
  <c r="K5" i="6"/>
  <c r="J5" i="6"/>
  <c r="I5" i="6"/>
  <c r="H5" i="6"/>
  <c r="U60" i="6"/>
  <c r="T59" i="2" s="1"/>
  <c r="T60" i="6"/>
  <c r="S59" i="2" s="1"/>
  <c r="U59" i="6"/>
  <c r="T59" i="6"/>
  <c r="S58" i="2" s="1"/>
  <c r="S60" i="6"/>
  <c r="R59" i="2" s="1"/>
  <c r="R60" i="6"/>
  <c r="Q59" i="2" s="1"/>
  <c r="S59" i="6"/>
  <c r="R59" i="6"/>
  <c r="Q58" i="2" s="1"/>
  <c r="C17" i="3" l="1"/>
  <c r="C18" i="3"/>
  <c r="C19" i="3"/>
  <c r="C16" i="3"/>
  <c r="S12" i="2"/>
  <c r="S9" i="2" s="1"/>
  <c r="D23" i="1" s="1"/>
  <c r="I23" i="1"/>
  <c r="I24" i="1"/>
  <c r="I21" i="1"/>
  <c r="I22" i="1"/>
  <c r="S55" i="2"/>
  <c r="A23" i="1"/>
  <c r="R55" i="2"/>
  <c r="A22" i="1"/>
  <c r="Q55" i="2"/>
  <c r="A21" i="1"/>
  <c r="T55" i="2"/>
  <c r="A24" i="1"/>
  <c r="S61" i="6"/>
  <c r="S63" i="6" s="1"/>
  <c r="U61" i="6"/>
  <c r="U64" i="6" s="1"/>
  <c r="Q60" i="2"/>
  <c r="S60" i="2"/>
  <c r="R58" i="2"/>
  <c r="R60" i="2" s="1"/>
  <c r="T58" i="2"/>
  <c r="T60" i="2" s="1"/>
  <c r="R61" i="6"/>
  <c r="R63" i="6" s="1"/>
  <c r="T61" i="6"/>
  <c r="T63" i="6" s="1"/>
  <c r="H21" i="1"/>
  <c r="H22" i="1"/>
  <c r="H23" i="1"/>
  <c r="H24" i="1"/>
  <c r="S98" i="2"/>
  <c r="T12" i="2"/>
  <c r="T9" i="2" s="1"/>
  <c r="T98" i="2"/>
  <c r="S45" i="2"/>
  <c r="Q12" i="2"/>
  <c r="Q9" i="2" s="1"/>
  <c r="Q98" i="2"/>
  <c r="R12" i="2"/>
  <c r="R9" i="2" s="1"/>
  <c r="R98" i="2"/>
  <c r="D32" i="1"/>
  <c r="B32" i="1"/>
  <c r="Q62" i="2" l="1"/>
  <c r="Q68" i="2" s="1"/>
  <c r="Q93" i="2" s="1"/>
  <c r="Q101" i="2" s="1"/>
  <c r="Q103" i="2" s="1"/>
  <c r="T62" i="2"/>
  <c r="S64" i="6"/>
  <c r="S105" i="2"/>
  <c r="D21" i="1"/>
  <c r="F21" i="1"/>
  <c r="E21" i="1"/>
  <c r="D22" i="1"/>
  <c r="E22" i="1"/>
  <c r="F22" i="1"/>
  <c r="D24" i="1"/>
  <c r="E24" i="1"/>
  <c r="F24" i="1"/>
  <c r="F23" i="1"/>
  <c r="E23" i="1"/>
  <c r="R64" i="6"/>
  <c r="T64" i="6"/>
  <c r="R106" i="2"/>
  <c r="J22" i="1"/>
  <c r="K22" i="1" s="1"/>
  <c r="Q106" i="2"/>
  <c r="J21" i="1"/>
  <c r="K21" i="1" s="1"/>
  <c r="S106" i="2"/>
  <c r="J23" i="1"/>
  <c r="K23" i="1" s="1"/>
  <c r="T106" i="2"/>
  <c r="J24" i="1"/>
  <c r="K24" i="1" s="1"/>
  <c r="R62" i="2"/>
  <c r="R68" i="2" s="1"/>
  <c r="R91" i="2" s="1"/>
  <c r="U63" i="6"/>
  <c r="S62" i="2"/>
  <c r="S68" i="2" s="1"/>
  <c r="S93" i="2" s="1"/>
  <c r="S94" i="2" s="1"/>
  <c r="T99" i="2"/>
  <c r="T56" i="2"/>
  <c r="S99" i="2"/>
  <c r="S56" i="2"/>
  <c r="T45" i="2"/>
  <c r="Q45" i="2"/>
  <c r="Q99" i="2"/>
  <c r="Q56" i="2"/>
  <c r="R45" i="2"/>
  <c r="R99" i="2"/>
  <c r="R56" i="2"/>
  <c r="Q91" i="2" l="1"/>
  <c r="Q92" i="2" s="1"/>
  <c r="S91" i="2"/>
  <c r="S92" i="2" s="1"/>
  <c r="R92" i="2"/>
  <c r="S109" i="2"/>
  <c r="S111" i="2" s="1"/>
  <c r="R105" i="2"/>
  <c r="R109" i="2" s="1"/>
  <c r="T105" i="2"/>
  <c r="T109" i="2" s="1"/>
  <c r="Q105" i="2"/>
  <c r="Q109" i="2" s="1"/>
  <c r="S101" i="2"/>
  <c r="S103" i="2" s="1"/>
  <c r="R93" i="2"/>
  <c r="R101" i="2" s="1"/>
  <c r="R103" i="2" s="1"/>
  <c r="Q94" i="2"/>
  <c r="G20" i="1"/>
  <c r="G19" i="1"/>
  <c r="G18" i="1"/>
  <c r="G17" i="1"/>
  <c r="G16" i="1"/>
  <c r="G15" i="1"/>
  <c r="G14" i="1"/>
  <c r="G13" i="1"/>
  <c r="G12" i="1"/>
  <c r="G11" i="1"/>
  <c r="S113" i="2" l="1"/>
  <c r="S114" i="2"/>
  <c r="M23" i="1"/>
  <c r="S112" i="2"/>
  <c r="L23" i="1" s="1"/>
  <c r="T111" i="2"/>
  <c r="T114" i="2" s="1"/>
  <c r="R111" i="2"/>
  <c r="R114" i="2" s="1"/>
  <c r="Q111" i="2"/>
  <c r="Q114" i="2" s="1"/>
  <c r="R94" i="2"/>
  <c r="G26" i="1"/>
  <c r="H20" i="1"/>
  <c r="O25" i="2"/>
  <c r="H18" i="1"/>
  <c r="M25" i="2"/>
  <c r="H16" i="1"/>
  <c r="K25" i="2"/>
  <c r="H14" i="1"/>
  <c r="I25" i="2"/>
  <c r="H12" i="1"/>
  <c r="G25" i="2"/>
  <c r="P110" i="2"/>
  <c r="O110" i="2"/>
  <c r="N110" i="2"/>
  <c r="M110" i="2"/>
  <c r="L110" i="2"/>
  <c r="K110" i="2"/>
  <c r="J110" i="2"/>
  <c r="I110" i="2"/>
  <c r="H110" i="2"/>
  <c r="P89" i="2"/>
  <c r="O89" i="2"/>
  <c r="N89" i="2"/>
  <c r="M89" i="2"/>
  <c r="L89" i="2"/>
  <c r="K89" i="2"/>
  <c r="J89" i="2"/>
  <c r="I89" i="2"/>
  <c r="H89" i="2"/>
  <c r="G89" i="2"/>
  <c r="F89" i="2"/>
  <c r="P79" i="2"/>
  <c r="O79" i="2"/>
  <c r="N79" i="2"/>
  <c r="M79" i="2"/>
  <c r="L79" i="2"/>
  <c r="K79" i="2"/>
  <c r="J79" i="2"/>
  <c r="I79" i="2"/>
  <c r="H79" i="2"/>
  <c r="G79" i="2"/>
  <c r="F79" i="2"/>
  <c r="P73" i="2"/>
  <c r="P108" i="2" s="1"/>
  <c r="O73" i="2"/>
  <c r="O108" i="2" s="1"/>
  <c r="N73" i="2"/>
  <c r="N108" i="2" s="1"/>
  <c r="M73" i="2"/>
  <c r="M108" i="2" s="1"/>
  <c r="L73" i="2"/>
  <c r="L108" i="2" s="1"/>
  <c r="K73" i="2"/>
  <c r="K108" i="2" s="1"/>
  <c r="J73" i="2"/>
  <c r="J108" i="2" s="1"/>
  <c r="I73" i="2"/>
  <c r="I108" i="2" s="1"/>
  <c r="H73" i="2"/>
  <c r="H108" i="2" s="1"/>
  <c r="G73" i="2"/>
  <c r="G108" i="2" s="1"/>
  <c r="F73" i="2"/>
  <c r="P23" i="2"/>
  <c r="O23" i="2"/>
  <c r="N23" i="2"/>
  <c r="M23" i="2"/>
  <c r="L23" i="2"/>
  <c r="K23" i="2"/>
  <c r="J23" i="2"/>
  <c r="I23" i="2"/>
  <c r="H23" i="2"/>
  <c r="G23" i="2"/>
  <c r="P18" i="2"/>
  <c r="O18" i="2"/>
  <c r="N18" i="2"/>
  <c r="M18" i="2"/>
  <c r="L18" i="2"/>
  <c r="C11" i="3" s="1"/>
  <c r="K18" i="2"/>
  <c r="C10" i="3" s="1"/>
  <c r="J18" i="2"/>
  <c r="I18" i="2"/>
  <c r="H18" i="2"/>
  <c r="C7" i="3" s="1"/>
  <c r="G18" i="2"/>
  <c r="E13" i="2"/>
  <c r="P25" i="2"/>
  <c r="L25" i="2"/>
  <c r="P33" i="2"/>
  <c r="O33" i="2"/>
  <c r="N33" i="2"/>
  <c r="M33" i="2"/>
  <c r="L33" i="2"/>
  <c r="K33" i="2"/>
  <c r="J33" i="2"/>
  <c r="I33" i="2"/>
  <c r="H33" i="2"/>
  <c r="G33" i="2"/>
  <c r="P38" i="2"/>
  <c r="O38" i="2"/>
  <c r="N38" i="2"/>
  <c r="M38" i="2"/>
  <c r="L38" i="2"/>
  <c r="K38" i="2"/>
  <c r="J38" i="2"/>
  <c r="I38" i="2"/>
  <c r="H38" i="2"/>
  <c r="G38" i="2"/>
  <c r="E44" i="2"/>
  <c r="E42" i="2"/>
  <c r="E41" i="2"/>
  <c r="E40" i="2"/>
  <c r="E37" i="2"/>
  <c r="E36" i="2"/>
  <c r="E35" i="2"/>
  <c r="E32" i="2"/>
  <c r="E31" i="2"/>
  <c r="E30" i="2"/>
  <c r="E29" i="2"/>
  <c r="E27" i="2"/>
  <c r="E107" i="2" s="1"/>
  <c r="E22" i="2"/>
  <c r="E21" i="2"/>
  <c r="E20" i="2"/>
  <c r="E17" i="2"/>
  <c r="E16" i="2"/>
  <c r="E15" i="2"/>
  <c r="P11" i="2"/>
  <c r="P26" i="2" s="1"/>
  <c r="O11" i="2"/>
  <c r="O26" i="2" s="1"/>
  <c r="N11" i="2"/>
  <c r="N26" i="2" s="1"/>
  <c r="M11" i="2"/>
  <c r="M26" i="2" s="1"/>
  <c r="L11" i="2"/>
  <c r="L26" i="2" s="1"/>
  <c r="K11" i="2"/>
  <c r="K26" i="2" s="1"/>
  <c r="J11" i="2"/>
  <c r="J26" i="2" s="1"/>
  <c r="I11" i="2"/>
  <c r="I26" i="2" s="1"/>
  <c r="H11" i="2"/>
  <c r="H26" i="2" s="1"/>
  <c r="G11" i="2"/>
  <c r="G26" i="2" s="1"/>
  <c r="D2" i="5"/>
  <c r="D4" i="5"/>
  <c r="D7" i="5"/>
  <c r="D6" i="5"/>
  <c r="D9" i="5"/>
  <c r="C26" i="10"/>
  <c r="B12" i="8"/>
  <c r="B10" i="8"/>
  <c r="C14" i="3" l="1"/>
  <c r="C9" i="3"/>
  <c r="C13" i="3"/>
  <c r="C15" i="3"/>
  <c r="C8" i="3"/>
  <c r="C12" i="3"/>
  <c r="I44" i="5"/>
  <c r="K44" i="5" s="1"/>
  <c r="P23" i="1"/>
  <c r="I55" i="2"/>
  <c r="I45" i="2"/>
  <c r="A17" i="1"/>
  <c r="G45" i="2"/>
  <c r="E43" i="2"/>
  <c r="S115" i="2"/>
  <c r="S116" i="2" s="1"/>
  <c r="C6" i="3"/>
  <c r="I20" i="1"/>
  <c r="Q113" i="2"/>
  <c r="Q112" i="2"/>
  <c r="L21" i="1" s="1"/>
  <c r="T113" i="2"/>
  <c r="T112" i="2"/>
  <c r="L24" i="1" s="1"/>
  <c r="R113" i="2"/>
  <c r="R112" i="2"/>
  <c r="I16" i="1"/>
  <c r="I15" i="1"/>
  <c r="I19" i="1"/>
  <c r="M22" i="1"/>
  <c r="I13" i="1"/>
  <c r="I17" i="1"/>
  <c r="M21" i="1"/>
  <c r="M24" i="1"/>
  <c r="I11" i="1"/>
  <c r="N25" i="2"/>
  <c r="H25" i="2"/>
  <c r="A13" i="1"/>
  <c r="I98" i="2"/>
  <c r="A14" i="1"/>
  <c r="N55" i="2"/>
  <c r="M98" i="2"/>
  <c r="I12" i="2"/>
  <c r="I9" i="2" s="1"/>
  <c r="A15" i="1"/>
  <c r="O98" i="2"/>
  <c r="M12" i="2"/>
  <c r="M9" i="2" s="1"/>
  <c r="H98" i="2"/>
  <c r="L55" i="2"/>
  <c r="P12" i="2"/>
  <c r="P9" i="2" s="1"/>
  <c r="P106" i="2"/>
  <c r="A11" i="1"/>
  <c r="J25" i="2"/>
  <c r="E79" i="2"/>
  <c r="K55" i="2"/>
  <c r="K12" i="2"/>
  <c r="K9" i="2" s="1"/>
  <c r="E89" i="2"/>
  <c r="H11" i="1"/>
  <c r="H15" i="1"/>
  <c r="H19" i="1"/>
  <c r="A19" i="1"/>
  <c r="A20" i="1"/>
  <c r="H13" i="1"/>
  <c r="H17" i="1"/>
  <c r="E73" i="2"/>
  <c r="E23" i="2"/>
  <c r="E38" i="2"/>
  <c r="A18" i="1"/>
  <c r="N98" i="2"/>
  <c r="H12" i="2"/>
  <c r="H9" i="2" s="1"/>
  <c r="N12" i="2"/>
  <c r="N9" i="2" s="1"/>
  <c r="E18" i="2"/>
  <c r="E33" i="2"/>
  <c r="H55" i="2"/>
  <c r="P55" i="2"/>
  <c r="P98" i="2"/>
  <c r="O55" i="2"/>
  <c r="O12" i="2"/>
  <c r="O9" i="2" s="1"/>
  <c r="M55" i="2"/>
  <c r="A16" i="1"/>
  <c r="L98" i="2"/>
  <c r="L12" i="2"/>
  <c r="L9" i="2" s="1"/>
  <c r="K98" i="2"/>
  <c r="J98" i="2"/>
  <c r="J55" i="2"/>
  <c r="J12" i="2"/>
  <c r="J9" i="2" s="1"/>
  <c r="A12" i="1"/>
  <c r="G55" i="2"/>
  <c r="G98" i="2"/>
  <c r="G12" i="2"/>
  <c r="G9" i="2" s="1"/>
  <c r="B8" i="9"/>
  <c r="O23" i="1" l="1"/>
  <c r="I45" i="5"/>
  <c r="K45" i="5" s="1"/>
  <c r="P24" i="1"/>
  <c r="I43" i="5"/>
  <c r="K43" i="5" s="1"/>
  <c r="P22" i="1"/>
  <c r="I42" i="5"/>
  <c r="K42" i="5" s="1"/>
  <c r="P21" i="1"/>
  <c r="E108" i="2"/>
  <c r="T115" i="2"/>
  <c r="O24" i="1" s="1"/>
  <c r="Q115" i="2"/>
  <c r="O21" i="1" s="1"/>
  <c r="R115" i="2"/>
  <c r="L22" i="1"/>
  <c r="I14" i="1"/>
  <c r="I12" i="1"/>
  <c r="I18" i="1"/>
  <c r="E24" i="2"/>
  <c r="E25" i="2" s="1"/>
  <c r="P45" i="2"/>
  <c r="D18" i="1"/>
  <c r="E18" i="1"/>
  <c r="F18" i="1"/>
  <c r="E11" i="1"/>
  <c r="F11" i="1"/>
  <c r="D11" i="1"/>
  <c r="D16" i="1"/>
  <c r="E16" i="1"/>
  <c r="F16" i="1"/>
  <c r="D19" i="1"/>
  <c r="E19" i="1"/>
  <c r="F19" i="1"/>
  <c r="D12" i="1"/>
  <c r="E12" i="1"/>
  <c r="F12" i="1"/>
  <c r="T116" i="2"/>
  <c r="J20" i="1"/>
  <c r="M56" i="2"/>
  <c r="K56" i="2"/>
  <c r="E15" i="1"/>
  <c r="J45" i="2"/>
  <c r="I99" i="2"/>
  <c r="I56" i="2"/>
  <c r="P99" i="2"/>
  <c r="L45" i="2"/>
  <c r="M99" i="2"/>
  <c r="O45" i="2"/>
  <c r="P56" i="2"/>
  <c r="H99" i="2"/>
  <c r="M106" i="2"/>
  <c r="J17" i="1"/>
  <c r="J16" i="1"/>
  <c r="L106" i="2"/>
  <c r="J19" i="1"/>
  <c r="O106" i="2"/>
  <c r="K99" i="2"/>
  <c r="I106" i="2"/>
  <c r="J13" i="1"/>
  <c r="J106" i="2"/>
  <c r="J14" i="1"/>
  <c r="N56" i="2"/>
  <c r="M45" i="2"/>
  <c r="G106" i="2"/>
  <c r="E26" i="2"/>
  <c r="E106" i="2" s="1"/>
  <c r="I105" i="2"/>
  <c r="H56" i="2"/>
  <c r="N99" i="2"/>
  <c r="O99" i="2"/>
  <c r="O56" i="2"/>
  <c r="L56" i="2"/>
  <c r="L99" i="2"/>
  <c r="J99" i="2"/>
  <c r="J56" i="2"/>
  <c r="G99" i="2"/>
  <c r="G56" i="2"/>
  <c r="E45" i="2" l="1"/>
  <c r="Q116" i="2"/>
  <c r="O105" i="2"/>
  <c r="O109" i="2" s="1"/>
  <c r="P105" i="2"/>
  <c r="P109" i="2" s="1"/>
  <c r="L105" i="2"/>
  <c r="L109" i="2" s="1"/>
  <c r="L111" i="2" s="1"/>
  <c r="L114" i="2" s="1"/>
  <c r="M105" i="2"/>
  <c r="M109" i="2" s="1"/>
  <c r="R116" i="2"/>
  <c r="O22" i="1"/>
  <c r="J105" i="2"/>
  <c r="J109" i="2" s="1"/>
  <c r="G105" i="2"/>
  <c r="G109" i="2" s="1"/>
  <c r="G111" i="2" s="1"/>
  <c r="D20" i="1"/>
  <c r="E20" i="1"/>
  <c r="F20" i="1"/>
  <c r="D17" i="1"/>
  <c r="F17" i="1"/>
  <c r="E17" i="1"/>
  <c r="D15" i="1"/>
  <c r="F15" i="1"/>
  <c r="E14" i="1"/>
  <c r="F14" i="1"/>
  <c r="D14" i="1"/>
  <c r="D13" i="1"/>
  <c r="E13" i="1"/>
  <c r="F13" i="1"/>
  <c r="J11" i="1"/>
  <c r="J15" i="1"/>
  <c r="K106" i="2"/>
  <c r="K45" i="2"/>
  <c r="J12" i="1"/>
  <c r="H106" i="2"/>
  <c r="H45" i="2"/>
  <c r="I109" i="2"/>
  <c r="N106" i="2"/>
  <c r="J18" i="1"/>
  <c r="N45" i="2"/>
  <c r="G114" i="2" l="1"/>
  <c r="G112" i="2"/>
  <c r="L11" i="1" s="1"/>
  <c r="E105" i="2"/>
  <c r="E109" i="2" s="1"/>
  <c r="M111" i="2"/>
  <c r="M114" i="2" s="1"/>
  <c r="J111" i="2"/>
  <c r="J114" i="2" s="1"/>
  <c r="P111" i="2"/>
  <c r="P114" i="2" s="1"/>
  <c r="I111" i="2"/>
  <c r="O111" i="2"/>
  <c r="O114" i="2" s="1"/>
  <c r="H105" i="2"/>
  <c r="H109" i="2" s="1"/>
  <c r="H111" i="2" s="1"/>
  <c r="H114" i="2" s="1"/>
  <c r="L113" i="2"/>
  <c r="L112" i="2"/>
  <c r="L16" i="1" s="1"/>
  <c r="N105" i="2"/>
  <c r="N109" i="2" s="1"/>
  <c r="N111" i="2" s="1"/>
  <c r="N114" i="2" s="1"/>
  <c r="K105" i="2"/>
  <c r="K109" i="2" s="1"/>
  <c r="K111" i="2" s="1"/>
  <c r="K114" i="2" s="1"/>
  <c r="G113" i="2"/>
  <c r="M16" i="1"/>
  <c r="M11" i="1"/>
  <c r="P11" i="1" s="1"/>
  <c r="M13" i="1" l="1"/>
  <c r="I34" i="5" s="1"/>
  <c r="K34" i="5" s="1"/>
  <c r="I114" i="2"/>
  <c r="I37" i="5"/>
  <c r="K37" i="5" s="1"/>
  <c r="P16" i="1"/>
  <c r="I32" i="5"/>
  <c r="K32" i="5" s="1"/>
  <c r="H113" i="2"/>
  <c r="H112" i="2"/>
  <c r="N113" i="2"/>
  <c r="N112" i="2"/>
  <c r="K113" i="2"/>
  <c r="K112" i="2"/>
  <c r="O113" i="2"/>
  <c r="O112" i="2"/>
  <c r="L19" i="1" s="1"/>
  <c r="P113" i="2"/>
  <c r="P112" i="2"/>
  <c r="M113" i="2"/>
  <c r="M112" i="2"/>
  <c r="L17" i="1" s="1"/>
  <c r="I113" i="2"/>
  <c r="I112" i="2"/>
  <c r="L13" i="1" s="1"/>
  <c r="J113" i="2"/>
  <c r="J112" i="2"/>
  <c r="L14" i="1" s="1"/>
  <c r="M14" i="1"/>
  <c r="M19" i="1"/>
  <c r="M20" i="1"/>
  <c r="M17" i="1"/>
  <c r="L115" i="2"/>
  <c r="O16" i="1" s="1"/>
  <c r="G115" i="2"/>
  <c r="O11" i="1" s="1"/>
  <c r="M18" i="1"/>
  <c r="M15" i="1"/>
  <c r="M12" i="1"/>
  <c r="A2" i="4"/>
  <c r="B3" i="6"/>
  <c r="B2" i="6"/>
  <c r="B5" i="2"/>
  <c r="B4" i="2"/>
  <c r="M3" i="1"/>
  <c r="A5" i="1"/>
  <c r="A4" i="1"/>
  <c r="A2" i="1"/>
  <c r="Q60" i="6"/>
  <c r="P59" i="2" s="1"/>
  <c r="P60" i="6"/>
  <c r="O59" i="2" s="1"/>
  <c r="O60" i="6"/>
  <c r="N59" i="2" s="1"/>
  <c r="N60" i="6"/>
  <c r="M59" i="2" s="1"/>
  <c r="M60" i="6"/>
  <c r="L59" i="2" s="1"/>
  <c r="L60" i="6"/>
  <c r="K59" i="2" s="1"/>
  <c r="K60" i="6"/>
  <c r="J59" i="2" s="1"/>
  <c r="J60" i="6"/>
  <c r="I59" i="2" s="1"/>
  <c r="I60" i="6"/>
  <c r="H59" i="2" s="1"/>
  <c r="H60" i="6"/>
  <c r="G59" i="2" s="1"/>
  <c r="G60" i="6"/>
  <c r="F59" i="2" s="1"/>
  <c r="F60" i="6"/>
  <c r="Q59" i="6"/>
  <c r="P58" i="2" s="1"/>
  <c r="P60" i="2" s="1"/>
  <c r="P59" i="6"/>
  <c r="O58" i="2" s="1"/>
  <c r="O59" i="6"/>
  <c r="N58" i="2" s="1"/>
  <c r="N59" i="6"/>
  <c r="M58" i="2" s="1"/>
  <c r="M59" i="6"/>
  <c r="L58" i="2" s="1"/>
  <c r="L59" i="6"/>
  <c r="K58" i="2" s="1"/>
  <c r="K59" i="6"/>
  <c r="J58" i="2" s="1"/>
  <c r="J59" i="6"/>
  <c r="I58" i="2" s="1"/>
  <c r="I59" i="6"/>
  <c r="H58" i="2" s="1"/>
  <c r="H59" i="6"/>
  <c r="G58" i="2" s="1"/>
  <c r="G59" i="6"/>
  <c r="F58" i="2" s="1"/>
  <c r="F59" i="6"/>
  <c r="N26" i="1"/>
  <c r="J26" i="1"/>
  <c r="F26" i="1"/>
  <c r="E26" i="1"/>
  <c r="D26" i="1"/>
  <c r="K20" i="1"/>
  <c r="K19" i="1"/>
  <c r="K18" i="1"/>
  <c r="K17" i="1"/>
  <c r="K16" i="1"/>
  <c r="K15" i="1"/>
  <c r="K14" i="1"/>
  <c r="K13" i="1"/>
  <c r="K12" i="1"/>
  <c r="P13" i="1" l="1"/>
  <c r="I39" i="5"/>
  <c r="K39" i="5" s="1"/>
  <c r="P18" i="1"/>
  <c r="I41" i="5"/>
  <c r="K41" i="5" s="1"/>
  <c r="P20" i="1"/>
  <c r="I40" i="5"/>
  <c r="K40" i="5" s="1"/>
  <c r="P19" i="1"/>
  <c r="O60" i="2"/>
  <c r="O62" i="2" s="1"/>
  <c r="I38" i="5"/>
  <c r="K38" i="5" s="1"/>
  <c r="P17" i="1"/>
  <c r="I36" i="5"/>
  <c r="K36" i="5" s="1"/>
  <c r="P15" i="1"/>
  <c r="I35" i="5"/>
  <c r="K35" i="5" s="1"/>
  <c r="P14" i="1"/>
  <c r="I33" i="5"/>
  <c r="K33" i="5" s="1"/>
  <c r="P12" i="1"/>
  <c r="J60" i="2"/>
  <c r="J62" i="2" s="1"/>
  <c r="L116" i="2"/>
  <c r="K60" i="2"/>
  <c r="F60" i="2"/>
  <c r="F62" i="2" s="1"/>
  <c r="E58" i="2"/>
  <c r="M115" i="2"/>
  <c r="O17" i="1" s="1"/>
  <c r="L12" i="1"/>
  <c r="H115" i="2"/>
  <c r="H60" i="2"/>
  <c r="L60" i="2"/>
  <c r="I115" i="2"/>
  <c r="O13" i="1" s="1"/>
  <c r="O115" i="2"/>
  <c r="O116" i="2" s="1"/>
  <c r="J115" i="2"/>
  <c r="J116" i="2" s="1"/>
  <c r="L20" i="1"/>
  <c r="P115" i="2"/>
  <c r="M2" i="6"/>
  <c r="K2" i="6"/>
  <c r="P62" i="2"/>
  <c r="P68" i="2" s="1"/>
  <c r="P93" i="2" s="1"/>
  <c r="H26" i="1"/>
  <c r="G116" i="2"/>
  <c r="L18" i="1"/>
  <c r="N115" i="2"/>
  <c r="K115" i="2"/>
  <c r="L15" i="1"/>
  <c r="I60" i="2"/>
  <c r="N60" i="2"/>
  <c r="E59" i="2"/>
  <c r="M60" i="2"/>
  <c r="G130" i="2"/>
  <c r="G60" i="2"/>
  <c r="F61" i="6"/>
  <c r="J61" i="6"/>
  <c r="J63" i="6" s="1"/>
  <c r="N61" i="6"/>
  <c r="N63" i="6" s="1"/>
  <c r="G61" i="6"/>
  <c r="G64" i="6" s="1"/>
  <c r="K61" i="6"/>
  <c r="K64" i="6" s="1"/>
  <c r="O61" i="6"/>
  <c r="O63" i="6" s="1"/>
  <c r="H61" i="6"/>
  <c r="H64" i="6" s="1"/>
  <c r="L61" i="6"/>
  <c r="L63" i="6" s="1"/>
  <c r="P61" i="6"/>
  <c r="P64" i="6" s="1"/>
  <c r="I61" i="6"/>
  <c r="I64" i="6" s="1"/>
  <c r="M61" i="6"/>
  <c r="M64" i="6" s="1"/>
  <c r="Q61" i="6"/>
  <c r="Q63" i="6" s="1"/>
  <c r="P91" i="2" l="1"/>
  <c r="P92" i="2" s="1"/>
  <c r="H62" i="2"/>
  <c r="H68" i="2" s="1"/>
  <c r="H91" i="2" s="1"/>
  <c r="H92" i="2" s="1"/>
  <c r="H93" i="2" s="1"/>
  <c r="K62" i="2"/>
  <c r="K68" i="2" s="1"/>
  <c r="K91" i="2" s="1"/>
  <c r="K92" i="2" s="1"/>
  <c r="K93" i="2" s="1"/>
  <c r="K94" i="2" s="1"/>
  <c r="L62" i="2"/>
  <c r="L68" i="2" s="1"/>
  <c r="L91" i="2" s="1"/>
  <c r="L92" i="2" s="1"/>
  <c r="L93" i="2" s="1"/>
  <c r="O19" i="1"/>
  <c r="G62" i="2"/>
  <c r="F68" i="2"/>
  <c r="F94" i="2" s="1"/>
  <c r="E60" i="2"/>
  <c r="M116" i="2"/>
  <c r="I116" i="2"/>
  <c r="F63" i="6"/>
  <c r="C23" i="3"/>
  <c r="B23" i="3"/>
  <c r="O14" i="1"/>
  <c r="P116" i="2"/>
  <c r="O20" i="1"/>
  <c r="L26" i="1"/>
  <c r="N62" i="2"/>
  <c r="N68" i="2" s="1"/>
  <c r="N91" i="2" s="1"/>
  <c r="M62" i="2"/>
  <c r="M68" i="2" s="1"/>
  <c r="M91" i="2" s="1"/>
  <c r="I62" i="2"/>
  <c r="I68" i="2" s="1"/>
  <c r="I91" i="2" s="1"/>
  <c r="O18" i="1"/>
  <c r="N116" i="2"/>
  <c r="K116" i="2"/>
  <c r="O15" i="1"/>
  <c r="H116" i="2"/>
  <c r="O12" i="1"/>
  <c r="M63" i="6"/>
  <c r="H63" i="6"/>
  <c r="O64" i="6"/>
  <c r="K63" i="6"/>
  <c r="I63" i="6"/>
  <c r="J64" i="6"/>
  <c r="G63" i="6"/>
  <c r="L64" i="6"/>
  <c r="F64" i="6"/>
  <c r="P63" i="6"/>
  <c r="N64" i="6"/>
  <c r="Q64" i="6"/>
  <c r="I26" i="1"/>
  <c r="K26" i="1" s="1"/>
  <c r="K11" i="1"/>
  <c r="G24" i="4"/>
  <c r="E24" i="4"/>
  <c r="B24" i="4"/>
  <c r="C23" i="4"/>
  <c r="D23" i="4" s="1"/>
  <c r="F23" i="4" s="1"/>
  <c r="C22" i="4"/>
  <c r="G21" i="4"/>
  <c r="E21" i="4"/>
  <c r="B21" i="4"/>
  <c r="C20" i="4"/>
  <c r="D20" i="4" s="1"/>
  <c r="F20" i="4" s="1"/>
  <c r="C19" i="4"/>
  <c r="D19" i="4" s="1"/>
  <c r="F19" i="4" s="1"/>
  <c r="C18" i="4"/>
  <c r="C21" i="4" s="1"/>
  <c r="C16" i="4"/>
  <c r="D16" i="4" s="1"/>
  <c r="F16" i="4" s="1"/>
  <c r="C15" i="4"/>
  <c r="D15" i="4" s="1"/>
  <c r="F15" i="4" s="1"/>
  <c r="C14" i="4"/>
  <c r="G13" i="4"/>
  <c r="E13" i="4"/>
  <c r="B13" i="4"/>
  <c r="C12" i="4"/>
  <c r="D12" i="4" s="1"/>
  <c r="F12" i="4" s="1"/>
  <c r="C11" i="4"/>
  <c r="D14" i="4" l="1"/>
  <c r="C17" i="4"/>
  <c r="C24" i="4"/>
  <c r="K101" i="2"/>
  <c r="K103" i="2" s="1"/>
  <c r="E62" i="2"/>
  <c r="F91" i="2"/>
  <c r="O26" i="1"/>
  <c r="I92" i="2"/>
  <c r="I93" i="2" s="1"/>
  <c r="I94" i="2" s="1"/>
  <c r="M92" i="2"/>
  <c r="M93" i="2" s="1"/>
  <c r="N92" i="2"/>
  <c r="N93" i="2" s="1"/>
  <c r="G68" i="2"/>
  <c r="G91" i="2" s="1"/>
  <c r="L101" i="2"/>
  <c r="L103" i="2" s="1"/>
  <c r="L94" i="2"/>
  <c r="H101" i="2"/>
  <c r="H103" i="2" s="1"/>
  <c r="H94" i="2"/>
  <c r="P101" i="2"/>
  <c r="P103" i="2" s="1"/>
  <c r="P94" i="2"/>
  <c r="C13" i="4"/>
  <c r="D18" i="4"/>
  <c r="D11" i="4"/>
  <c r="D22" i="4"/>
  <c r="F14" i="4" l="1"/>
  <c r="D17" i="4"/>
  <c r="I101" i="2"/>
  <c r="I103" i="2" s="1"/>
  <c r="E68" i="2"/>
  <c r="E91" i="2" s="1"/>
  <c r="G92" i="2"/>
  <c r="N101" i="2"/>
  <c r="N103" i="2" s="1"/>
  <c r="N94" i="2"/>
  <c r="D13" i="4"/>
  <c r="F11" i="4"/>
  <c r="D24" i="4"/>
  <c r="F22" i="4"/>
  <c r="D21" i="4"/>
  <c r="F18" i="4"/>
  <c r="M101" i="2"/>
  <c r="M103" i="2" s="1"/>
  <c r="M94" i="2"/>
  <c r="G93" i="2" l="1"/>
  <c r="G94" i="2" s="1"/>
  <c r="J68" i="2"/>
  <c r="J91" i="2" s="1"/>
  <c r="G101" i="2" l="1"/>
  <c r="G103" i="2" s="1"/>
  <c r="J92" i="2"/>
  <c r="T68" i="2"/>
  <c r="T91" i="2" s="1"/>
  <c r="O68" i="2"/>
  <c r="O91" i="2" s="1"/>
  <c r="J93" i="2" l="1"/>
  <c r="J94" i="2" s="1"/>
  <c r="O93" i="2"/>
  <c r="O92" i="2"/>
  <c r="T93" i="2"/>
  <c r="T92" i="2"/>
  <c r="E92" i="2" l="1"/>
  <c r="J101" i="2"/>
  <c r="J103" i="2" s="1"/>
  <c r="E93" i="2"/>
  <c r="T101" i="2"/>
  <c r="T103" i="2" s="1"/>
  <c r="T94" i="2"/>
  <c r="O94" i="2"/>
  <c r="O101" i="2"/>
  <c r="O103" i="2" s="1"/>
  <c r="E94" i="2" l="1"/>
  <c r="E101" i="2" l="1"/>
  <c r="B25" i="4" l="1"/>
  <c r="C25" i="4"/>
  <c r="D25" i="4"/>
  <c r="E2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Woodson, Kent A</author>
  </authors>
  <commentList>
    <comment ref="A39" authorId="0" shapeId="0" xr:uid="{00000000-0006-0000-0300-000001000000}">
      <text>
        <r>
          <rPr>
            <b/>
            <sz val="9"/>
            <color indexed="81"/>
            <rFont val="Tahoma"/>
            <family val="2"/>
          </rPr>
          <t>Woodson, Kent A:</t>
        </r>
        <r>
          <rPr>
            <sz val="9"/>
            <color indexed="81"/>
            <rFont val="Tahoma"/>
            <family val="2"/>
          </rPr>
          <t xml:space="preserve">
Here are a few resources to determine valuation of volunteer hours.  Single factor volunteer valuation:
https://independentsector.org/resource/vovt_details/
Factors to consider when determining valuation of vounteer hours.
https://www.philanthropy.com/article/Time-Is-Money-How-to-Measure/195889
Volunteer charitable mileage rate (2018)
https://www.irs.gov/newsroom/standard-mileage-rates-for-2018-up-from-rates-for-2017</t>
        </r>
      </text>
    </comment>
  </commentList>
</comments>
</file>

<file path=xl/sharedStrings.xml><?xml version="1.0" encoding="utf-8"?>
<sst xmlns="http://schemas.openxmlformats.org/spreadsheetml/2006/main" count="1332" uniqueCount="816">
  <si>
    <t>Supplement to Provider Services Summary</t>
  </si>
  <si>
    <t>In-Home Services Detail</t>
  </si>
  <si>
    <t>Name of Community Service Provider</t>
  </si>
  <si>
    <t>DAAS-732 Supplement (Effective: 7/08)</t>
  </si>
  <si>
    <t xml:space="preserve">                 A</t>
  </si>
  <si>
    <t>B</t>
  </si>
  <si>
    <t>C</t>
  </si>
  <si>
    <t>F</t>
  </si>
  <si>
    <t>G</t>
  </si>
  <si>
    <t>H</t>
  </si>
  <si>
    <t>HCCBG</t>
  </si>
  <si>
    <t>Required</t>
  </si>
  <si>
    <t>Net</t>
  </si>
  <si>
    <t>Projected</t>
  </si>
  <si>
    <t xml:space="preserve">Projected </t>
  </si>
  <si>
    <t>In-Home</t>
  </si>
  <si>
    <t>Local</t>
  </si>
  <si>
    <t>Service</t>
  </si>
  <si>
    <t>Reimbursement</t>
  </si>
  <si>
    <t xml:space="preserve">HCCBG </t>
  </si>
  <si>
    <t>In-Home Services</t>
  </si>
  <si>
    <t>Funding</t>
  </si>
  <si>
    <t>Match</t>
  </si>
  <si>
    <t>Cost</t>
  </si>
  <si>
    <t>Units</t>
  </si>
  <si>
    <t>Rate</t>
  </si>
  <si>
    <t>Clients</t>
  </si>
  <si>
    <t>Level I - 235 Respite</t>
  </si>
  <si>
    <t xml:space="preserve">Level I - 041 H Mgmt </t>
  </si>
  <si>
    <t xml:space="preserve">Subtotal Level I </t>
  </si>
  <si>
    <t>Level II - 236 Respite</t>
  </si>
  <si>
    <t>Level II - 042 PC</t>
  </si>
  <si>
    <t>Level II - 043 H Mgmt</t>
  </si>
  <si>
    <t>Subtotal Level II</t>
  </si>
  <si>
    <t>Level III - 237 Respite</t>
  </si>
  <si>
    <t>Level III - 044 H Mgmt</t>
  </si>
  <si>
    <t>Level III - 045 PC</t>
  </si>
  <si>
    <t>Subtotal Level III</t>
  </si>
  <si>
    <t>Level IV - 238 Respite</t>
  </si>
  <si>
    <t>Level IV - 046 H Mgmt</t>
  </si>
  <si>
    <t>Subtotal Level IV</t>
  </si>
  <si>
    <t>Total</t>
  </si>
  <si>
    <t>Authorized Signature</t>
  </si>
  <si>
    <t>Title</t>
  </si>
  <si>
    <t>Date</t>
  </si>
  <si>
    <t>Community Service Provider</t>
  </si>
  <si>
    <t>DAAS-732A</t>
  </si>
  <si>
    <t>I.  Projected Revenues</t>
  </si>
  <si>
    <t xml:space="preserve">        Required Minimum Match - Cash</t>
  </si>
  <si>
    <t xml:space="preserve">        1)  </t>
  </si>
  <si>
    <t xml:space="preserve">        Total Required Minimum Match - Cash</t>
  </si>
  <si>
    <t xml:space="preserve">        Required Minimum Match - In-Kind</t>
  </si>
  <si>
    <t xml:space="preserve">        Total Required Minimum Match - In-Kind</t>
  </si>
  <si>
    <t xml:space="preserve"> B. Total Required Minimum Match  (cash + in-kind)</t>
  </si>
  <si>
    <r>
      <t xml:space="preserve"> C.</t>
    </r>
    <r>
      <rPr>
        <b/>
        <sz val="10"/>
        <rFont val="Arial"/>
        <family val="2"/>
      </rPr>
      <t xml:space="preserve"> Subtotal, Fed/State/Required Match Revenues</t>
    </r>
  </si>
  <si>
    <t xml:space="preserve"> D. NSIP Cash Subsidy/Commodity Valuation</t>
  </si>
  <si>
    <r>
      <t xml:space="preserve"> E. </t>
    </r>
    <r>
      <rPr>
        <b/>
        <sz val="10"/>
        <rFont val="Arial"/>
        <family val="2"/>
      </rPr>
      <t>OAA Title V Worker Wages, Fringe Benefits and Costs</t>
    </r>
  </si>
  <si>
    <r>
      <t xml:space="preserve"> F. </t>
    </r>
    <r>
      <rPr>
        <b/>
        <sz val="10"/>
        <rFont val="Arial"/>
        <family val="2"/>
      </rPr>
      <t>Subtotal, Local Cash, Non-Match</t>
    </r>
  </si>
  <si>
    <t xml:space="preserve"> Other Revenues, Non-Match</t>
  </si>
  <si>
    <r>
      <t xml:space="preserve"> G. </t>
    </r>
    <r>
      <rPr>
        <b/>
        <sz val="10"/>
        <rFont val="Arial"/>
        <family val="2"/>
      </rPr>
      <t>Subtotal, Other Revenues, Non-Match</t>
    </r>
  </si>
  <si>
    <t xml:space="preserve"> Local In-Kind Resources (Includes Volunteer Resources)</t>
  </si>
  <si>
    <r>
      <t xml:space="preserve"> H. </t>
    </r>
    <r>
      <rPr>
        <b/>
        <sz val="10"/>
        <rFont val="Arial"/>
        <family val="2"/>
      </rPr>
      <t>Subtotal, Local In-kind Resources, Non-Match</t>
    </r>
  </si>
  <si>
    <r>
      <t xml:space="preserve">  I. </t>
    </r>
    <r>
      <rPr>
        <b/>
        <sz val="10"/>
        <rFont val="Arial"/>
        <family val="2"/>
      </rPr>
      <t>Client Cost Sharing</t>
    </r>
  </si>
  <si>
    <t xml:space="preserve">Division of Aging and Adult Services </t>
  </si>
  <si>
    <t xml:space="preserve">Grand </t>
  </si>
  <si>
    <t>Admin.</t>
  </si>
  <si>
    <t xml:space="preserve"> Staff Salary From Labor Distribution Schedule</t>
  </si>
  <si>
    <r>
      <t xml:space="preserve">A. </t>
    </r>
    <r>
      <rPr>
        <b/>
        <sz val="10"/>
        <rFont val="Arial"/>
        <family val="2"/>
      </rPr>
      <t xml:space="preserve"> Subtotal, Staff Salary</t>
    </r>
  </si>
  <si>
    <t xml:space="preserve"> Fringe Benefits</t>
  </si>
  <si>
    <t xml:space="preserve">  3)  Retirement </t>
  </si>
  <si>
    <t xml:space="preserve">  4)  Unemployment Insurance</t>
  </si>
  <si>
    <t xml:space="preserve">  5)  Worker's Compensation</t>
  </si>
  <si>
    <t xml:space="preserve">  6)  Other</t>
  </si>
  <si>
    <r>
      <t xml:space="preserve">B.  </t>
    </r>
    <r>
      <rPr>
        <b/>
        <sz val="10"/>
        <rFont val="Arial"/>
        <family val="2"/>
      </rPr>
      <t>Subtotal, Fringe Benefits</t>
    </r>
  </si>
  <si>
    <t>Local In-Kind Resources  Non-Match</t>
  </si>
  <si>
    <r>
      <t xml:space="preserve">C.  </t>
    </r>
    <r>
      <rPr>
        <b/>
        <sz val="10"/>
        <rFont val="Arial"/>
        <family val="2"/>
      </rPr>
      <t>Subtotal, Local In-Kind Resources   Non-Match</t>
    </r>
  </si>
  <si>
    <r>
      <t xml:space="preserve">D. </t>
    </r>
    <r>
      <rPr>
        <b/>
        <sz val="10"/>
        <rFont val="Arial"/>
        <family val="2"/>
      </rPr>
      <t xml:space="preserve"> OAA Title V Worker Wages, Fringe Benefits and Costs</t>
    </r>
  </si>
  <si>
    <t xml:space="preserve">  1) Per Diem </t>
  </si>
  <si>
    <t xml:space="preserve">  2) Mileage Reimbursement </t>
  </si>
  <si>
    <t xml:space="preserve">  3) Other Travel Cost</t>
  </si>
  <si>
    <r>
      <t xml:space="preserve">E. </t>
    </r>
    <r>
      <rPr>
        <b/>
        <sz val="10"/>
        <rFont val="Arial"/>
        <family val="2"/>
      </rPr>
      <t xml:space="preserve"> Subtotal, Travel</t>
    </r>
  </si>
  <si>
    <t xml:space="preserve"> General Operating Expenses</t>
  </si>
  <si>
    <r>
      <t xml:space="preserve">F. </t>
    </r>
    <r>
      <rPr>
        <b/>
        <sz val="10"/>
        <rFont val="Arial"/>
        <family val="2"/>
      </rPr>
      <t xml:space="preserve"> Subtotal, General Operating Expenses</t>
    </r>
  </si>
  <si>
    <r>
      <t>H.</t>
    </r>
    <r>
      <rPr>
        <b/>
        <sz val="10"/>
        <rFont val="Arial"/>
        <family val="2"/>
      </rPr>
      <t xml:space="preserve">  Total Proj. Expenses Prior to Admin. Distribution</t>
    </r>
  </si>
  <si>
    <r>
      <t xml:space="preserve">I.   </t>
    </r>
    <r>
      <rPr>
        <b/>
        <sz val="10"/>
        <rFont val="Arial"/>
        <family val="2"/>
      </rPr>
      <t>Distribution of Admininistrative Cost</t>
    </r>
  </si>
  <si>
    <r>
      <t xml:space="preserve">J.  </t>
    </r>
    <r>
      <rPr>
        <b/>
        <sz val="10"/>
        <rFont val="Arial"/>
        <family val="2"/>
      </rPr>
      <t>Total Proj. Expenses After Admin. Distribution</t>
    </r>
  </si>
  <si>
    <t>III.  Computation of Rates</t>
  </si>
  <si>
    <r>
      <t xml:space="preserve">  </t>
    </r>
    <r>
      <rPr>
        <sz val="10"/>
        <rFont val="Arial"/>
        <family val="2"/>
      </rPr>
      <t xml:space="preserve"> A. </t>
    </r>
    <r>
      <rPr>
        <b/>
        <sz val="10"/>
        <rFont val="Arial"/>
        <family val="2"/>
      </rPr>
      <t>Computation of Unit Cost Rate:</t>
    </r>
  </si>
  <si>
    <r>
      <t xml:space="preserve">      </t>
    </r>
    <r>
      <rPr>
        <sz val="10"/>
        <rFont val="Arial"/>
        <family val="2"/>
      </rPr>
      <t xml:space="preserve"> 1.  Total Expenses (equals line II.J)</t>
    </r>
  </si>
  <si>
    <r>
      <t xml:space="preserve">       </t>
    </r>
    <r>
      <rPr>
        <sz val="10"/>
        <rFont val="Arial"/>
        <family val="2"/>
      </rPr>
      <t>2.  Total Projected Units</t>
    </r>
  </si>
  <si>
    <r>
      <t xml:space="preserve">     </t>
    </r>
    <r>
      <rPr>
        <sz val="10"/>
        <rFont val="Arial"/>
        <family val="2"/>
      </rPr>
      <t xml:space="preserve">  3.  Total Unit Cost Rate</t>
    </r>
  </si>
  <si>
    <r>
      <t xml:space="preserve">   </t>
    </r>
    <r>
      <rPr>
        <sz val="10"/>
        <rFont val="Arial"/>
        <family val="2"/>
      </rPr>
      <t xml:space="preserve">B. </t>
    </r>
    <r>
      <rPr>
        <b/>
        <sz val="10"/>
        <rFont val="Arial"/>
        <family val="2"/>
      </rPr>
      <t xml:space="preserve"> Computation of Reimbursement Rate:</t>
    </r>
  </si>
  <si>
    <t xml:space="preserve">       1.  Total Revenues  (equals line I.J)</t>
  </si>
  <si>
    <t xml:space="preserve">       2.  Less:    NSIP   (equals line I.D)</t>
  </si>
  <si>
    <t xml:space="preserve">       3.  Revenues Subject to Unit Reimbursement</t>
  </si>
  <si>
    <t xml:space="preserve">       4.  Total Projected Units (equals line III.A.2)</t>
  </si>
  <si>
    <t xml:space="preserve">       5.  Total Reimbursement Rate</t>
  </si>
  <si>
    <r>
      <t xml:space="preserve"> </t>
    </r>
    <r>
      <rPr>
        <sz val="10"/>
        <rFont val="Arial"/>
        <family val="2"/>
      </rPr>
      <t xml:space="preserve">  C.</t>
    </r>
    <r>
      <rPr>
        <b/>
        <sz val="10"/>
        <rFont val="Arial"/>
        <family val="2"/>
      </rPr>
      <t xml:space="preserve">  Units Reimbursed Through HCCBG </t>
    </r>
  </si>
  <si>
    <r>
      <t xml:space="preserve">   </t>
    </r>
    <r>
      <rPr>
        <sz val="10"/>
        <rFont val="Arial"/>
        <family val="2"/>
      </rPr>
      <t xml:space="preserve">D.  </t>
    </r>
    <r>
      <rPr>
        <b/>
        <sz val="10"/>
        <rFont val="Arial"/>
        <family val="2"/>
      </rPr>
      <t>Units Reimbursed Through Program Income*</t>
    </r>
  </si>
  <si>
    <r>
      <t xml:space="preserve">   E. </t>
    </r>
    <r>
      <rPr>
        <b/>
        <sz val="10"/>
        <rFont val="Arial"/>
        <family val="2"/>
      </rPr>
      <t xml:space="preserve"> Units Reimbursed Through  Remaining Revenues</t>
    </r>
  </si>
  <si>
    <r>
      <t xml:space="preserve">  </t>
    </r>
    <r>
      <rPr>
        <sz val="10"/>
        <rFont val="Arial"/>
        <family val="2"/>
      </rPr>
      <t xml:space="preserve"> F. </t>
    </r>
    <r>
      <rPr>
        <b/>
        <sz val="10"/>
        <rFont val="Arial"/>
        <family val="2"/>
      </rPr>
      <t xml:space="preserve"> Total Units Reimbursed/Total Projected Units</t>
    </r>
  </si>
  <si>
    <t xml:space="preserve">Information on this form (DAAS-732A) corresponds with </t>
  </si>
  <si>
    <t>information stated on the Provider Services Summary</t>
  </si>
  <si>
    <t>(DAAS-732) as follows:</t>
  </si>
  <si>
    <t>DAAS-732</t>
  </si>
  <si>
    <t>Block Grant Funding</t>
  </si>
  <si>
    <t>Line I.A</t>
  </si>
  <si>
    <t>Col. A</t>
  </si>
  <si>
    <t>Required Local Match-Cash &amp; In-Kind</t>
  </si>
  <si>
    <t>Line I.B</t>
  </si>
  <si>
    <t>Col. B</t>
  </si>
  <si>
    <t>Net Service Cost</t>
  </si>
  <si>
    <t>Line I.C</t>
  </si>
  <si>
    <t>Col. C</t>
  </si>
  <si>
    <t>NSIP Subsidy</t>
  </si>
  <si>
    <t>Line I.D</t>
  </si>
  <si>
    <t>Col. D</t>
  </si>
  <si>
    <t>Total Funding</t>
  </si>
  <si>
    <t>L. I.C+I.D</t>
  </si>
  <si>
    <t>Col. E</t>
  </si>
  <si>
    <t>Projected HCCBG Reimbursed Units</t>
  </si>
  <si>
    <t>Line III.C</t>
  </si>
  <si>
    <t>Col. F</t>
  </si>
  <si>
    <t>Total Reimbursement Rate</t>
  </si>
  <si>
    <t>Line III.B.5</t>
  </si>
  <si>
    <t>Col. G</t>
  </si>
  <si>
    <t>Projected Total Service Units</t>
  </si>
  <si>
    <t>Line III.F</t>
  </si>
  <si>
    <t xml:space="preserve">   Col. I  </t>
  </si>
  <si>
    <t>Home and Community Care Block Grant for Older Adults</t>
  </si>
  <si>
    <t xml:space="preserve">     County Funding Plan</t>
  </si>
  <si>
    <t xml:space="preserve">                       Provider Services Summary</t>
  </si>
  <si>
    <t>D</t>
  </si>
  <si>
    <t>E</t>
  </si>
  <si>
    <t>I</t>
  </si>
  <si>
    <t>Services</t>
  </si>
  <si>
    <t>Direct</t>
  </si>
  <si>
    <t>Access</t>
  </si>
  <si>
    <t>Other</t>
  </si>
  <si>
    <t>Local Match</t>
  </si>
  <si>
    <t>ADC</t>
  </si>
  <si>
    <t>ADHC</t>
  </si>
  <si>
    <t>Daily Care</t>
  </si>
  <si>
    <t>Certification of required minimum local match availability.</t>
  </si>
  <si>
    <t>Required local match will be expended simultaneously</t>
  </si>
  <si>
    <t>Authorized Signature, Title</t>
  </si>
  <si>
    <t>Administrative</t>
  </si>
  <si>
    <t>with Block Grant Funding.</t>
  </si>
  <si>
    <t>Signature, County Finance Officer                           Date</t>
  </si>
  <si>
    <t>Signature, Chairman, Board of Commissioners</t>
  </si>
  <si>
    <t>AGENCY NAME:</t>
  </si>
  <si>
    <t>STAFF NAME</t>
  </si>
  <si>
    <t>POSITION</t>
  </si>
  <si>
    <t xml:space="preserve">FULL TIME
PART TIME  </t>
  </si>
  <si>
    <t>TOTAL
SALARY</t>
  </si>
  <si>
    <t>SERVICE</t>
  </si>
  <si>
    <t>SUBTOTAL FT:</t>
  </si>
  <si>
    <t>SUBTOTAL PT:</t>
  </si>
  <si>
    <t>TOTAL</t>
  </si>
  <si>
    <t>PERCENT FT:</t>
  </si>
  <si>
    <t>PERCENT PT:</t>
  </si>
  <si>
    <t>Provider Name:</t>
  </si>
  <si>
    <t>Address Line 1:</t>
  </si>
  <si>
    <t>Address Line 2:</t>
  </si>
  <si>
    <t>State Fiscal Year:</t>
  </si>
  <si>
    <t>County:</t>
  </si>
  <si>
    <t>Area Agency on Aging:</t>
  </si>
  <si>
    <t>001</t>
  </si>
  <si>
    <t>ALAMANCE</t>
  </si>
  <si>
    <t>002</t>
  </si>
  <si>
    <t xml:space="preserve">ALEXANDER  </t>
  </si>
  <si>
    <t>003</t>
  </si>
  <si>
    <t xml:space="preserve">ALLEGHANY </t>
  </si>
  <si>
    <t>004</t>
  </si>
  <si>
    <t>ANSON</t>
  </si>
  <si>
    <t>005</t>
  </si>
  <si>
    <t>ASHE</t>
  </si>
  <si>
    <t>006</t>
  </si>
  <si>
    <t>AVERY</t>
  </si>
  <si>
    <t>007</t>
  </si>
  <si>
    <t>BEAUFORT</t>
  </si>
  <si>
    <t>008</t>
  </si>
  <si>
    <t xml:space="preserve">BERTIE  </t>
  </si>
  <si>
    <t>009</t>
  </si>
  <si>
    <t xml:space="preserve">BLADEN </t>
  </si>
  <si>
    <t>010</t>
  </si>
  <si>
    <t>BRUNSWICK</t>
  </si>
  <si>
    <t>011</t>
  </si>
  <si>
    <t>BUNCOMBE</t>
  </si>
  <si>
    <t>012</t>
  </si>
  <si>
    <t>BURKE</t>
  </si>
  <si>
    <t>013</t>
  </si>
  <si>
    <t>CABARRUS</t>
  </si>
  <si>
    <t>014</t>
  </si>
  <si>
    <t xml:space="preserve">CALDWELL  </t>
  </si>
  <si>
    <t>015</t>
  </si>
  <si>
    <t>CAMDEN</t>
  </si>
  <si>
    <t>016</t>
  </si>
  <si>
    <t>CARTERET</t>
  </si>
  <si>
    <t>017</t>
  </si>
  <si>
    <t>CASWELL</t>
  </si>
  <si>
    <t>018</t>
  </si>
  <si>
    <t xml:space="preserve">CATAWBA  </t>
  </si>
  <si>
    <t>019</t>
  </si>
  <si>
    <t>CHATHAM</t>
  </si>
  <si>
    <t>020</t>
  </si>
  <si>
    <t xml:space="preserve">CHEROKEE  </t>
  </si>
  <si>
    <t>021</t>
  </si>
  <si>
    <t xml:space="preserve">CHOWAN  </t>
  </si>
  <si>
    <t>022</t>
  </si>
  <si>
    <t>CLAY</t>
  </si>
  <si>
    <t>023</t>
  </si>
  <si>
    <t>CLEVELAND</t>
  </si>
  <si>
    <t>024</t>
  </si>
  <si>
    <t xml:space="preserve">COLUMBUS  </t>
  </si>
  <si>
    <t>025</t>
  </si>
  <si>
    <t xml:space="preserve">CRAVEN  </t>
  </si>
  <si>
    <t>026</t>
  </si>
  <si>
    <t xml:space="preserve">CUMBERLAND  </t>
  </si>
  <si>
    <t>027</t>
  </si>
  <si>
    <t>CURRITUCK</t>
  </si>
  <si>
    <t>028</t>
  </si>
  <si>
    <t xml:space="preserve">DARE  </t>
  </si>
  <si>
    <t>029</t>
  </si>
  <si>
    <t>DAVIDSON</t>
  </si>
  <si>
    <t>030</t>
  </si>
  <si>
    <t>DAVIE</t>
  </si>
  <si>
    <t>031</t>
  </si>
  <si>
    <t xml:space="preserve">DUPLIN  </t>
  </si>
  <si>
    <t>032</t>
  </si>
  <si>
    <t>DURHAM</t>
  </si>
  <si>
    <t>033</t>
  </si>
  <si>
    <t>EDGECOMBE</t>
  </si>
  <si>
    <t>034</t>
  </si>
  <si>
    <t xml:space="preserve">FORSYTH </t>
  </si>
  <si>
    <t>035</t>
  </si>
  <si>
    <t xml:space="preserve">FRANKLIN </t>
  </si>
  <si>
    <t>036</t>
  </si>
  <si>
    <t>GASTON</t>
  </si>
  <si>
    <t>037</t>
  </si>
  <si>
    <t>GATES</t>
  </si>
  <si>
    <t>038</t>
  </si>
  <si>
    <t>GRAHAM</t>
  </si>
  <si>
    <t>039</t>
  </si>
  <si>
    <t xml:space="preserve">GRANVILLE  </t>
  </si>
  <si>
    <t>040</t>
  </si>
  <si>
    <t>GREENE</t>
  </si>
  <si>
    <t>041</t>
  </si>
  <si>
    <t xml:space="preserve">GUILFORD  </t>
  </si>
  <si>
    <t>042</t>
  </si>
  <si>
    <t>HALIFAX</t>
  </si>
  <si>
    <t>043</t>
  </si>
  <si>
    <t xml:space="preserve">HARNETT </t>
  </si>
  <si>
    <t>044</t>
  </si>
  <si>
    <t>HAYWOOD</t>
  </si>
  <si>
    <t>045</t>
  </si>
  <si>
    <t xml:space="preserve">HENDERSON  </t>
  </si>
  <si>
    <t>046</t>
  </si>
  <si>
    <t>HERTFORD</t>
  </si>
  <si>
    <t>047</t>
  </si>
  <si>
    <t>HOKE</t>
  </si>
  <si>
    <t>048</t>
  </si>
  <si>
    <t>HYDE</t>
  </si>
  <si>
    <t>049</t>
  </si>
  <si>
    <t>IREDELL</t>
  </si>
  <si>
    <t>050</t>
  </si>
  <si>
    <t>JACKSON</t>
  </si>
  <si>
    <t>051</t>
  </si>
  <si>
    <t xml:space="preserve">JOHNSTON    </t>
  </si>
  <si>
    <t>052</t>
  </si>
  <si>
    <t>JONES</t>
  </si>
  <si>
    <t>053</t>
  </si>
  <si>
    <t xml:space="preserve">LEE  </t>
  </si>
  <si>
    <t>054</t>
  </si>
  <si>
    <t xml:space="preserve">LENOIR  </t>
  </si>
  <si>
    <t>055</t>
  </si>
  <si>
    <t xml:space="preserve">LINCOLN </t>
  </si>
  <si>
    <t>056</t>
  </si>
  <si>
    <t>MACON</t>
  </si>
  <si>
    <t>057</t>
  </si>
  <si>
    <t>MADISON</t>
  </si>
  <si>
    <t>058</t>
  </si>
  <si>
    <t>MARTIN</t>
  </si>
  <si>
    <t>059</t>
  </si>
  <si>
    <t>MCDOWELL</t>
  </si>
  <si>
    <t>060</t>
  </si>
  <si>
    <t xml:space="preserve">MECKLENBURG </t>
  </si>
  <si>
    <t>061</t>
  </si>
  <si>
    <t>MITCHELL</t>
  </si>
  <si>
    <t>062</t>
  </si>
  <si>
    <t>MONTGOMERY</t>
  </si>
  <si>
    <t>063</t>
  </si>
  <si>
    <t>MOORE</t>
  </si>
  <si>
    <t>064</t>
  </si>
  <si>
    <t>NASH</t>
  </si>
  <si>
    <t>065</t>
  </si>
  <si>
    <t xml:space="preserve">NEW HANOVER </t>
  </si>
  <si>
    <t>066</t>
  </si>
  <si>
    <t>NORTHAMPTON</t>
  </si>
  <si>
    <t>067</t>
  </si>
  <si>
    <t xml:space="preserve">ONSLOW   </t>
  </si>
  <si>
    <t>068</t>
  </si>
  <si>
    <t>ORANGE</t>
  </si>
  <si>
    <t>069</t>
  </si>
  <si>
    <t>PAMLICO</t>
  </si>
  <si>
    <t>070</t>
  </si>
  <si>
    <t xml:space="preserve">PASQUOTANK </t>
  </si>
  <si>
    <t>071</t>
  </si>
  <si>
    <t xml:space="preserve">PENDER  </t>
  </si>
  <si>
    <t>072</t>
  </si>
  <si>
    <t>PERQUIMANS</t>
  </si>
  <si>
    <t>073</t>
  </si>
  <si>
    <t xml:space="preserve">PERSON   </t>
  </si>
  <si>
    <t>074</t>
  </si>
  <si>
    <t>PITT</t>
  </si>
  <si>
    <t>075</t>
  </si>
  <si>
    <t>POLK</t>
  </si>
  <si>
    <t>076</t>
  </si>
  <si>
    <t xml:space="preserve">RANDOLPH  </t>
  </si>
  <si>
    <t>077</t>
  </si>
  <si>
    <t>RICHMOND</t>
  </si>
  <si>
    <t>078</t>
  </si>
  <si>
    <t xml:space="preserve">ROBESON </t>
  </si>
  <si>
    <t>079</t>
  </si>
  <si>
    <t xml:space="preserve">ROCKINGHAM  </t>
  </si>
  <si>
    <t>080</t>
  </si>
  <si>
    <t>ROWAN</t>
  </si>
  <si>
    <t>081</t>
  </si>
  <si>
    <t xml:space="preserve">RUTHERFORD  </t>
  </si>
  <si>
    <t>082</t>
  </si>
  <si>
    <t>SAMPSON</t>
  </si>
  <si>
    <t>083</t>
  </si>
  <si>
    <t>SCOTLAND</t>
  </si>
  <si>
    <t>084</t>
  </si>
  <si>
    <t xml:space="preserve">STANLY </t>
  </si>
  <si>
    <t>085</t>
  </si>
  <si>
    <t xml:space="preserve">STOKES </t>
  </si>
  <si>
    <t>086</t>
  </si>
  <si>
    <t>SURRY</t>
  </si>
  <si>
    <t>087</t>
  </si>
  <si>
    <t>SWAIN</t>
  </si>
  <si>
    <t>088</t>
  </si>
  <si>
    <t xml:space="preserve">TRANSYLVANIA </t>
  </si>
  <si>
    <t>089</t>
  </si>
  <si>
    <t>TYRELL</t>
  </si>
  <si>
    <t>090</t>
  </si>
  <si>
    <t xml:space="preserve">UNION </t>
  </si>
  <si>
    <t>091</t>
  </si>
  <si>
    <t>VANCE</t>
  </si>
  <si>
    <t>092</t>
  </si>
  <si>
    <t>WAKE</t>
  </si>
  <si>
    <t>093</t>
  </si>
  <si>
    <t>WARREN</t>
  </si>
  <si>
    <t>094</t>
  </si>
  <si>
    <t xml:space="preserve">WASHINGTON  </t>
  </si>
  <si>
    <t>095</t>
  </si>
  <si>
    <t xml:space="preserve">WATAUGA </t>
  </si>
  <si>
    <t>096</t>
  </si>
  <si>
    <t xml:space="preserve">WAYNE  </t>
  </si>
  <si>
    <t>097</t>
  </si>
  <si>
    <t xml:space="preserve">WILKES  </t>
  </si>
  <si>
    <t>098</t>
  </si>
  <si>
    <t xml:space="preserve">WILSON  </t>
  </si>
  <si>
    <t>099</t>
  </si>
  <si>
    <t xml:space="preserve">YADKIN </t>
  </si>
  <si>
    <t>000</t>
  </si>
  <si>
    <t xml:space="preserve">YANCEY  </t>
  </si>
  <si>
    <t>Cnty Code</t>
  </si>
  <si>
    <t>County Name</t>
  </si>
  <si>
    <t>AAA Affiliation</t>
  </si>
  <si>
    <t>Q</t>
  </si>
  <si>
    <t>N</t>
  </si>
  <si>
    <t>O</t>
  </si>
  <si>
    <t>R</t>
  </si>
  <si>
    <t>P</t>
  </si>
  <si>
    <t>J</t>
  </si>
  <si>
    <t>A</t>
  </si>
  <si>
    <t>M</t>
  </si>
  <si>
    <t>L</t>
  </si>
  <si>
    <t>K</t>
  </si>
  <si>
    <t>AAA Name</t>
  </si>
  <si>
    <t>Southwestern Commission</t>
  </si>
  <si>
    <t>Land of Sky Regional Council</t>
  </si>
  <si>
    <t>Isothermal Planning &amp; Development Commission</t>
  </si>
  <si>
    <t>High Country Council of Governments</t>
  </si>
  <si>
    <t>Western Piedmont Council of Governments</t>
  </si>
  <si>
    <t>Centralina Council of Governments</t>
  </si>
  <si>
    <t>Piedmont Triad Regional Council</t>
  </si>
  <si>
    <t>Triangle J Council of Governments</t>
  </si>
  <si>
    <t>Kerr-Tar Regional Council of Governments</t>
  </si>
  <si>
    <t>Upper Coastal Plains Council of Governments</t>
  </si>
  <si>
    <t>Mid-Carolina Council of Governments</t>
  </si>
  <si>
    <t>Lumber River Council of Governments</t>
  </si>
  <si>
    <t>Cape Fear Council of Governments</t>
  </si>
  <si>
    <t>Eastern Carolina Council of Governments</t>
  </si>
  <si>
    <t>Mid-East Commission</t>
  </si>
  <si>
    <t>Albemarle Commission</t>
  </si>
  <si>
    <t>SFY</t>
  </si>
  <si>
    <t>SFY 2019-2020</t>
  </si>
  <si>
    <t>SFY 2020-2021</t>
  </si>
  <si>
    <t xml:space="preserve">Begin Period </t>
  </si>
  <si>
    <t>End Period</t>
  </si>
  <si>
    <t>SFY 2021-2022</t>
  </si>
  <si>
    <t>SFY 2022-2023</t>
  </si>
  <si>
    <t>SFY 2023-2024</t>
  </si>
  <si>
    <t>SFY 2024-2025</t>
  </si>
  <si>
    <t>SFY 2025-2026</t>
  </si>
  <si>
    <t>SFY 2026-2027</t>
  </si>
  <si>
    <t>SFY 2027-2028</t>
  </si>
  <si>
    <t>SFY 2028-2029</t>
  </si>
  <si>
    <t>July 2020</t>
  </si>
  <si>
    <t>July 2021</t>
  </si>
  <si>
    <t>July 2022</t>
  </si>
  <si>
    <t>July 2023</t>
  </si>
  <si>
    <t>July 2024</t>
  </si>
  <si>
    <t>July 2025</t>
  </si>
  <si>
    <t>July 2026</t>
  </si>
  <si>
    <t>July 2027</t>
  </si>
  <si>
    <t>July 2028</t>
  </si>
  <si>
    <t>June 2021</t>
  </si>
  <si>
    <t>June 2022</t>
  </si>
  <si>
    <t>June 2023</t>
  </si>
  <si>
    <t>June 2024</t>
  </si>
  <si>
    <t>June 2025</t>
  </si>
  <si>
    <t>June 2026</t>
  </si>
  <si>
    <t>June 2027</t>
  </si>
  <si>
    <t>June 2028</t>
  </si>
  <si>
    <t>June 2029</t>
  </si>
  <si>
    <t>July 2019</t>
  </si>
  <si>
    <t>June 2020</t>
  </si>
  <si>
    <t>through</t>
  </si>
  <si>
    <t>Revision #:</t>
  </si>
  <si>
    <t>Date:</t>
  </si>
  <si>
    <t>Purchase</t>
  </si>
  <si>
    <t>Checkbox</t>
  </si>
  <si>
    <t>X</t>
  </si>
  <si>
    <t>Provider:</t>
  </si>
  <si>
    <t>Budget Period:</t>
  </si>
  <si>
    <t xml:space="preserve">Fiscal Period:   </t>
  </si>
  <si>
    <t>FTE Equivalent</t>
  </si>
  <si>
    <t>FULL TIME</t>
  </si>
  <si>
    <t>PART TIME</t>
  </si>
  <si>
    <t xml:space="preserve">Revision # </t>
  </si>
  <si>
    <t>Through</t>
  </si>
  <si>
    <t>DAAS-734</t>
  </si>
  <si>
    <t>Standard Assurances</t>
  </si>
  <si>
    <t>agrees to provide services through the Home and</t>
  </si>
  <si>
    <r>
      <t xml:space="preserve">Community Care Block Grant, as specified on the </t>
    </r>
    <r>
      <rPr>
        <u/>
        <sz val="12"/>
        <color theme="1"/>
        <rFont val="Times New Roman"/>
        <family val="1"/>
      </rPr>
      <t>Provider Services Summary</t>
    </r>
    <r>
      <rPr>
        <sz val="12"/>
        <color theme="1"/>
        <rFont val="Times New Roman"/>
        <family val="1"/>
      </rPr>
      <t xml:space="preserve"> (DAAS-732) </t>
    </r>
  </si>
  <si>
    <t>in accordance with the following:</t>
  </si>
  <si>
    <t>Services shall be provided in accordance with requirements set forth in:</t>
  </si>
  <si>
    <t>The following service authorization activities will be carried out in conjunction with all services provided through the Block Grant:</t>
  </si>
  <si>
    <t xml:space="preserve">Service providers are not authorized to destroy records related to the provision of services under this Agreement except in compliance with the approved DHHS retention and disposition schedule, which allows for the proper destruction of records based on a schedule by funding source and fiscal year.  The agency agrees to comply with 07 NCAC 04M .0510 when deciding on a method of record destruction.  Confidential records will be destroyed in such a manner that the records cannot be practically read or reconstructed. </t>
  </si>
  <si>
    <t>Community service providers agree to comply with audit and fiscal reporting requirements as specified in the Agreement for the Provision of County-Based Aging Services (DAAS-735).</t>
  </si>
  <si>
    <t>Subcontracting – All HCCBG community service providers must assure that subcontractors (for-profit and non-profit entities only) meet the following requirements:</t>
  </si>
  <si>
    <t xml:space="preserve">Confidentiality and Security. Per the requirements in 10A NCAC 05J and Section 6 of the Home and Community Care Block Grant Procedures Manual, client information in any format and whether recorded or not shall be kept confidential and not disclosed in a form that identifies the person without the informed consent of the person or legal representative. Community service providers, including subcontractors and vendors, must adhere to all applicable federal, state and departmental requirements for protecting the security and confidentiality of client information including but not limited to appropriately restricting access, establishing procedures to reduce the risk of accidental disclosures from data processing systems, and developing a process by which the Division of Adult Aging Services is notified of suspected or confirmed security incidents and data breaches.  </t>
  </si>
  <si>
    <t>a) The County Funding Plan;</t>
  </si>
  <si>
    <t>b) The Division of Aging and Adult Services Home and Community Care Block Grant Procedures Manual for Community Service Providers; and</t>
  </si>
  <si>
    <t>1.</t>
  </si>
  <si>
    <t>2.</t>
  </si>
  <si>
    <t>3.</t>
  </si>
  <si>
    <t>a) Eligibility determination;</t>
  </si>
  <si>
    <t>b) Client intake/registration;</t>
  </si>
  <si>
    <t>c) Client assessment/reassessments and quarterly visits, as appropriate;</t>
  </si>
  <si>
    <t>d) Determining the amount of services to be received by the client; and</t>
  </si>
  <si>
    <t>e) Reviewing consumer contributions policies with eligible clients.</t>
  </si>
  <si>
    <t>4.</t>
  </si>
  <si>
    <t>5.</t>
  </si>
  <si>
    <t>6.</t>
  </si>
  <si>
    <t>7.</t>
  </si>
  <si>
    <t>8.</t>
  </si>
  <si>
    <t>9.</t>
  </si>
  <si>
    <t>10.</t>
  </si>
  <si>
    <t>11.</t>
  </si>
  <si>
    <t>12.</t>
  </si>
  <si>
    <t>13.</t>
  </si>
  <si>
    <t xml:space="preserve">Compliance with Equal Employment Opportunity and Americans with Disabilities Act requirements, as specified in paragraph fourteen (14) of the Agreement for the Provision of County-Based Aging Services (DAAS-735) shall be maintained.
</t>
  </si>
  <si>
    <t xml:space="preserve">b. The subcontractor has not been barred from doing business at the federal level.  </t>
  </si>
  <si>
    <t>d. All licenses, permits, bonds and insurance necessary for carrying out Home and Community Care Block Grant services will be maintained by both the community service provider and any subcontractors.</t>
  </si>
  <si>
    <t xml:space="preserve">e. The subcontractor is registered as a charitable, tax-exempt (501c3) organization with the Internal Revenue Service (non-profit subcontractors only).  </t>
  </si>
  <si>
    <t>________________________________________________________________________</t>
  </si>
  <si>
    <t>(Authorized Signature)</t>
  </si>
  <si>
    <t>(Date)</t>
  </si>
  <si>
    <t xml:space="preserve">As specified in 45 CFR 75, Subpart D-Post Federal Award Requirements, Procurement Standards, community service providers shall have procedures for settling all contractual and administrative issues arising out of procurement of services through the Block Grant.  Community service providers shall have procedures governing the evaluation of bids for services and procedures through which bidders and contracted providers may appeal or dispute a decision made by the community service provider.
</t>
  </si>
  <si>
    <t xml:space="preserve">Community service providers are responsible for providing or arranging for the provision of required local match, as specified on the Provider Services Summary, (DAAS-732).  Local match shall be expended simultaneously with Block Grant funding.
</t>
  </si>
  <si>
    <r>
      <t>a.</t>
    </r>
    <r>
      <rPr>
        <sz val="7"/>
        <color theme="1"/>
        <rFont val="Times New Roman"/>
        <family val="1"/>
      </rPr>
      <t>  </t>
    </r>
    <r>
      <rPr>
        <sz val="12"/>
        <color theme="1"/>
        <rFont val="Times New Roman"/>
        <family val="1"/>
      </rPr>
      <t xml:space="preserve">The subcontractor has not been suspended or debarred. (N.C.G.S. §143C-6-23, 09 NCAC 03M) </t>
    </r>
  </si>
  <si>
    <t xml:space="preserve">Community service providers shall monitor any subcontracts with providers of Block Grant services and take appropriate measures to ensure that services are provided in accordance with the aforementioned documents.
</t>
  </si>
  <si>
    <t>c. The subcontractor is able to produce a notarized</t>
  </si>
  <si>
    <t xml:space="preserve"> “State Grant Certification of No Overdue Tax Debts.”</t>
  </si>
  <si>
    <t>DAAS-733</t>
  </si>
  <si>
    <t xml:space="preserve">Community Service Provider:  </t>
  </si>
  <si>
    <t xml:space="preserve">County:  </t>
  </si>
  <si>
    <t>Standard Assurance To Comply with Older Americans Act</t>
  </si>
  <si>
    <t>Requirements Regarding Clients Rights</t>
  </si>
  <si>
    <t>For</t>
  </si>
  <si>
    <t xml:space="preserve">Agencies Providing In-Home Services through the </t>
  </si>
  <si>
    <t>As a provider of one or more of the services listed below, our agency agrees to notify all Home and Community Care Block Grant clients receiving any of the below listed services provided by this agency of their rights as a service recipient.  Services in this assurance include:</t>
  </si>
  <si>
    <t>In-Home Aide</t>
  </si>
  <si>
    <t>Home Care (home health)</t>
  </si>
  <si>
    <t>Housing and Home Improvement</t>
  </si>
  <si>
    <t>Adult Day Care or Adult Day Health Care</t>
  </si>
  <si>
    <t>.</t>
  </si>
  <si>
    <t>Notification will include, at a minimum, an oral review of the information outlined below as well as providing each service recipient with a copy of the information in written form.  In addition, providers of in-home services will establish a procedure to document that client rights information has been discussed with in-home services clients (e.g. copy of signed Client Bill of Rights statement).</t>
  </si>
  <si>
    <t>Clients Rights information to be communicated to service recipients will include, at a minimum, the right to:</t>
  </si>
  <si>
    <t>Client Rights will be distributed to, and discussed with, each new client receiving one or more of the above listed services prior to the onset of service.  For all existing clients, the above information will be provided no later than the next regularly scheduled service reassessment.</t>
  </si>
  <si>
    <t>Name of Agency Administrator:</t>
  </si>
  <si>
    <t xml:space="preserve">Agency Name:  </t>
  </si>
  <si>
    <t xml:space="preserve">Signature:  </t>
  </si>
  <si>
    <t>(Please return this form to your Area Agency on Aging and retain a copy for your files.)</t>
  </si>
  <si>
    <t>Service Decription</t>
  </si>
  <si>
    <t>ARMS Code</t>
  </si>
  <si>
    <t>Funding Grouper</t>
  </si>
  <si>
    <t>Grouper Description</t>
  </si>
  <si>
    <t>Adult Day Care</t>
  </si>
  <si>
    <t>Adult Day Care-Transportation</t>
  </si>
  <si>
    <t>Adult Day Health</t>
  </si>
  <si>
    <t>155</t>
  </si>
  <si>
    <t>Adult Day Health-Transportation</t>
  </si>
  <si>
    <t>156</t>
  </si>
  <si>
    <t>610</t>
  </si>
  <si>
    <t>Congregate Nutrition</t>
  </si>
  <si>
    <t>180</t>
  </si>
  <si>
    <t>Congregate Nutrition Supplemental Meals</t>
  </si>
  <si>
    <t>182</t>
  </si>
  <si>
    <t>Consumer Directed-Adult Day Services</t>
  </si>
  <si>
    <t>502</t>
  </si>
  <si>
    <t>Consumer Directed-Care Advisor</t>
  </si>
  <si>
    <t>500</t>
  </si>
  <si>
    <t>Consumer Directed-Emergency Response Equipment</t>
  </si>
  <si>
    <t>506</t>
  </si>
  <si>
    <t>Consumer Directed-Financial Management Services</t>
  </si>
  <si>
    <t>503</t>
  </si>
  <si>
    <t>Consumer Directed-Home Delivered Meals</t>
  </si>
  <si>
    <t>505</t>
  </si>
  <si>
    <t>Consumer Directed-Medical/Adaptive Equipment</t>
  </si>
  <si>
    <t>507</t>
  </si>
  <si>
    <t>Consumer Directed-Personal Assistant</t>
  </si>
  <si>
    <t>501</t>
  </si>
  <si>
    <t>Consumer Directed-Personal Care Supplies/Nutrition Supplement</t>
  </si>
  <si>
    <t>504</t>
  </si>
  <si>
    <t>Health Promotion/Disease Prevention</t>
  </si>
  <si>
    <t>220</t>
  </si>
  <si>
    <t>Health Screening</t>
  </si>
  <si>
    <t>Home Delivered Meals</t>
  </si>
  <si>
    <t>Home Delivered Meals Supplemental Meals</t>
  </si>
  <si>
    <t>Home Health-Medical Social Services</t>
  </si>
  <si>
    <t>Home Health-Nutrition Care</t>
  </si>
  <si>
    <t>Home Health-Skilled Nursing</t>
  </si>
  <si>
    <t>Home Health-Therapy</t>
  </si>
  <si>
    <t>Housing &amp; Home Improvement</t>
  </si>
  <si>
    <t>140</t>
  </si>
  <si>
    <t>Information &amp; Case Assistance</t>
  </si>
  <si>
    <t>In-Home Aide-Level I - Home Management</t>
  </si>
  <si>
    <t>In-Home Aide-Level I – Respite</t>
  </si>
  <si>
    <t>235</t>
  </si>
  <si>
    <t>In-Home Aide-Level II - Home Management</t>
  </si>
  <si>
    <t>In-Home Aide-Level II - Personal Care</t>
  </si>
  <si>
    <t>In-Home Aide-Level II – Respite</t>
  </si>
  <si>
    <t>236</t>
  </si>
  <si>
    <t>In-Home Aide-Level III - Home Management</t>
  </si>
  <si>
    <t>In-Home Aide-Level III - Personal Care</t>
  </si>
  <si>
    <t>In-Home Aide-Level III – Respite</t>
  </si>
  <si>
    <t>237</t>
  </si>
  <si>
    <t>In-Home Aide-Level IV - Home Management</t>
  </si>
  <si>
    <t>In-Home Aide-Level IV – Respite</t>
  </si>
  <si>
    <t>238</t>
  </si>
  <si>
    <t>Mental Health Counseling</t>
  </si>
  <si>
    <t>160</t>
  </si>
  <si>
    <t>Respite, Group</t>
  </si>
  <si>
    <t>309</t>
  </si>
  <si>
    <t>Respite, Institution</t>
  </si>
  <si>
    <t>210</t>
  </si>
  <si>
    <t>Senior Center Operation</t>
  </si>
  <si>
    <t>170</t>
  </si>
  <si>
    <t>Senior Companion</t>
  </si>
  <si>
    <t>260</t>
  </si>
  <si>
    <t>250</t>
  </si>
  <si>
    <t>Transportation (Medical)</t>
  </si>
  <si>
    <t>Volunteer Program Development</t>
  </si>
  <si>
    <t>190</t>
  </si>
  <si>
    <t>Senior Center Development/Outreach</t>
  </si>
  <si>
    <t>270</t>
  </si>
  <si>
    <t>Senior Cntr Outreach</t>
  </si>
  <si>
    <t>Disease Prevention-Health Promotion</t>
  </si>
  <si>
    <t>401</t>
  </si>
  <si>
    <t>Disease Prevent/Health Promotion</t>
  </si>
  <si>
    <t>Senior Center General Purpose Fund</t>
  </si>
  <si>
    <t>176</t>
  </si>
  <si>
    <t>Senior Cntr General Purpose</t>
  </si>
  <si>
    <t>823</t>
  </si>
  <si>
    <t>Family Caregiver</t>
  </si>
  <si>
    <t>832</t>
  </si>
  <si>
    <t>844</t>
  </si>
  <si>
    <t>835</t>
  </si>
  <si>
    <t>843</t>
  </si>
  <si>
    <t>841</t>
  </si>
  <si>
    <t>851</t>
  </si>
  <si>
    <t>811</t>
  </si>
  <si>
    <t>821</t>
  </si>
  <si>
    <t>831</t>
  </si>
  <si>
    <t>864</t>
  </si>
  <si>
    <t>824</t>
  </si>
  <si>
    <t>820</t>
  </si>
  <si>
    <t>830</t>
  </si>
  <si>
    <t>810</t>
  </si>
  <si>
    <t>840</t>
  </si>
  <si>
    <t>850</t>
  </si>
  <si>
    <t>847</t>
  </si>
  <si>
    <t>848</t>
  </si>
  <si>
    <t>853</t>
  </si>
  <si>
    <t>860</t>
  </si>
  <si>
    <t>855</t>
  </si>
  <si>
    <t>852</t>
  </si>
  <si>
    <t>857</t>
  </si>
  <si>
    <t>822</t>
  </si>
  <si>
    <t>812</t>
  </si>
  <si>
    <t>842</t>
  </si>
  <si>
    <t>846</t>
  </si>
  <si>
    <t>861</t>
  </si>
  <si>
    <t>859</t>
  </si>
  <si>
    <t>854</t>
  </si>
  <si>
    <t>836</t>
  </si>
  <si>
    <t>862</t>
  </si>
  <si>
    <t>849</t>
  </si>
  <si>
    <t>856</t>
  </si>
  <si>
    <t>814</t>
  </si>
  <si>
    <t>833</t>
  </si>
  <si>
    <t>858</t>
  </si>
  <si>
    <t>863</t>
  </si>
  <si>
    <t>834</t>
  </si>
  <si>
    <t>718</t>
  </si>
  <si>
    <t>Project Care-State</t>
  </si>
  <si>
    <t>720</t>
  </si>
  <si>
    <t>(Check One)</t>
  </si>
  <si>
    <t>Serv. Delivery</t>
  </si>
  <si>
    <t xml:space="preserve"> ADMIN. SALARY</t>
  </si>
  <si>
    <r>
      <t xml:space="preserve">G. </t>
    </r>
    <r>
      <rPr>
        <b/>
        <sz val="10"/>
        <rFont val="Arial"/>
        <family val="2"/>
      </rPr>
      <t xml:space="preserve"> Subtotal, Other Administrative Cost Not Allocated in Lines II.A through E</t>
    </r>
  </si>
  <si>
    <t>** UNDER DEVELOPMENT**</t>
  </si>
  <si>
    <t>Outreach Methodology</t>
  </si>
  <si>
    <t>(Rev. 2/19)</t>
  </si>
  <si>
    <t>*  The Division of Aging ARMS deducts reported program  income from reimbursement paid to providers.  Line III.D indicates the number of units that will have to be produced in addition to those stated on line III.C in order to earn the net revenues stated on line I.C.</t>
  </si>
  <si>
    <t>Certification:</t>
  </si>
  <si>
    <t>I certify to the best of my knowledge and belief that the information included in the cost computation above is accurate and complies with all laws and regulations.   I also understand that material deviations in reported cost information could limit funding, and also result in return of funds if the error or omission results in a  higher than actual reported cost.</t>
  </si>
  <si>
    <t>Federal/State</t>
  </si>
  <si>
    <t xml:space="preserve"> 2)  </t>
  </si>
  <si>
    <t xml:space="preserve">3)  </t>
  </si>
  <si>
    <t xml:space="preserve">4)  </t>
  </si>
  <si>
    <t xml:space="preserve">  1)  FICA @       </t>
  </si>
  <si>
    <t>%</t>
  </si>
  <si>
    <t xml:space="preserve">        4)  </t>
  </si>
  <si>
    <t xml:space="preserve"> 5)  </t>
  </si>
  <si>
    <t xml:space="preserve">        6)  </t>
  </si>
  <si>
    <t xml:space="preserve"> 7)  </t>
  </si>
  <si>
    <t xml:space="preserve">8)  </t>
  </si>
  <si>
    <t xml:space="preserve">Service Cost Computation Worksheet </t>
  </si>
  <si>
    <t>PC-Care Management</t>
  </si>
  <si>
    <t>PC-Information &amp; Referral</t>
  </si>
  <si>
    <t xml:space="preserve">Care Management </t>
  </si>
  <si>
    <t>FC-Family Information</t>
  </si>
  <si>
    <t>FC-Information &amp; Educational Programs</t>
  </si>
  <si>
    <t>FC-Program Promotion</t>
  </si>
  <si>
    <t>FC-Family Access</t>
  </si>
  <si>
    <t>FC-Information &amp; Assistance</t>
  </si>
  <si>
    <t>FC-Care Management (Family Caregiver)</t>
  </si>
  <si>
    <t>FC-Develop caregiver emergency plan</t>
  </si>
  <si>
    <t>FC-Family Counseling/Support Groups</t>
  </si>
  <si>
    <t>FC-Caregiver Counseling</t>
  </si>
  <si>
    <t>FC-Support Groups</t>
  </si>
  <si>
    <t>FC-Workplace Caregiver Support</t>
  </si>
  <si>
    <t>FC-Caregiver training programs</t>
  </si>
  <si>
    <t>FC-Family Respite Care</t>
  </si>
  <si>
    <t>FC-In-Home Respite</t>
  </si>
  <si>
    <t>FC-Community Respite (Adult Day/Health Care)</t>
  </si>
  <si>
    <t>FC-Caregiver Directed Vouchers</t>
  </si>
  <si>
    <t>FC-Institutional Respite</t>
  </si>
  <si>
    <t>FC-Grandparent Raising Grandchildren-Day Respite</t>
  </si>
  <si>
    <t>FC-Grandparent Raising Grandchildren-Hourly Respite</t>
  </si>
  <si>
    <t>FC-Other Respite</t>
  </si>
  <si>
    <t>FC-Family Supplemental Services</t>
  </si>
  <si>
    <t>FC-Home Safety</t>
  </si>
  <si>
    <t>FC-Handyman or yard work</t>
  </si>
  <si>
    <t>FC-Medical Equipment &amp; Assistive Technology</t>
  </si>
  <si>
    <t>FC-Home Modifications/accessibility</t>
  </si>
  <si>
    <t>FC-Personal emergency alarm systems</t>
  </si>
  <si>
    <t>FC-Incontinence Supplies</t>
  </si>
  <si>
    <t>FC-Telephone reassurance</t>
  </si>
  <si>
    <t>FC-Liquid nutritional supplements</t>
  </si>
  <si>
    <t>FC-Home Delivered Meals (temporary)</t>
  </si>
  <si>
    <t>FC-Legal assistance</t>
  </si>
  <si>
    <t>FC-Transportation (Family Caregiver)</t>
  </si>
  <si>
    <t>FC-Congregate Meals</t>
  </si>
  <si>
    <t>FC-Community/Program Planning -Family Information</t>
  </si>
  <si>
    <t>FC-Community/Program Planning -Family Access</t>
  </si>
  <si>
    <t>FC-Community/Program Planning-Family Counseling/Groups</t>
  </si>
  <si>
    <t>FC-Community/Program Administration -Family Respite</t>
  </si>
  <si>
    <t>FC-Community/Program Administration -Family Supplemental Svcs</t>
  </si>
  <si>
    <t>FC-Other-Family Counseling</t>
  </si>
  <si>
    <t>FC-Other-Family Supplemental Svcs</t>
  </si>
  <si>
    <t>Congregate Nutrition NSIP Reimbursement</t>
  </si>
  <si>
    <t>181</t>
  </si>
  <si>
    <t>Home Delivered Meals NSIP Reimbursement</t>
  </si>
  <si>
    <t>SFY 2029-2030</t>
  </si>
  <si>
    <t>July 2029</t>
  </si>
  <si>
    <t>June 2030</t>
  </si>
  <si>
    <t>Please Select Services to Be Delivered</t>
  </si>
  <si>
    <t>Grand Total</t>
  </si>
  <si>
    <t>Administrative %</t>
  </si>
  <si>
    <t>Transportation (General)</t>
  </si>
  <si>
    <t>&lt;---Not Included in Drop Down List</t>
  </si>
  <si>
    <t>Assignable Salary</t>
  </si>
  <si>
    <t>Projected HCCBG Units</t>
  </si>
  <si>
    <t>Projected HCCBG Clients</t>
  </si>
  <si>
    <t>Projected Total Units</t>
  </si>
  <si>
    <t>Required Local Match</t>
  </si>
  <si>
    <t>Block Grant Category</t>
  </si>
  <si>
    <t>blah</t>
  </si>
  <si>
    <t>Quick Summary of Improvements</t>
  </si>
  <si>
    <t>①</t>
  </si>
  <si>
    <t>②</t>
  </si>
  <si>
    <t>③</t>
  </si>
  <si>
    <t>④</t>
  </si>
  <si>
    <t>⑤</t>
  </si>
  <si>
    <t>⑥</t>
  </si>
  <si>
    <t>⑦</t>
  </si>
  <si>
    <t>⑧</t>
  </si>
  <si>
    <t>⑨</t>
  </si>
  <si>
    <t>⑩</t>
  </si>
  <si>
    <t>Dramatic reduction in keystrokes required!  When you enter information now, it automatically forwards the value to the next sheet in the packet requiring that information.</t>
  </si>
  <si>
    <t>Instructions for use</t>
  </si>
  <si>
    <r>
      <t xml:space="preserve">Welcome to the </t>
    </r>
    <r>
      <rPr>
        <strike/>
        <sz val="24"/>
        <color rgb="FFFF0000"/>
        <rFont val="Bookman Old Style"/>
        <family val="1"/>
      </rPr>
      <t>New</t>
    </r>
    <r>
      <rPr>
        <strike/>
        <sz val="24"/>
        <color theme="4"/>
        <rFont val="Bookman Old Style"/>
        <family val="1"/>
      </rPr>
      <t xml:space="preserve"> </t>
    </r>
    <r>
      <rPr>
        <sz val="24"/>
        <color theme="4"/>
        <rFont val="Bookman Old Style"/>
        <family val="1"/>
      </rPr>
      <t>Improved HCCBG Provider Packet*</t>
    </r>
  </si>
  <si>
    <t>*The forms look the same, but the user experience is completely different</t>
  </si>
  <si>
    <r>
      <t xml:space="preserve">Navigation throgh worksheet is left to right, progress throught the workbook completing the </t>
    </r>
    <r>
      <rPr>
        <sz val="11"/>
        <color rgb="FF00B050"/>
        <rFont val="Calibri"/>
        <family val="2"/>
        <scheme val="minor"/>
      </rPr>
      <t>green</t>
    </r>
    <r>
      <rPr>
        <sz val="11"/>
        <color theme="1"/>
        <rFont val="Calibri"/>
        <family val="2"/>
        <scheme val="minor"/>
      </rPr>
      <t xml:space="preserve"> shaded cells</t>
    </r>
  </si>
  <si>
    <t>Click on the header cells, the specific instruction on what is necessary to complete the cell will pop up when clicked.</t>
  </si>
  <si>
    <t>7321A new feature: Assignable salary is calcualated based on the FTE value multiplied by the staff salary.  This assigned salary must also be categorized into Admin or one of the services selected.  The "assigned salary" must match the total keyed into green cells, or an error will pop up at the end of the row.</t>
  </si>
  <si>
    <t>732A instructions:  Click on row desriptors to left and header cells, instruction on how to complete section or column will show.  This is a complicated sheet, it is recommended to review video link above prior to completion.   Please check for red error messages that pop up below each section and at bottom of page.</t>
  </si>
  <si>
    <t>732 instructions:  Much less to complete here as most cells are populated from the 732A form, must select drop down indicator for direct or purchased service, and HCCBG clients anticipated to be served.  If you are an adult day care or adult day health provider, please populate the administrative portion at bottom of the page, those cells are not automatcially filled.</t>
  </si>
  <si>
    <t xml:space="preserve">733 Instructions:  Complete green shaded text box with narrative on outreach activites you have implemented or plan to pursue. </t>
  </si>
  <si>
    <t>⑪</t>
  </si>
  <si>
    <t>Proof Sheet: will display known calculation errors or questions.  Please use this form to check for internal consistency and discuss issues with county or COG staff.  Errors are displayed with a specific message, and value of calculated variance is to the right of the message.</t>
  </si>
  <si>
    <t>⑫</t>
  </si>
  <si>
    <t>Save a copy of your file, and submit an electronic copy to the county and/or COG.  A signed copy of the forms is also required, but please be aware that some forms are not printer friendly as the forms are wider to incoporate a wider service selection.</t>
  </si>
  <si>
    <t>734 form Instructions (Standard Assurances and Client Rights Assurances): Read it, sign it and submit.</t>
  </si>
  <si>
    <t xml:space="preserve">  2)  Health Insurance</t>
  </si>
  <si>
    <t>Review of Local Match Comparison Input Sheet vs. 732A Cash and In-Kind Totals</t>
  </si>
  <si>
    <r>
      <t xml:space="preserve">  2)  Part-time staff </t>
    </r>
    <r>
      <rPr>
        <sz val="11"/>
        <color rgb="FFFF0000"/>
        <rFont val="Calibri"/>
        <family val="2"/>
        <scheme val="minor"/>
      </rPr>
      <t xml:space="preserve"> (do not include Title V workers)</t>
    </r>
  </si>
  <si>
    <t>Comparison of Fed/State Funding and Rates vs. Prior Year</t>
  </si>
  <si>
    <t>Prior Year Rate</t>
  </si>
  <si>
    <t>Prior Yr. Funding</t>
  </si>
  <si>
    <t>Current Yr Funding</t>
  </si>
  <si>
    <t>Current Year Rate</t>
  </si>
  <si>
    <t>Funding Diff.</t>
  </si>
  <si>
    <t>Rate Diff.</t>
  </si>
  <si>
    <t>Respite, Overnight</t>
  </si>
  <si>
    <t>320</t>
  </si>
  <si>
    <t>130</t>
  </si>
  <si>
    <t>Legal</t>
  </si>
  <si>
    <t>Legal Assistance</t>
  </si>
  <si>
    <t>Internal Consistency Checks</t>
  </si>
  <si>
    <t xml:space="preserve">NC DIVISION OF AGING AND ADULT SERVICES COST OF SERVICES - LABOR DISTRIBUTION SCHEDULE  DAAS-732A1  </t>
  </si>
  <si>
    <t>Difference</t>
  </si>
  <si>
    <r>
      <rPr>
        <sz val="11"/>
        <color rgb="FF00B050"/>
        <rFont val="Calibri"/>
        <family val="2"/>
        <scheme val="minor"/>
      </rPr>
      <t>Green</t>
    </r>
    <r>
      <rPr>
        <sz val="11"/>
        <color theme="1"/>
        <rFont val="Calibri"/>
        <family val="2"/>
        <scheme val="minor"/>
      </rPr>
      <t xml:space="preserve"> cells on Input tab must be completed, they are necessary to populate entire workbook.   Provider will not need to complete all cells for services, only for the number of unique HCCBG services they provide.  Tan cells are formulas, so let the program fill in the values there.</t>
    </r>
  </si>
  <si>
    <t>100</t>
  </si>
  <si>
    <t>EBCI</t>
  </si>
  <si>
    <t>Eastern Band of Cherokee Indians</t>
  </si>
  <si>
    <t>II.  Line Item Expenses</t>
  </si>
  <si>
    <r>
      <t xml:space="preserve"> J. </t>
    </r>
    <r>
      <rPr>
        <b/>
        <sz val="10"/>
        <rFont val="Arial"/>
        <family val="2"/>
      </rPr>
      <t>Total Projected Revenues (Sum I.C,D,E,F,G,H, &amp; I)</t>
    </r>
  </si>
  <si>
    <r>
      <t xml:space="preserve">  1)  Full-time Staff  </t>
    </r>
    <r>
      <rPr>
        <sz val="11"/>
        <color rgb="FFFF0000"/>
        <rFont val="Calibri"/>
        <family val="2"/>
        <scheme val="minor"/>
      </rPr>
      <t>(do not include Title V workers)</t>
    </r>
  </si>
  <si>
    <t>732A1 Labor Distribution Schedule Comparison of Assignable Salary To Overall Salary Entered</t>
  </si>
  <si>
    <t>Total Assignable Salary and Cumulative Salary total for Service/Admin</t>
  </si>
  <si>
    <t xml:space="preserve"> Local Cash, Non-Match</t>
  </si>
  <si>
    <t>In-Home Supplement is hidden as it is no longer required by most AAAs, if your AAA requires it, you will need to right click in the tab area of the workbook and select unhide from the box that pops up.  When clicking on unhide a few worksheet names are selected you will need to select the "In-Home Svc Supplement Worksheet."</t>
  </si>
  <si>
    <t xml:space="preserve"> Travel</t>
  </si>
  <si>
    <t xml:space="preserve"> A. Fed/State Funding From the Div. of Aging &amp; Adult Svcs.</t>
  </si>
  <si>
    <r>
      <t xml:space="preserve">                         Non Match In-Kind  (equals line I.H </t>
    </r>
    <r>
      <rPr>
        <sz val="10"/>
        <color rgb="FFFF0000"/>
        <rFont val="Arial"/>
        <family val="2"/>
      </rPr>
      <t>less</t>
    </r>
    <r>
      <rPr>
        <sz val="10"/>
        <rFont val="Arial"/>
        <family val="2"/>
      </rPr>
      <t xml:space="preserve"> II.C)</t>
    </r>
  </si>
  <si>
    <r>
      <t xml:space="preserve">                        Title V   (equals line I.E </t>
    </r>
    <r>
      <rPr>
        <sz val="10"/>
        <color rgb="FFFF0000"/>
        <rFont val="Arial"/>
        <family val="2"/>
      </rPr>
      <t>less</t>
    </r>
    <r>
      <rPr>
        <sz val="10"/>
        <rFont val="Arial"/>
        <family val="2"/>
      </rPr>
      <t xml:space="preserve"> II.D)</t>
    </r>
  </si>
  <si>
    <t>Projected Reimburse Rate*</t>
  </si>
  <si>
    <t>Proj. Reimbursement Rate</t>
  </si>
  <si>
    <t>*Adult Day Care &amp; Adult Day Health Care Proj. Service Cost/Rate</t>
  </si>
  <si>
    <t>https://attendee.gotowebinar.com/recording/1667454861360868867</t>
  </si>
  <si>
    <t>Entry proof and error checking… if the system detects an error it will pop up a warning message.  Need a second look? make sure no errors are on the new "Proof" worksheet.</t>
  </si>
  <si>
    <t>Color coding of input cells.  If it is tan it is calculated and locked, if it is green it will accept your input.</t>
  </si>
  <si>
    <t>Salary calculation for fractional FTE reduces math errros on 732A1 Labor Distribution Schedule.</t>
  </si>
  <si>
    <t>Detail service information by level eliminates requirement of In-home supplement form.</t>
  </si>
  <si>
    <t>Increased number of service selections available on forms (increased from 8 to 14).</t>
  </si>
  <si>
    <t>Useful header information; click on a header row and it describes the field name and how to complete cell or column it labels.</t>
  </si>
  <si>
    <t>Calculation formulas are already included throughout, including match calculations.</t>
  </si>
  <si>
    <t>Worbook is set up to be a 10 year workbook, just select the fiscal year from list on the "Input" worksheet and it populates all required dates for the new year.</t>
  </si>
  <si>
    <t>Electonic copy of workbook limits need to input all new data each year, just what changed.</t>
  </si>
  <si>
    <t>Read the "instructions" worksheet first.  For a video walkthough of the HCCBG Provider Packet Please click on the link below.  GoToMeeting will request name/email information to register.   When video launches please forward through the first 1:30 of the video as the screen is black prior to the video starting, additionally, the webinar launches in "letterbox" format, to make larger click in the presentation and select the arrows in the lower right hand corner.</t>
  </si>
  <si>
    <t>North Carolina Division of Aging and Adult Services`</t>
  </si>
  <si>
    <t>Home Delivered Meals IIIB Emergency Meal</t>
  </si>
  <si>
    <t>&lt;-- inserted/added</t>
  </si>
  <si>
    <t>Transportation COVID (IIIB)</t>
  </si>
  <si>
    <t>251</t>
  </si>
  <si>
    <t>Congregate Meals IIIB Emergency Meal</t>
  </si>
  <si>
    <t>186</t>
  </si>
  <si>
    <t>While all older adults age 60 and over are eligible for services, sec. 305(a)(2)(E) of the Older Americans Act requires programs to target services to older individuals with the greatest economic and social need, (with particular attention to low-income older adults, including low-income minority older adults, older adults with limited English proficiency, and older adults residing in rural areas).  The community service provider shall specify how these service needs will be met through the services identified on the Provider Services Summary (DAAS-732).  This narrative shall address outreach and service delivery methodologies that will ensure that this target population is adequately served and conform with specific objectives established by the Area Agency on Aging, for providing services to low income minority individuals.  Additional pages may be used as necessary.</t>
  </si>
  <si>
    <r>
      <rPr>
        <b/>
        <sz val="12"/>
        <color theme="1"/>
        <rFont val="Times New Roman"/>
        <family val="1"/>
      </rPr>
      <t>Outreach Methodology to Address the Service Needs of Target Population</t>
    </r>
    <r>
      <rPr>
        <sz val="11"/>
        <color theme="1"/>
        <rFont val="Times New Roman"/>
        <family val="1"/>
      </rPr>
      <t xml:space="preserve">
</t>
    </r>
  </si>
  <si>
    <r>
      <t xml:space="preserve">Priority shall be given to providing services to those older persons with the greatest economic or social needs. The service needs of low-income minority elderly will be addressed in the manner specified on the </t>
    </r>
    <r>
      <rPr>
        <u/>
        <sz val="11"/>
        <color theme="1"/>
        <rFont val="Times New Roman"/>
        <family val="1"/>
      </rPr>
      <t>Outreach Methodology to Address Service Needs of Target Population</t>
    </r>
    <r>
      <rPr>
        <sz val="11"/>
        <color theme="1"/>
        <rFont val="Times New Roman"/>
        <family val="1"/>
      </rPr>
      <t xml:space="preserve"> (DAAS-733).
</t>
    </r>
  </si>
  <si>
    <t xml:space="preserve">All licenses, permits, bonds, and insurance necessary for carrying out Block Grant Services will be maintained by the community service provider and any subcontracted providers.
</t>
  </si>
  <si>
    <t>Applicant/Client appeals shall be addressed as specified in Section 7 of the Division of Aging and Adult Services Home and Community Care Block Grant Manual for Community Service Providers.</t>
  </si>
  <si>
    <t>Providers of In-Home Aide, Home Health, Housing and Home Improvement, and Adult Day Care or Adult Day Health Care shall sign and return the attached assurance to the area agency on aging indicating that recipients of these services have been informed of their client rights, as required in Section 314 of the 2006 Amendments to the Older Americans Act (DAAS-734 Standard Assurances Regarding In-Home Client Rights).</t>
  </si>
  <si>
    <t xml:space="preserve">c) The Division of Aging and Adult Services Standards at </t>
  </si>
  <si>
    <t>https://www.ncdhhs.gov/divisions/daas/monitoring</t>
  </si>
  <si>
    <t>Record Retention and Disposition.  All community service providers are responsible for maintaining custody of records and documentation to support the allowable expenditure of funds, service provision, and the reimbursement of services.  Service providers must adhere to the approved record retention and disposition schedule posted at</t>
  </si>
  <si>
    <t>https://www.ncdhhs.gov/about/administrative-offices/office-controller/records-retention</t>
  </si>
  <si>
    <t>https://archives.ncdcr.gov/government/local</t>
  </si>
  <si>
    <t>by the NC Department of Health and Human Services Controller's Office, as well as the local government schedules posted by the NC Department of Natural and Culltural Resources at</t>
  </si>
  <si>
    <t>•</t>
  </si>
  <si>
    <t>be fully informed, in advance, about each in-home service to be provided and any change in service(s) that may affect the wellbeing of the participant;</t>
  </si>
  <si>
    <t>participate in planning and changing any in-home service provided unless the client is adjudicated incompetent;</t>
  </si>
  <si>
    <t>voice a grievance with respect to service that is or fails to be provided, without discrimination or reprisal as a result of voicing a grievance;</t>
  </si>
  <si>
    <t>confidentiality of records relating to the individual;</t>
  </si>
  <si>
    <t>have property treated with respect; and</t>
  </si>
  <si>
    <t>be fully informed both orally and in writing, in advance of receiving an in-home service, of the individual’s rights and obligations.</t>
  </si>
  <si>
    <t>185</t>
  </si>
  <si>
    <t>HDM to Congregate Clients/Delivery/Carry 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</si>
</sst>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m/yy"/>
    <numFmt numFmtId="165" formatCode="_(&quot;$&quot;* #,##0_);_(&quot;$&quot;* \(#,##0\);_(&quot;$&quot;* &quot;-&quot;??_);_(@_)"/>
    <numFmt numFmtId="166" formatCode="_(* #,##0_);_(* \(#,##0\);_(* &quot;-&quot;??_);_(@_)"/>
    <numFmt numFmtId="167" formatCode="_(&quot;$&quot;* #,##0.0000_);_(&quot;$&quot;* \(#,##0.0000\);_(&quot;$&quot;* &quot;-&quot;??_);_(@_)"/>
    <numFmt numFmtId="168" formatCode="0.0000"/>
  </numFmts>
  <fonts count="50" x14ac:knownFonts="1">
    <font>
      <sz val="11"/>
      <color theme="1"/>
      <name val="Calibri"/>
      <family val="2"/>
      <scheme val="minor"/>
    </font>
    <font>
      <b/>
      <sz val="11"/>
      <color theme="1"/>
      <name val="Calibri"/>
      <family val="2"/>
      <scheme val="minor"/>
    </font>
    <font>
      <sz val="10"/>
      <name val="Times New Roman"/>
      <family val="1"/>
    </font>
    <font>
      <b/>
      <sz val="10"/>
      <name val="Times New Roman"/>
      <family val="1"/>
    </font>
    <font>
      <sz val="12"/>
      <name val="Times New Roman"/>
      <family val="1"/>
    </font>
    <font>
      <b/>
      <sz val="10"/>
      <name val="Arial"/>
      <family val="2"/>
    </font>
    <font>
      <sz val="10"/>
      <name val="Arial"/>
      <family val="2"/>
    </font>
    <font>
      <sz val="10"/>
      <name val="Tms Rmn"/>
    </font>
    <font>
      <b/>
      <sz val="10"/>
      <name val="Tms Rmn"/>
    </font>
    <font>
      <sz val="10"/>
      <name val="Helv"/>
    </font>
    <font>
      <sz val="8"/>
      <name val="Tms Rmn"/>
    </font>
    <font>
      <b/>
      <sz val="10"/>
      <name val="Helv"/>
    </font>
    <font>
      <sz val="8"/>
      <name val="Helv"/>
    </font>
    <font>
      <b/>
      <sz val="12"/>
      <name val="Times New Roman"/>
      <family val="1"/>
    </font>
    <font>
      <sz val="11"/>
      <color theme="1"/>
      <name val="Calibri"/>
      <family val="2"/>
      <scheme val="minor"/>
    </font>
    <font>
      <sz val="11"/>
      <color rgb="FFFF0000"/>
      <name val="Calibri"/>
      <family val="2"/>
      <scheme val="minor"/>
    </font>
    <font>
      <b/>
      <sz val="12"/>
      <color theme="1"/>
      <name val="Times New Roman"/>
      <family val="1"/>
    </font>
    <font>
      <sz val="12"/>
      <color theme="1"/>
      <name val="Times New Roman"/>
      <family val="1"/>
    </font>
    <font>
      <u/>
      <sz val="12"/>
      <color theme="1"/>
      <name val="Times New Roman"/>
      <family val="1"/>
    </font>
    <font>
      <sz val="7"/>
      <color theme="1"/>
      <name val="Times New Roman"/>
      <family val="1"/>
    </font>
    <font>
      <u/>
      <sz val="11"/>
      <color theme="10"/>
      <name val="Calibri"/>
      <family val="2"/>
      <scheme val="minor"/>
    </font>
    <font>
      <sz val="11"/>
      <color theme="1"/>
      <name val="Times New Roman"/>
      <family val="1"/>
    </font>
    <font>
      <u/>
      <sz val="11"/>
      <color theme="1"/>
      <name val="Calibri"/>
      <family val="2"/>
      <scheme val="minor"/>
    </font>
    <font>
      <b/>
      <sz val="12"/>
      <color theme="1"/>
      <name val="Arial"/>
      <family val="2"/>
    </font>
    <font>
      <sz val="11"/>
      <color theme="1"/>
      <name val="Arial"/>
      <family val="2"/>
    </font>
    <font>
      <sz val="36"/>
      <color theme="1"/>
      <name val="Calibri"/>
      <family val="2"/>
      <scheme val="minor"/>
    </font>
    <font>
      <sz val="8"/>
      <color theme="1"/>
      <name val="Calibri"/>
      <family val="2"/>
      <scheme val="minor"/>
    </font>
    <font>
      <sz val="9"/>
      <color theme="1"/>
      <name val="Calibri"/>
      <family val="2"/>
      <scheme val="minor"/>
    </font>
    <font>
      <sz val="10"/>
      <color theme="1"/>
      <name val="Calibri"/>
      <family val="2"/>
      <scheme val="minor"/>
    </font>
    <font>
      <sz val="12"/>
      <color theme="1"/>
      <name val="Calibri"/>
      <family val="2"/>
      <scheme val="minor"/>
    </font>
    <font>
      <sz val="14"/>
      <color theme="1"/>
      <name val="Calibri"/>
      <family val="2"/>
      <scheme val="minor"/>
    </font>
    <font>
      <sz val="11"/>
      <color rgb="FFFF0000"/>
      <name val="Arial"/>
      <family val="2"/>
    </font>
    <font>
      <b/>
      <sz val="10"/>
      <color rgb="FFFF0000"/>
      <name val="Arial"/>
      <family val="2"/>
    </font>
    <font>
      <sz val="9"/>
      <color rgb="FFFF0000"/>
      <name val="Calibri"/>
      <family val="2"/>
      <scheme val="minor"/>
    </font>
    <font>
      <sz val="11"/>
      <color theme="0"/>
      <name val="Calibri"/>
      <family val="2"/>
      <scheme val="minor"/>
    </font>
    <font>
      <sz val="11"/>
      <color theme="1"/>
      <name val="Calibri"/>
      <family val="2"/>
    </font>
    <font>
      <sz val="24"/>
      <color theme="4"/>
      <name val="Bookman Old Style"/>
      <family val="1"/>
    </font>
    <font>
      <strike/>
      <sz val="24"/>
      <color rgb="FFFF0000"/>
      <name val="Bookman Old Style"/>
      <family val="1"/>
    </font>
    <font>
      <strike/>
      <sz val="24"/>
      <color theme="4"/>
      <name val="Bookman Old Style"/>
      <family val="1"/>
    </font>
    <font>
      <i/>
      <sz val="11"/>
      <color theme="1"/>
      <name val="Calibri"/>
      <family val="2"/>
      <scheme val="minor"/>
    </font>
    <font>
      <sz val="11"/>
      <color rgb="FF00B050"/>
      <name val="Calibri"/>
      <family val="2"/>
      <scheme val="minor"/>
    </font>
    <font>
      <sz val="9"/>
      <color indexed="81"/>
      <name val="Tahoma"/>
      <family val="2"/>
    </font>
    <font>
      <b/>
      <sz val="9"/>
      <color indexed="81"/>
      <name val="Tahoma"/>
      <family val="2"/>
    </font>
    <font>
      <b/>
      <i/>
      <sz val="11"/>
      <color theme="1"/>
      <name val="Calibri"/>
      <family val="2"/>
      <scheme val="minor"/>
    </font>
    <font>
      <sz val="11"/>
      <color theme="4"/>
      <name val="Calibri"/>
      <family val="2"/>
      <scheme val="minor"/>
    </font>
    <font>
      <b/>
      <sz val="9"/>
      <name val="Tms Rmn"/>
    </font>
    <font>
      <sz val="10"/>
      <color rgb="FFFF0000"/>
      <name val="Arial"/>
      <family val="2"/>
    </font>
    <font>
      <sz val="12"/>
      <name val="Times New Roman"/>
    </font>
    <font>
      <sz val="11"/>
      <color rgb="FF0000FF"/>
      <name val="Calibri"/>
      <family val="2"/>
      <scheme val="minor"/>
    </font>
    <font>
      <u/>
      <sz val="11"/>
      <color theme="1"/>
      <name val="Times New Roman"/>
      <family val="1"/>
    </font>
  </fonts>
  <fills count="8">
    <fill>
      <patternFill patternType="none"/>
    </fill>
    <fill>
      <patternFill patternType="gray125"/>
    </fill>
    <fill>
      <patternFill patternType="darkGrid"/>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darkGrid">
        <bgColor theme="9" tint="0.79998168889431442"/>
      </patternFill>
    </fill>
    <fill>
      <patternFill patternType="solid">
        <fgColor theme="7" tint="0.79995117038483843"/>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style="thin">
        <color indexed="64"/>
      </bottom>
      <diagonal/>
    </border>
    <border>
      <left style="thin">
        <color indexed="8"/>
      </left>
      <right/>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style="thin">
        <color indexed="64"/>
      </top>
      <bottom style="thin">
        <color indexed="64"/>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8"/>
      </left>
      <right/>
      <top style="thin">
        <color indexed="64"/>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style="thin">
        <color indexed="8"/>
      </top>
      <bottom style="thin">
        <color indexed="64"/>
      </bottom>
      <diagonal/>
    </border>
    <border>
      <left/>
      <right style="thin">
        <color indexed="64"/>
      </right>
      <top style="thin">
        <color indexed="8"/>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n">
        <color indexed="8"/>
      </bottom>
      <diagonal/>
    </border>
    <border>
      <left/>
      <right style="thin">
        <color indexed="64"/>
      </right>
      <top/>
      <bottom style="thin">
        <color indexed="8"/>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right/>
      <top/>
      <bottom style="thin">
        <color auto="1"/>
      </bottom>
      <diagonal/>
    </border>
    <border>
      <left/>
      <right/>
      <top style="thin">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indexed="64"/>
      </left>
      <right/>
      <top style="thin">
        <color indexed="64"/>
      </top>
      <bottom style="thin">
        <color indexed="64"/>
      </bottom>
      <diagonal/>
    </border>
    <border>
      <left/>
      <right/>
      <top style="medium">
        <color indexed="64"/>
      </top>
      <bottom/>
      <diagonal/>
    </border>
    <border>
      <left style="mediumDashDotDot">
        <color indexed="64"/>
      </left>
      <right style="mediumDashDotDot">
        <color indexed="64"/>
      </right>
      <top style="medium">
        <color indexed="64"/>
      </top>
      <bottom style="medium">
        <color indexed="64"/>
      </bottom>
      <diagonal/>
    </border>
    <border>
      <left style="mediumDashDotDot">
        <color indexed="64"/>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style="medium">
        <color indexed="64"/>
      </right>
      <top/>
      <bottom style="thin">
        <color indexed="64"/>
      </bottom>
      <diagonal/>
    </border>
    <border>
      <left/>
      <right style="medium">
        <color indexed="64"/>
      </right>
      <top style="thin">
        <color auto="1"/>
      </top>
      <bottom style="thin">
        <color auto="1"/>
      </bottom>
      <diagonal/>
    </border>
    <border>
      <left style="thin">
        <color indexed="8"/>
      </left>
      <right style="thin">
        <color indexed="8"/>
      </right>
      <top style="thin">
        <color indexed="8"/>
      </top>
      <bottom/>
      <diagonal/>
    </border>
    <border>
      <left style="mediumDashDot">
        <color indexed="64"/>
      </left>
      <right style="mediumDashDotDot">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top/>
      <bottom style="double">
        <color auto="1"/>
      </bottom>
      <diagonal/>
    </border>
    <border>
      <left style="hair">
        <color indexed="64"/>
      </left>
      <right style="hair">
        <color indexed="64"/>
      </right>
      <top/>
      <bottom/>
      <diagonal/>
    </border>
    <border>
      <left style="thin">
        <color indexed="64"/>
      </left>
      <right style="thin">
        <color indexed="8"/>
      </right>
      <top style="thin">
        <color indexed="8"/>
      </top>
      <bottom style="thin">
        <color indexed="64"/>
      </bottom>
      <diagonal/>
    </border>
  </borders>
  <cellStyleXfs count="8">
    <xf numFmtId="0" fontId="0" fillId="0" borderId="0"/>
    <xf numFmtId="44" fontId="14" fillId="0" borderId="0" applyFont="0" applyFill="0" applyBorder="0" applyAlignment="0" applyProtection="0"/>
    <xf numFmtId="0" fontId="20" fillId="0" borderId="0" applyNumberForma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47" fillId="0" borderId="0"/>
    <xf numFmtId="43" fontId="4" fillId="0" borderId="0" applyFont="0" applyFill="0" applyBorder="0" applyAlignment="0" applyProtection="0"/>
    <xf numFmtId="9" fontId="4" fillId="0" borderId="0" applyFont="0" applyFill="0" applyBorder="0" applyAlignment="0" applyProtection="0"/>
  </cellStyleXfs>
  <cellXfs count="467">
    <xf numFmtId="0" fontId="0" fillId="0" borderId="0" xfId="0"/>
    <xf numFmtId="0" fontId="2" fillId="0" borderId="0" xfId="0" applyFont="1" applyBorder="1" applyAlignment="1" applyProtection="1">
      <alignment horizontal="left"/>
    </xf>
    <xf numFmtId="0" fontId="3" fillId="0" borderId="0" xfId="0" applyFont="1" applyBorder="1" applyAlignment="1">
      <alignment horizontal="centerContinuous"/>
    </xf>
    <xf numFmtId="0" fontId="4" fillId="0" borderId="0" xfId="0" applyFont="1" applyBorder="1"/>
    <xf numFmtId="0" fontId="3" fillId="0" borderId="0" xfId="0" applyFont="1" applyBorder="1" applyAlignment="1">
      <alignment horizontal="right"/>
    </xf>
    <xf numFmtId="0" fontId="3" fillId="0" borderId="0" xfId="0" applyFont="1" applyBorder="1" applyAlignment="1" applyProtection="1"/>
    <xf numFmtId="0" fontId="3" fillId="0" borderId="0" xfId="0" applyFont="1" applyBorder="1"/>
    <xf numFmtId="0" fontId="2" fillId="0" borderId="0" xfId="0" applyFont="1" applyBorder="1"/>
    <xf numFmtId="0" fontId="2" fillId="0" borderId="0" xfId="0" applyFont="1" applyBorder="1" applyAlignment="1" applyProtection="1">
      <alignment horizontal="center"/>
    </xf>
    <xf numFmtId="0" fontId="2" fillId="0" borderId="0" xfId="0" applyFont="1" applyBorder="1" applyAlignment="1">
      <alignment horizontal="center"/>
    </xf>
    <xf numFmtId="0" fontId="2" fillId="0" borderId="1" xfId="0" applyFont="1" applyBorder="1" applyAlignment="1" applyProtection="1">
      <alignment horizontal="left"/>
    </xf>
    <xf numFmtId="0" fontId="3" fillId="0" borderId="2" xfId="0" applyFont="1" applyBorder="1" applyAlignment="1">
      <alignment horizontal="centerContinuous"/>
    </xf>
    <xf numFmtId="0" fontId="4" fillId="0" borderId="2" xfId="0" applyFont="1" applyBorder="1"/>
    <xf numFmtId="0" fontId="3" fillId="0" borderId="2" xfId="0" applyFont="1" applyBorder="1" applyAlignment="1">
      <alignment horizontal="right"/>
    </xf>
    <xf numFmtId="0" fontId="3" fillId="0" borderId="3" xfId="0" applyFont="1" applyBorder="1" applyAlignment="1">
      <alignment horizontal="right"/>
    </xf>
    <xf numFmtId="0" fontId="3" fillId="0" borderId="6" xfId="0" applyFont="1" applyBorder="1" applyAlignment="1" applyProtection="1">
      <alignment horizontal="right"/>
    </xf>
    <xf numFmtId="0" fontId="3" fillId="0" borderId="7" xfId="0" applyFont="1" applyBorder="1"/>
    <xf numFmtId="0" fontId="3" fillId="0" borderId="8" xfId="0" applyFont="1" applyBorder="1" applyAlignment="1" applyProtection="1">
      <alignment horizontal="right"/>
    </xf>
    <xf numFmtId="0" fontId="3" fillId="0" borderId="8" xfId="0" applyFont="1" applyBorder="1" applyAlignment="1">
      <alignment horizontal="right"/>
    </xf>
    <xf numFmtId="0" fontId="2" fillId="0" borderId="4" xfId="0" applyFont="1" applyBorder="1"/>
    <xf numFmtId="0" fontId="2" fillId="0" borderId="5" xfId="0" applyFont="1" applyBorder="1"/>
    <xf numFmtId="0" fontId="2" fillId="0" borderId="8" xfId="0" applyFont="1" applyBorder="1"/>
    <xf numFmtId="0" fontId="2" fillId="0" borderId="6" xfId="0" applyFont="1" applyBorder="1"/>
    <xf numFmtId="0" fontId="2" fillId="0" borderId="9" xfId="0" applyFont="1" applyBorder="1" applyAlignment="1" applyProtection="1"/>
    <xf numFmtId="0" fontId="2" fillId="0" borderId="10" xfId="0" applyFont="1" applyBorder="1" applyAlignment="1" applyProtection="1">
      <alignment horizontal="centerContinuous"/>
    </xf>
    <xf numFmtId="0" fontId="2" fillId="0" borderId="11" xfId="0" applyFont="1" applyBorder="1" applyAlignment="1" applyProtection="1">
      <alignment horizontal="center"/>
    </xf>
    <xf numFmtId="0" fontId="2" fillId="0" borderId="12" xfId="0" applyFont="1" applyBorder="1" applyAlignment="1" applyProtection="1">
      <alignment horizontal="center"/>
    </xf>
    <xf numFmtId="0" fontId="2" fillId="0" borderId="7" xfId="0" applyFont="1" applyBorder="1"/>
    <xf numFmtId="0" fontId="2" fillId="0" borderId="13"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6" xfId="0" applyFont="1" applyBorder="1" applyAlignment="1">
      <alignment horizontal="center"/>
    </xf>
    <xf numFmtId="0" fontId="2" fillId="0" borderId="14" xfId="0" applyFont="1" applyBorder="1" applyAlignment="1" applyProtection="1">
      <alignment horizontal="center"/>
    </xf>
    <xf numFmtId="0" fontId="2" fillId="0" borderId="15" xfId="0" applyFont="1" applyBorder="1" applyAlignment="1">
      <alignment horizontal="center"/>
    </xf>
    <xf numFmtId="0" fontId="2" fillId="0" borderId="4" xfId="0" applyFont="1" applyBorder="1" applyAlignment="1" applyProtection="1">
      <alignment horizontal="left"/>
    </xf>
    <xf numFmtId="0" fontId="2" fillId="0" borderId="16" xfId="0" applyFont="1" applyBorder="1" applyAlignment="1" applyProtection="1">
      <alignment horizontal="center"/>
    </xf>
    <xf numFmtId="0" fontId="2" fillId="0" borderId="5" xfId="0" applyFont="1" applyBorder="1" applyAlignment="1" applyProtection="1">
      <alignment horizontal="center"/>
    </xf>
    <xf numFmtId="0" fontId="2" fillId="0" borderId="17" xfId="0" applyFont="1" applyBorder="1" applyAlignment="1" applyProtection="1">
      <alignment horizontal="center"/>
    </xf>
    <xf numFmtId="0" fontId="2" fillId="0" borderId="18" xfId="0" applyFont="1" applyBorder="1" applyAlignment="1">
      <alignment horizontal="center"/>
    </xf>
    <xf numFmtId="0" fontId="3" fillId="0" borderId="4" xfId="0" applyFont="1" applyBorder="1"/>
    <xf numFmtId="0" fontId="2" fillId="0" borderId="22" xfId="0" applyFont="1" applyBorder="1"/>
    <xf numFmtId="0" fontId="3" fillId="0" borderId="4" xfId="0" applyFont="1" applyBorder="1" applyAlignment="1" applyProtection="1">
      <alignment horizontal="center"/>
    </xf>
    <xf numFmtId="0" fontId="2" fillId="0" borderId="7" xfId="0" applyFont="1" applyBorder="1" applyAlignment="1" applyProtection="1">
      <alignment horizontal="left"/>
    </xf>
    <xf numFmtId="0" fontId="2" fillId="0" borderId="26" xfId="0" applyFont="1" applyBorder="1"/>
    <xf numFmtId="0" fontId="4" fillId="0" borderId="7" xfId="0" applyFont="1" applyBorder="1"/>
    <xf numFmtId="0" fontId="2" fillId="0" borderId="26" xfId="0" applyFont="1" applyBorder="1" applyAlignment="1">
      <alignment horizontal="center"/>
    </xf>
    <xf numFmtId="0" fontId="2" fillId="0" borderId="27" xfId="0" applyFont="1" applyBorder="1"/>
    <xf numFmtId="0" fontId="0" fillId="0" borderId="2" xfId="0" applyBorder="1"/>
    <xf numFmtId="0" fontId="0" fillId="0" borderId="0" xfId="0" applyBorder="1"/>
    <xf numFmtId="0" fontId="0" fillId="0" borderId="7" xfId="0" applyBorder="1"/>
    <xf numFmtId="164" fontId="0" fillId="0" borderId="0" xfId="0" applyNumberFormat="1" applyBorder="1" applyAlignment="1">
      <alignment horizontal="center"/>
    </xf>
    <xf numFmtId="0" fontId="5" fillId="0" borderId="0" xfId="0" applyFont="1" applyBorder="1" applyAlignment="1">
      <alignment horizontal="center"/>
    </xf>
    <xf numFmtId="0" fontId="5" fillId="0" borderId="5" xfId="0" applyFont="1" applyBorder="1" applyAlignment="1">
      <alignment horizontal="center"/>
    </xf>
    <xf numFmtId="0" fontId="0" fillId="0" borderId="5" xfId="0" applyBorder="1"/>
    <xf numFmtId="0" fontId="0" fillId="0" borderId="4" xfId="0" applyBorder="1"/>
    <xf numFmtId="3" fontId="0" fillId="0" borderId="0" xfId="0" applyNumberFormat="1" applyBorder="1"/>
    <xf numFmtId="0" fontId="0" fillId="0" borderId="0" xfId="0" applyBorder="1" applyAlignment="1">
      <alignment horizontal="center"/>
    </xf>
    <xf numFmtId="3" fontId="5" fillId="0" borderId="0" xfId="0" applyNumberFormat="1" applyFont="1" applyBorder="1"/>
    <xf numFmtId="0" fontId="0" fillId="0" borderId="0" xfId="0" applyBorder="1" applyAlignment="1">
      <alignment horizontal="left"/>
    </xf>
    <xf numFmtId="0" fontId="0" fillId="0" borderId="5" xfId="0" applyBorder="1" applyAlignment="1">
      <alignment horizontal="center"/>
    </xf>
    <xf numFmtId="0" fontId="0" fillId="0" borderId="0" xfId="0" applyAlignment="1">
      <alignment horizontal="center"/>
    </xf>
    <xf numFmtId="0" fontId="7" fillId="0" borderId="1" xfId="0" applyFont="1" applyBorder="1" applyAlignment="1" applyProtection="1">
      <alignment horizontal="left"/>
    </xf>
    <xf numFmtId="0" fontId="7" fillId="0" borderId="2" xfId="0" applyFont="1" applyBorder="1" applyAlignment="1" applyProtection="1">
      <alignment horizontal="left"/>
    </xf>
    <xf numFmtId="0" fontId="7" fillId="0" borderId="2" xfId="0" applyFont="1" applyBorder="1" applyAlignment="1" applyProtection="1">
      <alignment horizontal="center"/>
    </xf>
    <xf numFmtId="0" fontId="8" fillId="0" borderId="2" xfId="0" applyFont="1" applyBorder="1" applyAlignment="1">
      <alignment horizontal="centerContinuous"/>
    </xf>
    <xf numFmtId="0" fontId="7" fillId="0" borderId="2" xfId="0" applyFont="1" applyBorder="1" applyAlignment="1">
      <alignment horizontal="centerContinuous"/>
    </xf>
    <xf numFmtId="0" fontId="9" fillId="0" borderId="2" xfId="0" applyFont="1" applyBorder="1"/>
    <xf numFmtId="0" fontId="9" fillId="0" borderId="3" xfId="0" applyFont="1" applyBorder="1"/>
    <xf numFmtId="0" fontId="7" fillId="0" borderId="0" xfId="0" applyFont="1" applyBorder="1" applyAlignment="1" applyProtection="1">
      <alignment horizontal="left"/>
    </xf>
    <xf numFmtId="0" fontId="7" fillId="0" borderId="0" xfId="0" applyFont="1" applyBorder="1"/>
    <xf numFmtId="0" fontId="8" fillId="0" borderId="0" xfId="0" applyFont="1" applyBorder="1" applyAlignment="1">
      <alignment horizontal="centerContinuous"/>
    </xf>
    <xf numFmtId="0" fontId="8" fillId="0" borderId="0" xfId="0" applyFont="1" applyBorder="1" applyAlignment="1" applyProtection="1">
      <alignment horizontal="left"/>
    </xf>
    <xf numFmtId="0" fontId="7" fillId="0" borderId="0" xfId="0" applyFont="1" applyBorder="1" applyAlignment="1">
      <alignment horizontal="centerContinuous"/>
    </xf>
    <xf numFmtId="0" fontId="10" fillId="0" borderId="8" xfId="0" applyFont="1" applyBorder="1" applyAlignment="1">
      <alignment horizontal="centerContinuous"/>
    </xf>
    <xf numFmtId="0" fontId="7" fillId="0" borderId="4" xfId="0" applyFont="1" applyBorder="1"/>
    <xf numFmtId="0" fontId="7" fillId="0" borderId="5" xfId="0" applyFont="1" applyBorder="1"/>
    <xf numFmtId="0" fontId="9" fillId="0" borderId="0" xfId="0" applyFont="1" applyBorder="1"/>
    <xf numFmtId="0" fontId="7" fillId="0" borderId="0" xfId="0" applyFont="1" applyBorder="1" applyAlignment="1" applyProtection="1">
      <alignment horizontal="center"/>
    </xf>
    <xf numFmtId="0" fontId="11" fillId="0" borderId="0" xfId="0" applyFont="1" applyBorder="1"/>
    <xf numFmtId="0" fontId="7" fillId="0" borderId="22" xfId="0" applyFont="1" applyBorder="1"/>
    <xf numFmtId="0" fontId="9" fillId="0" borderId="4" xfId="0" applyFont="1" applyBorder="1"/>
    <xf numFmtId="0" fontId="9" fillId="0" borderId="5" xfId="0" applyFont="1" applyBorder="1"/>
    <xf numFmtId="0" fontId="11" fillId="0" borderId="0" xfId="0" applyFont="1" applyBorder="1" applyAlignment="1" applyProtection="1">
      <alignment horizontal="center"/>
    </xf>
    <xf numFmtId="0" fontId="9" fillId="0" borderId="0" xfId="0" applyFont="1" applyBorder="1" applyAlignment="1">
      <alignment horizontal="centerContinuous"/>
    </xf>
    <xf numFmtId="0" fontId="8" fillId="0" borderId="28" xfId="0" applyFont="1" applyBorder="1" applyAlignment="1">
      <alignment horizontal="centerContinuous"/>
    </xf>
    <xf numFmtId="0" fontId="7" fillId="0" borderId="8" xfId="0" applyFont="1" applyBorder="1"/>
    <xf numFmtId="0" fontId="7" fillId="0" borderId="6" xfId="0" applyFont="1" applyBorder="1"/>
    <xf numFmtId="0" fontId="7" fillId="0" borderId="7" xfId="0" applyFont="1" applyBorder="1"/>
    <xf numFmtId="0" fontId="9" fillId="0" borderId="6" xfId="0" applyFont="1" applyBorder="1"/>
    <xf numFmtId="0" fontId="7" fillId="0" borderId="7" xfId="0" applyFont="1" applyBorder="1" applyAlignment="1">
      <alignment horizontal="centerContinuous"/>
    </xf>
    <xf numFmtId="0" fontId="7" fillId="0" borderId="11" xfId="0" applyFont="1" applyBorder="1" applyAlignment="1" applyProtection="1">
      <alignment horizontal="left"/>
    </xf>
    <xf numFmtId="0" fontId="7" fillId="0" borderId="11" xfId="0" applyFont="1" applyBorder="1"/>
    <xf numFmtId="0" fontId="9" fillId="0" borderId="11" xfId="0" applyFont="1" applyBorder="1"/>
    <xf numFmtId="0" fontId="7" fillId="0" borderId="11" xfId="0" applyFont="1" applyBorder="1" applyAlignment="1">
      <alignment horizontal="center"/>
    </xf>
    <xf numFmtId="0" fontId="7" fillId="0" borderId="6" xfId="0" applyFont="1" applyBorder="1" applyAlignment="1" applyProtection="1">
      <alignment horizontal="centerContinuous"/>
    </xf>
    <xf numFmtId="0" fontId="7" fillId="0" borderId="6" xfId="0" applyFont="1" applyBorder="1" applyAlignment="1">
      <alignment horizontal="centerContinuous"/>
    </xf>
    <xf numFmtId="0" fontId="7" fillId="0" borderId="8" xfId="0" applyFont="1" applyBorder="1" applyAlignment="1">
      <alignment horizontal="centerContinuous"/>
    </xf>
    <xf numFmtId="0" fontId="7" fillId="0" borderId="4" xfId="0" applyFont="1" applyBorder="1" applyAlignment="1" applyProtection="1">
      <alignment horizontal="left"/>
    </xf>
    <xf numFmtId="0" fontId="7" fillId="0" borderId="31" xfId="0" applyFont="1" applyBorder="1" applyAlignment="1" applyProtection="1">
      <alignment horizontal="center"/>
    </xf>
    <xf numFmtId="0" fontId="7" fillId="0" borderId="14" xfId="0" applyFont="1" applyBorder="1"/>
    <xf numFmtId="0" fontId="7" fillId="0" borderId="20" xfId="0" applyFont="1" applyBorder="1"/>
    <xf numFmtId="0" fontId="7" fillId="0" borderId="4" xfId="0" applyFont="1" applyBorder="1" applyAlignment="1" applyProtection="1">
      <alignment horizontal="center"/>
    </xf>
    <xf numFmtId="0" fontId="7" fillId="0" borderId="26" xfId="0" applyFont="1" applyBorder="1"/>
    <xf numFmtId="0" fontId="7" fillId="0" borderId="0" xfId="0" applyFont="1" applyBorder="1" applyAlignment="1">
      <alignment horizontal="center"/>
    </xf>
    <xf numFmtId="0" fontId="7" fillId="0" borderId="26" xfId="0" applyFont="1" applyBorder="1" applyAlignment="1" applyProtection="1">
      <alignment horizontal="left"/>
    </xf>
    <xf numFmtId="0" fontId="7" fillId="0" borderId="8" xfId="0" applyFont="1" applyBorder="1" applyAlignment="1" applyProtection="1">
      <alignment horizontal="left"/>
    </xf>
    <xf numFmtId="0" fontId="7" fillId="0" borderId="27" xfId="0" applyFont="1" applyBorder="1"/>
    <xf numFmtId="0" fontId="13" fillId="0" borderId="0" xfId="0" applyFont="1"/>
    <xf numFmtId="0" fontId="0" fillId="0" borderId="35" xfId="0" applyBorder="1"/>
    <xf numFmtId="0" fontId="0" fillId="0" borderId="35" xfId="0" applyBorder="1" applyAlignment="1">
      <alignment horizontal="center" wrapText="1"/>
    </xf>
    <xf numFmtId="0" fontId="1" fillId="0" borderId="0" xfId="0" applyFont="1" applyAlignment="1">
      <alignment horizontal="center"/>
    </xf>
    <xf numFmtId="0" fontId="0" fillId="0" borderId="0" xfId="0" quotePrefix="1"/>
    <xf numFmtId="0" fontId="0" fillId="0" borderId="36" xfId="0" applyBorder="1"/>
    <xf numFmtId="0" fontId="8" fillId="0" borderId="0" xfId="0" applyFont="1" applyBorder="1" applyAlignment="1">
      <alignment horizontal="center"/>
    </xf>
    <xf numFmtId="0" fontId="10" fillId="0" borderId="4" xfId="0" applyFont="1" applyBorder="1" applyAlignment="1" applyProtection="1">
      <alignment horizontal="center"/>
    </xf>
    <xf numFmtId="0" fontId="10" fillId="0" borderId="30" xfId="0" applyFont="1" applyBorder="1" applyAlignment="1" applyProtection="1">
      <alignment horizontal="center"/>
    </xf>
    <xf numFmtId="0" fontId="7" fillId="0" borderId="4" xfId="0" applyFont="1" applyBorder="1" applyAlignment="1">
      <alignment horizontal="center"/>
    </xf>
    <xf numFmtId="0" fontId="7" fillId="2" borderId="4" xfId="0" applyFont="1" applyFill="1" applyBorder="1" applyAlignment="1" applyProtection="1">
      <alignment horizontal="center"/>
    </xf>
    <xf numFmtId="0" fontId="7" fillId="2" borderId="32" xfId="0" applyFont="1" applyFill="1" applyBorder="1" applyAlignment="1" applyProtection="1">
      <alignment horizontal="left"/>
    </xf>
    <xf numFmtId="0" fontId="8" fillId="2" borderId="4" xfId="0" applyFont="1" applyFill="1" applyBorder="1" applyAlignment="1" applyProtection="1">
      <alignment horizontal="center"/>
    </xf>
    <xf numFmtId="0" fontId="0" fillId="0" borderId="0" xfId="0"/>
    <xf numFmtId="0" fontId="0" fillId="0" borderId="0" xfId="0" applyAlignment="1">
      <alignment horizontal="right"/>
    </xf>
    <xf numFmtId="0" fontId="0" fillId="0" borderId="0" xfId="0" applyBorder="1"/>
    <xf numFmtId="0" fontId="0" fillId="0" borderId="0" xfId="0" applyBorder="1" applyAlignment="1">
      <alignment horizontal="center"/>
    </xf>
    <xf numFmtId="0" fontId="1" fillId="0" borderId="0" xfId="0" applyFont="1" applyAlignment="1">
      <alignment horizontal="right"/>
    </xf>
    <xf numFmtId="0" fontId="0" fillId="0" borderId="35" xfId="0" applyBorder="1" applyAlignment="1">
      <alignment horizontal="right"/>
    </xf>
    <xf numFmtId="0" fontId="3" fillId="0" borderId="7" xfId="0" applyFont="1" applyBorder="1" applyAlignment="1">
      <alignment horizontal="right"/>
    </xf>
    <xf numFmtId="0" fontId="16" fillId="0" borderId="0" xfId="0" applyFont="1" applyAlignment="1">
      <alignment horizontal="center" vertical="center"/>
    </xf>
    <xf numFmtId="0" fontId="17" fillId="0" borderId="0" xfId="0" applyFont="1"/>
    <xf numFmtId="0" fontId="17" fillId="0" borderId="0" xfId="0" applyFont="1" applyAlignment="1">
      <alignment horizontal="center" vertical="center"/>
    </xf>
    <xf numFmtId="0" fontId="0" fillId="0" borderId="0" xfId="0" applyAlignment="1">
      <alignment vertical="top"/>
    </xf>
    <xf numFmtId="0" fontId="0" fillId="0" borderId="0" xfId="0" quotePrefix="1" applyAlignment="1">
      <alignment vertical="top"/>
    </xf>
    <xf numFmtId="0" fontId="21" fillId="0" borderId="0" xfId="0" applyFont="1"/>
    <xf numFmtId="0" fontId="17" fillId="0" borderId="0" xfId="0" applyFont="1" applyAlignment="1">
      <alignment horizontal="right" vertical="center"/>
    </xf>
    <xf numFmtId="0" fontId="17" fillId="0" borderId="0" xfId="0" applyFont="1" applyAlignment="1">
      <alignment horizontal="right"/>
    </xf>
    <xf numFmtId="0" fontId="24" fillId="0" borderId="0" xfId="0" applyFont="1" applyFill="1" applyBorder="1" applyAlignment="1">
      <alignment horizontal="left" vertical="center"/>
    </xf>
    <xf numFmtId="0" fontId="25" fillId="0" borderId="0" xfId="0" applyFont="1"/>
    <xf numFmtId="0" fontId="25" fillId="0" borderId="0" xfId="0" applyFont="1" applyAlignment="1">
      <alignment horizontal="right"/>
    </xf>
    <xf numFmtId="0" fontId="26" fillId="0" borderId="0" xfId="0" applyFont="1"/>
    <xf numFmtId="0" fontId="0" fillId="0" borderId="0" xfId="0" applyFont="1"/>
    <xf numFmtId="0" fontId="0" fillId="0" borderId="0" xfId="0" applyFont="1" applyAlignment="1">
      <alignment horizontal="right"/>
    </xf>
    <xf numFmtId="0" fontId="0" fillId="0" borderId="38" xfId="0" applyFont="1" applyBorder="1"/>
    <xf numFmtId="0" fontId="15" fillId="0" borderId="0" xfId="0" applyFont="1"/>
    <xf numFmtId="0" fontId="30" fillId="0" borderId="0" xfId="0" applyFont="1" applyAlignment="1">
      <alignment horizontal="center"/>
    </xf>
    <xf numFmtId="0" fontId="29" fillId="0" borderId="0" xfId="0" applyFont="1" applyAlignment="1">
      <alignment horizontal="center" vertical="center"/>
    </xf>
    <xf numFmtId="0" fontId="5" fillId="0" borderId="0" xfId="0" applyFont="1" applyBorder="1" applyAlignment="1">
      <alignment horizontal="center" vertical="center"/>
    </xf>
    <xf numFmtId="0" fontId="7" fillId="5" borderId="10" xfId="0" applyFont="1" applyFill="1" applyBorder="1" applyAlignment="1" applyProtection="1">
      <alignment horizontal="centerContinuous"/>
    </xf>
    <xf numFmtId="0" fontId="7" fillId="5" borderId="11" xfId="0" applyFont="1" applyFill="1" applyBorder="1" applyAlignment="1" applyProtection="1">
      <alignment horizontal="center"/>
    </xf>
    <xf numFmtId="0" fontId="7" fillId="5" borderId="12" xfId="0" applyFont="1" applyFill="1" applyBorder="1" applyAlignment="1" applyProtection="1">
      <alignment horizontal="center"/>
    </xf>
    <xf numFmtId="0" fontId="0" fillId="0" borderId="42" xfId="0" applyBorder="1"/>
    <xf numFmtId="0" fontId="0" fillId="0" borderId="42" xfId="0" applyBorder="1" applyAlignment="1">
      <alignment horizontal="right"/>
    </xf>
    <xf numFmtId="0" fontId="0" fillId="0" borderId="35" xfId="0" applyBorder="1" applyAlignment="1">
      <alignment horizontal="center"/>
    </xf>
    <xf numFmtId="10" fontId="0" fillId="4" borderId="0" xfId="0" applyNumberFormat="1" applyFill="1"/>
    <xf numFmtId="0" fontId="0" fillId="4" borderId="5" xfId="0" applyFill="1" applyBorder="1" applyAlignment="1">
      <alignment horizontal="center"/>
    </xf>
    <xf numFmtId="0" fontId="7" fillId="6" borderId="4" xfId="0" applyFont="1" applyFill="1" applyBorder="1" applyAlignment="1" applyProtection="1">
      <alignment horizontal="center"/>
    </xf>
    <xf numFmtId="0" fontId="6" fillId="4" borderId="0" xfId="0" applyFont="1" applyFill="1" applyBorder="1" applyAlignment="1">
      <alignment horizontal="center"/>
    </xf>
    <xf numFmtId="0" fontId="0" fillId="4" borderId="5" xfId="0" applyFill="1" applyBorder="1" applyAlignment="1">
      <alignment horizontal="right"/>
    </xf>
    <xf numFmtId="0" fontId="0" fillId="4" borderId="5" xfId="0" applyFill="1" applyBorder="1"/>
    <xf numFmtId="0" fontId="22" fillId="4" borderId="0" xfId="0" applyFont="1" applyFill="1" applyAlignment="1">
      <alignment horizontal="center"/>
    </xf>
    <xf numFmtId="0" fontId="0" fillId="4" borderId="28" xfId="0" applyFill="1" applyBorder="1" applyAlignment="1">
      <alignment horizontal="right"/>
    </xf>
    <xf numFmtId="0" fontId="0" fillId="4" borderId="28" xfId="0" applyFill="1" applyBorder="1" applyAlignment="1">
      <alignment horizontal="center"/>
    </xf>
    <xf numFmtId="0" fontId="0" fillId="4" borderId="28" xfId="0" applyFill="1" applyBorder="1"/>
    <xf numFmtId="0" fontId="7" fillId="4" borderId="0" xfId="0" applyFont="1" applyFill="1" applyBorder="1" applyAlignment="1">
      <alignment horizontal="centerContinuous"/>
    </xf>
    <xf numFmtId="0" fontId="7" fillId="4" borderId="0" xfId="0" applyFont="1" applyFill="1" applyBorder="1" applyAlignment="1">
      <alignment horizontal="center"/>
    </xf>
    <xf numFmtId="0" fontId="7" fillId="4" borderId="8" xfId="0" applyFont="1" applyFill="1" applyBorder="1" applyAlignment="1">
      <alignment horizontal="centerContinuous"/>
    </xf>
    <xf numFmtId="0" fontId="7" fillId="4" borderId="5" xfId="0" applyFont="1" applyFill="1" applyBorder="1" applyAlignment="1">
      <alignment horizontal="right"/>
    </xf>
    <xf numFmtId="0" fontId="7" fillId="4" borderId="5" xfId="0" applyFont="1" applyFill="1" applyBorder="1" applyAlignment="1">
      <alignment horizontal="center"/>
    </xf>
    <xf numFmtId="0" fontId="7" fillId="4" borderId="27" xfId="0" applyFont="1" applyFill="1" applyBorder="1" applyAlignment="1">
      <alignment horizontal="left"/>
    </xf>
    <xf numFmtId="0" fontId="22" fillId="4" borderId="0" xfId="0" applyFont="1" applyFill="1" applyAlignment="1">
      <alignment horizontal="right"/>
    </xf>
    <xf numFmtId="0" fontId="22" fillId="4" borderId="0" xfId="0" applyFont="1" applyFill="1"/>
    <xf numFmtId="0" fontId="22" fillId="4" borderId="0" xfId="0" applyFont="1" applyFill="1" applyAlignment="1">
      <alignment horizontal="left"/>
    </xf>
    <xf numFmtId="3" fontId="32" fillId="0" borderId="0" xfId="0" applyNumberFormat="1" applyFont="1" applyBorder="1"/>
    <xf numFmtId="0" fontId="32" fillId="0" borderId="0" xfId="0" applyFont="1" applyBorder="1" applyAlignment="1">
      <alignment horizontal="center"/>
    </xf>
    <xf numFmtId="0" fontId="7" fillId="0" borderId="11" xfId="0" applyFont="1" applyFill="1" applyBorder="1" applyAlignment="1" applyProtection="1">
      <alignment horizontal="left"/>
    </xf>
    <xf numFmtId="44" fontId="7" fillId="4" borderId="5" xfId="1" applyFont="1" applyFill="1" applyBorder="1"/>
    <xf numFmtId="0" fontId="0" fillId="5" borderId="0" xfId="0" applyFill="1" applyBorder="1" applyAlignment="1">
      <alignment horizontal="center"/>
    </xf>
    <xf numFmtId="0" fontId="0" fillId="5" borderId="0" xfId="0" applyFill="1" applyAlignment="1">
      <alignment horizontal="center"/>
    </xf>
    <xf numFmtId="0" fontId="2" fillId="4" borderId="11" xfId="0" applyFont="1" applyFill="1" applyBorder="1"/>
    <xf numFmtId="0" fontId="2" fillId="4" borderId="21" xfId="0" applyFont="1" applyFill="1" applyBorder="1"/>
    <xf numFmtId="0" fontId="2" fillId="4" borderId="24" xfId="0" applyFont="1" applyFill="1" applyBorder="1"/>
    <xf numFmtId="0" fontId="2" fillId="4" borderId="22" xfId="0" applyFont="1" applyFill="1" applyBorder="1"/>
    <xf numFmtId="0" fontId="2" fillId="4" borderId="25" xfId="0" applyFont="1" applyFill="1" applyBorder="1"/>
    <xf numFmtId="44" fontId="2" fillId="4" borderId="19" xfId="1" applyFont="1" applyFill="1" applyBorder="1"/>
    <xf numFmtId="44" fontId="2" fillId="4" borderId="20" xfId="1" applyFont="1" applyFill="1" applyBorder="1"/>
    <xf numFmtId="44" fontId="2" fillId="4" borderId="21" xfId="1" applyFont="1" applyFill="1" applyBorder="1"/>
    <xf numFmtId="44" fontId="2" fillId="4" borderId="16" xfId="1" applyFont="1" applyFill="1" applyBorder="1"/>
    <xf numFmtId="44" fontId="2" fillId="4" borderId="24" xfId="1" applyFont="1" applyFill="1" applyBorder="1"/>
    <xf numFmtId="0" fontId="2" fillId="4" borderId="17" xfId="0" applyNumberFormat="1" applyFont="1" applyFill="1" applyBorder="1"/>
    <xf numFmtId="0" fontId="2" fillId="4" borderId="31" xfId="0" applyNumberFormat="1" applyFont="1" applyFill="1" applyBorder="1"/>
    <xf numFmtId="0" fontId="0" fillId="0" borderId="0" xfId="0"/>
    <xf numFmtId="0" fontId="0" fillId="0" borderId="0" xfId="0" applyBorder="1"/>
    <xf numFmtId="0" fontId="0" fillId="0" borderId="0" xfId="0"/>
    <xf numFmtId="0" fontId="5" fillId="0" borderId="0" xfId="0" applyFont="1" applyBorder="1" applyAlignment="1">
      <alignment horizontal="center"/>
    </xf>
    <xf numFmtId="0" fontId="0" fillId="0" borderId="27" xfId="0" applyBorder="1"/>
    <xf numFmtId="0" fontId="1" fillId="0" borderId="0" xfId="0" applyFont="1" applyBorder="1" applyAlignment="1">
      <alignment horizontal="center"/>
    </xf>
    <xf numFmtId="0" fontId="7" fillId="0" borderId="7" xfId="0" applyFont="1" applyFill="1" applyBorder="1" applyAlignment="1" applyProtection="1">
      <alignment horizontal="left"/>
    </xf>
    <xf numFmtId="44" fontId="0" fillId="0" borderId="5" xfId="1" applyFont="1" applyFill="1" applyBorder="1"/>
    <xf numFmtId="0" fontId="0" fillId="0" borderId="0" xfId="0" applyFill="1"/>
    <xf numFmtId="0" fontId="0" fillId="0" borderId="0" xfId="0"/>
    <xf numFmtId="0" fontId="33" fillId="0" borderId="0" xfId="0" applyFont="1"/>
    <xf numFmtId="0" fontId="33" fillId="0" borderId="0" xfId="0" applyFont="1" applyAlignment="1">
      <alignment horizontal="right"/>
    </xf>
    <xf numFmtId="0" fontId="0" fillId="0" borderId="7" xfId="0" applyFill="1" applyBorder="1"/>
    <xf numFmtId="0" fontId="0" fillId="0" borderId="7" xfId="0" applyFill="1" applyBorder="1" applyAlignment="1">
      <alignment horizontal="right"/>
    </xf>
    <xf numFmtId="0" fontId="0" fillId="0" borderId="0" xfId="0"/>
    <xf numFmtId="0" fontId="0" fillId="0" borderId="0" xfId="0" applyAlignment="1">
      <alignment wrapText="1"/>
    </xf>
    <xf numFmtId="2" fontId="7" fillId="0" borderId="12" xfId="0" applyNumberFormat="1" applyFont="1" applyBorder="1"/>
    <xf numFmtId="2" fontId="7" fillId="0" borderId="11" xfId="0" applyNumberFormat="1" applyFont="1" applyBorder="1"/>
    <xf numFmtId="165" fontId="0" fillId="0" borderId="40" xfId="1" applyNumberFormat="1" applyFont="1" applyBorder="1"/>
    <xf numFmtId="165" fontId="0" fillId="0" borderId="0" xfId="0" applyNumberFormat="1"/>
    <xf numFmtId="165" fontId="0" fillId="0" borderId="36" xfId="1" applyNumberFormat="1" applyFont="1" applyBorder="1"/>
    <xf numFmtId="165" fontId="0" fillId="4" borderId="36" xfId="1" applyNumberFormat="1" applyFont="1" applyFill="1" applyBorder="1"/>
    <xf numFmtId="0" fontId="29" fillId="4" borderId="36" xfId="0" applyFont="1" applyFill="1" applyBorder="1" applyAlignment="1">
      <alignment horizontal="center" vertical="center" shrinkToFit="1"/>
    </xf>
    <xf numFmtId="0" fontId="6" fillId="4" borderId="5" xfId="0" applyFont="1" applyFill="1" applyBorder="1" applyAlignment="1">
      <alignment horizontal="center"/>
    </xf>
    <xf numFmtId="165" fontId="0" fillId="4" borderId="4" xfId="1" applyNumberFormat="1" applyFont="1" applyFill="1" applyBorder="1"/>
    <xf numFmtId="165" fontId="0" fillId="4" borderId="21" xfId="1" applyNumberFormat="1" applyFont="1" applyFill="1" applyBorder="1"/>
    <xf numFmtId="165" fontId="5" fillId="4" borderId="4" xfId="1" applyNumberFormat="1" applyFont="1" applyFill="1" applyBorder="1"/>
    <xf numFmtId="165" fontId="0" fillId="4" borderId="16" xfId="1" applyNumberFormat="1" applyFont="1" applyFill="1" applyBorder="1"/>
    <xf numFmtId="165" fontId="7" fillId="7" borderId="45" xfId="1" applyNumberFormat="1" applyFont="1" applyFill="1" applyBorder="1" applyAlignment="1" applyProtection="1">
      <alignment horizontal="left"/>
    </xf>
    <xf numFmtId="165" fontId="7" fillId="4" borderId="19" xfId="0" applyNumberFormat="1" applyFont="1" applyFill="1" applyBorder="1"/>
    <xf numFmtId="165" fontId="7" fillId="4" borderId="20" xfId="0" applyNumberFormat="1" applyFont="1" applyFill="1" applyBorder="1"/>
    <xf numFmtId="165" fontId="7" fillId="4" borderId="14" xfId="0" applyNumberFormat="1" applyFont="1" applyFill="1" applyBorder="1"/>
    <xf numFmtId="165" fontId="7" fillId="4" borderId="20" xfId="1" applyNumberFormat="1" applyFont="1" applyFill="1" applyBorder="1"/>
    <xf numFmtId="165" fontId="7" fillId="4" borderId="11" xfId="0" applyNumberFormat="1" applyFont="1" applyFill="1" applyBorder="1"/>
    <xf numFmtId="165" fontId="7" fillId="4" borderId="19" xfId="0" applyNumberFormat="1" applyFont="1" applyFill="1" applyBorder="1" applyAlignment="1">
      <alignment horizontal="right"/>
    </xf>
    <xf numFmtId="0" fontId="7" fillId="0" borderId="7" xfId="0" applyFont="1" applyBorder="1" applyAlignment="1" applyProtection="1">
      <alignment horizontal="right"/>
    </xf>
    <xf numFmtId="10" fontId="7" fillId="4" borderId="28" xfId="4" applyNumberFormat="1" applyFont="1" applyFill="1" applyBorder="1" applyAlignment="1">
      <alignment horizontal="right"/>
    </xf>
    <xf numFmtId="165" fontId="2" fillId="4" borderId="19" xfId="1" applyNumberFormat="1" applyFont="1" applyFill="1" applyBorder="1"/>
    <xf numFmtId="165" fontId="2" fillId="4" borderId="11" xfId="1" applyNumberFormat="1" applyFont="1" applyFill="1" applyBorder="1"/>
    <xf numFmtId="165" fontId="2" fillId="4" borderId="23" xfId="1" applyNumberFormat="1" applyFont="1" applyFill="1" applyBorder="1"/>
    <xf numFmtId="0" fontId="21" fillId="4" borderId="37" xfId="0" applyFont="1" applyFill="1" applyBorder="1" applyAlignment="1">
      <alignment horizontal="center" shrinkToFit="1"/>
    </xf>
    <xf numFmtId="0" fontId="0" fillId="4" borderId="16" xfId="0" applyFill="1" applyBorder="1" applyAlignment="1">
      <alignment horizontal="center"/>
    </xf>
    <xf numFmtId="0" fontId="6" fillId="4" borderId="16" xfId="0" applyFont="1" applyFill="1" applyBorder="1" applyAlignment="1">
      <alignment horizontal="center"/>
    </xf>
    <xf numFmtId="0" fontId="27" fillId="4" borderId="49" xfId="0" applyFont="1" applyFill="1" applyBorder="1" applyAlignment="1">
      <alignment horizontal="center" wrapText="1"/>
    </xf>
    <xf numFmtId="0" fontId="27" fillId="4" borderId="43" xfId="0" applyFont="1" applyFill="1" applyBorder="1" applyAlignment="1">
      <alignment horizontal="center" wrapText="1"/>
    </xf>
    <xf numFmtId="0" fontId="27" fillId="4" borderId="44" xfId="0" applyFont="1" applyFill="1" applyBorder="1" applyAlignment="1">
      <alignment horizontal="center" wrapText="1"/>
    </xf>
    <xf numFmtId="0" fontId="22" fillId="0" borderId="0" xfId="0" applyFont="1" applyFill="1" applyAlignment="1">
      <alignment horizontal="center"/>
    </xf>
    <xf numFmtId="0" fontId="0" fillId="4" borderId="40" xfId="0" applyFill="1" applyBorder="1"/>
    <xf numFmtId="165" fontId="0" fillId="4" borderId="40" xfId="1" applyNumberFormat="1" applyFont="1" applyFill="1" applyBorder="1"/>
    <xf numFmtId="165" fontId="0" fillId="4" borderId="42" xfId="1" applyNumberFormat="1" applyFont="1" applyFill="1" applyBorder="1"/>
    <xf numFmtId="165" fontId="0" fillId="4" borderId="0" xfId="1" applyNumberFormat="1" applyFont="1" applyFill="1"/>
    <xf numFmtId="165" fontId="0" fillId="4" borderId="35" xfId="1" applyNumberFormat="1" applyFont="1" applyFill="1" applyBorder="1"/>
    <xf numFmtId="0" fontId="0" fillId="0" borderId="0" xfId="0" applyFill="1" applyBorder="1" applyAlignment="1">
      <alignment horizontal="left" shrinkToFit="1"/>
    </xf>
    <xf numFmtId="165" fontId="0" fillId="4" borderId="42" xfId="0" applyNumberFormat="1" applyFill="1" applyBorder="1"/>
    <xf numFmtId="165" fontId="0" fillId="4" borderId="35" xfId="0" applyNumberFormat="1" applyFill="1" applyBorder="1"/>
    <xf numFmtId="165" fontId="0" fillId="4" borderId="0" xfId="0" applyNumberFormat="1" applyFill="1"/>
    <xf numFmtId="0" fontId="6" fillId="4" borderId="13" xfId="0" applyFont="1" applyFill="1" applyBorder="1" applyAlignment="1">
      <alignment horizontal="center" shrinkToFit="1"/>
    </xf>
    <xf numFmtId="0" fontId="7" fillId="4" borderId="4" xfId="0" applyFont="1" applyFill="1" applyBorder="1" applyAlignment="1">
      <alignment shrinkToFit="1"/>
    </xf>
    <xf numFmtId="0" fontId="7" fillId="4" borderId="4" xfId="0" applyNumberFormat="1" applyFont="1" applyFill="1" applyBorder="1" applyAlignment="1">
      <alignment shrinkToFit="1"/>
    </xf>
    <xf numFmtId="44" fontId="0" fillId="4" borderId="5" xfId="1" applyFont="1" applyFill="1" applyBorder="1"/>
    <xf numFmtId="165" fontId="7" fillId="4" borderId="45" xfId="1" applyNumberFormat="1" applyFont="1" applyFill="1" applyBorder="1"/>
    <xf numFmtId="0" fontId="34" fillId="0" borderId="0" xfId="0" applyFont="1" applyBorder="1" applyAlignment="1">
      <alignment horizontal="center"/>
    </xf>
    <xf numFmtId="0" fontId="7" fillId="0" borderId="7" xfId="0" applyFont="1" applyBorder="1" applyAlignment="1">
      <alignment horizontal="right"/>
    </xf>
    <xf numFmtId="0" fontId="28" fillId="4" borderId="13" xfId="0" applyFont="1" applyFill="1" applyBorder="1" applyAlignment="1">
      <alignment horizontal="center" wrapText="1" shrinkToFit="1"/>
    </xf>
    <xf numFmtId="0" fontId="30" fillId="0" borderId="55" xfId="0" applyFont="1" applyBorder="1"/>
    <xf numFmtId="0" fontId="0" fillId="0" borderId="55" xfId="0" applyBorder="1"/>
    <xf numFmtId="0" fontId="35" fillId="0" borderId="0" xfId="0" applyFont="1" applyAlignment="1">
      <alignment horizontal="right" vertical="center"/>
    </xf>
    <xf numFmtId="0" fontId="39" fillId="0" borderId="0" xfId="0" applyFont="1"/>
    <xf numFmtId="0" fontId="15" fillId="0" borderId="0" xfId="0" applyNumberFormat="1" applyFont="1" applyBorder="1"/>
    <xf numFmtId="166" fontId="0" fillId="4" borderId="4" xfId="3" applyNumberFormat="1" applyFont="1" applyFill="1" applyBorder="1"/>
    <xf numFmtId="166" fontId="5" fillId="4" borderId="4" xfId="3" applyNumberFormat="1" applyFont="1" applyFill="1" applyBorder="1"/>
    <xf numFmtId="166" fontId="7" fillId="4" borderId="15" xfId="3" applyNumberFormat="1" applyFont="1" applyFill="1" applyBorder="1"/>
    <xf numFmtId="166" fontId="7" fillId="4" borderId="12" xfId="3" applyNumberFormat="1" applyFont="1" applyFill="1" applyBorder="1"/>
    <xf numFmtId="166" fontId="7" fillId="4" borderId="48" xfId="3" applyNumberFormat="1" applyFont="1" applyFill="1" applyBorder="1"/>
    <xf numFmtId="166" fontId="7" fillId="4" borderId="45" xfId="3" applyNumberFormat="1" applyFont="1" applyFill="1" applyBorder="1"/>
    <xf numFmtId="0" fontId="1" fillId="0" borderId="0" xfId="0" applyFont="1"/>
    <xf numFmtId="166" fontId="0" fillId="0" borderId="0" xfId="3" applyNumberFormat="1" applyFont="1"/>
    <xf numFmtId="165" fontId="0" fillId="0" borderId="0" xfId="1" applyNumberFormat="1" applyFont="1"/>
    <xf numFmtId="167" fontId="0" fillId="4" borderId="4" xfId="1" applyNumberFormat="1" applyFont="1" applyFill="1" applyBorder="1"/>
    <xf numFmtId="0" fontId="0" fillId="0" borderId="0" xfId="0"/>
    <xf numFmtId="165" fontId="6" fillId="4" borderId="4" xfId="1" applyNumberFormat="1" applyFont="1" applyFill="1" applyBorder="1"/>
    <xf numFmtId="165" fontId="1" fillId="4" borderId="4" xfId="1" applyNumberFormat="1" applyFont="1" applyFill="1" applyBorder="1"/>
    <xf numFmtId="167" fontId="7" fillId="4" borderId="14" xfId="0" applyNumberFormat="1" applyFont="1" applyFill="1" applyBorder="1"/>
    <xf numFmtId="167" fontId="7" fillId="4" borderId="11" xfId="0" applyNumberFormat="1" applyFont="1" applyFill="1" applyBorder="1"/>
    <xf numFmtId="166" fontId="7" fillId="4" borderId="11" xfId="3" applyNumberFormat="1" applyFont="1" applyFill="1" applyBorder="1"/>
    <xf numFmtId="0" fontId="0" fillId="0" borderId="0" xfId="0"/>
    <xf numFmtId="0" fontId="5" fillId="0" borderId="0" xfId="0" applyFont="1" applyBorder="1" applyAlignment="1">
      <alignment horizontal="center"/>
    </xf>
    <xf numFmtId="0" fontId="0" fillId="4" borderId="36" xfId="0" applyFill="1" applyBorder="1"/>
    <xf numFmtId="165" fontId="0" fillId="4" borderId="36" xfId="0" applyNumberFormat="1" applyFill="1" applyBorder="1"/>
    <xf numFmtId="167" fontId="0" fillId="4" borderId="36" xfId="0" applyNumberFormat="1" applyFill="1" applyBorder="1"/>
    <xf numFmtId="168" fontId="0" fillId="4" borderId="36" xfId="0" applyNumberFormat="1" applyFill="1" applyBorder="1"/>
    <xf numFmtId="0" fontId="28" fillId="0" borderId="0" xfId="0" applyFont="1" applyAlignment="1">
      <alignment horizontal="center"/>
    </xf>
    <xf numFmtId="0" fontId="0" fillId="0" borderId="0" xfId="0" applyFont="1" applyAlignment="1">
      <alignment horizontal="center"/>
    </xf>
    <xf numFmtId="0" fontId="28" fillId="0" borderId="0" xfId="0" applyFont="1" applyAlignment="1">
      <alignment horizontal="center" vertical="center"/>
    </xf>
    <xf numFmtId="166" fontId="7" fillId="4" borderId="14" xfId="3" applyNumberFormat="1" applyFont="1" applyFill="1" applyBorder="1"/>
    <xf numFmtId="0" fontId="44" fillId="0" borderId="0" xfId="0" applyFont="1"/>
    <xf numFmtId="0" fontId="0" fillId="0" borderId="56" xfId="0" applyFill="1" applyBorder="1"/>
    <xf numFmtId="0" fontId="29" fillId="3" borderId="36" xfId="0" applyFont="1" applyFill="1" applyBorder="1" applyAlignment="1" applyProtection="1">
      <alignment horizontal="center" vertical="center"/>
      <protection locked="0"/>
    </xf>
    <xf numFmtId="0" fontId="29" fillId="3" borderId="36" xfId="0" applyFont="1" applyFill="1" applyBorder="1" applyAlignment="1" applyProtection="1">
      <alignment horizontal="center" vertical="center" shrinkToFit="1"/>
      <protection locked="0"/>
    </xf>
    <xf numFmtId="0" fontId="0" fillId="3" borderId="36" xfId="0" applyFill="1" applyBorder="1" applyProtection="1">
      <protection locked="0"/>
    </xf>
    <xf numFmtId="165" fontId="0" fillId="3" borderId="36" xfId="1" applyNumberFormat="1" applyFont="1" applyFill="1" applyBorder="1" applyProtection="1">
      <protection locked="0"/>
    </xf>
    <xf numFmtId="167" fontId="0" fillId="3" borderId="36" xfId="1" applyNumberFormat="1" applyFont="1" applyFill="1" applyBorder="1" applyProtection="1">
      <protection locked="0"/>
    </xf>
    <xf numFmtId="0" fontId="0" fillId="3" borderId="40" xfId="0" applyFill="1" applyBorder="1" applyAlignment="1" applyProtection="1">
      <alignment shrinkToFit="1"/>
      <protection locked="0"/>
    </xf>
    <xf numFmtId="165" fontId="0" fillId="3" borderId="40" xfId="1" applyNumberFormat="1" applyFont="1" applyFill="1" applyBorder="1" applyAlignment="1" applyProtection="1">
      <alignment shrinkToFit="1"/>
      <protection locked="0"/>
    </xf>
    <xf numFmtId="0" fontId="0" fillId="3" borderId="40" xfId="0" applyFill="1" applyBorder="1" applyAlignment="1" applyProtection="1">
      <alignment wrapText="1" shrinkToFit="1"/>
      <protection locked="0"/>
    </xf>
    <xf numFmtId="0" fontId="0" fillId="3" borderId="36" xfId="0" applyFill="1" applyBorder="1" applyAlignment="1" applyProtection="1">
      <alignment shrinkToFit="1"/>
      <protection locked="0"/>
    </xf>
    <xf numFmtId="165" fontId="0" fillId="3" borderId="36" xfId="1" applyNumberFormat="1" applyFont="1" applyFill="1" applyBorder="1" applyAlignment="1" applyProtection="1">
      <alignment shrinkToFit="1"/>
      <protection locked="0"/>
    </xf>
    <xf numFmtId="0" fontId="0" fillId="3" borderId="39" xfId="0" applyFill="1" applyBorder="1" applyAlignment="1" applyProtection="1">
      <alignment shrinkToFit="1"/>
      <protection locked="0"/>
    </xf>
    <xf numFmtId="165" fontId="0" fillId="3" borderId="39" xfId="1" applyNumberFormat="1" applyFont="1" applyFill="1" applyBorder="1" applyAlignment="1" applyProtection="1">
      <alignment shrinkToFit="1"/>
      <protection locked="0"/>
    </xf>
    <xf numFmtId="165" fontId="0" fillId="3" borderId="40" xfId="0" applyNumberFormat="1" applyFill="1" applyBorder="1" applyProtection="1">
      <protection locked="0"/>
    </xf>
    <xf numFmtId="165" fontId="0" fillId="3" borderId="36" xfId="0" applyNumberFormat="1" applyFill="1" applyBorder="1" applyProtection="1">
      <protection locked="0"/>
    </xf>
    <xf numFmtId="165" fontId="0" fillId="3" borderId="39" xfId="0" applyNumberFormat="1" applyFill="1" applyBorder="1" applyProtection="1">
      <protection locked="0"/>
    </xf>
    <xf numFmtId="0" fontId="0" fillId="3" borderId="0" xfId="0" applyFill="1" applyBorder="1" applyProtection="1">
      <protection locked="0"/>
    </xf>
    <xf numFmtId="0" fontId="0" fillId="3" borderId="35" xfId="0" applyFill="1" applyBorder="1" applyProtection="1">
      <protection locked="0"/>
    </xf>
    <xf numFmtId="165" fontId="0" fillId="3" borderId="4" xfId="1" applyNumberFormat="1" applyFont="1" applyFill="1" applyBorder="1" applyProtection="1">
      <protection locked="0"/>
    </xf>
    <xf numFmtId="165" fontId="0" fillId="3" borderId="16" xfId="1" applyNumberFormat="1" applyFont="1" applyFill="1" applyBorder="1" applyProtection="1">
      <protection locked="0"/>
    </xf>
    <xf numFmtId="165" fontId="5" fillId="3" borderId="4" xfId="1" applyNumberFormat="1" applyFont="1" applyFill="1" applyBorder="1" applyProtection="1">
      <protection locked="0"/>
    </xf>
    <xf numFmtId="165" fontId="5" fillId="3" borderId="16" xfId="1" applyNumberFormat="1" applyFont="1" applyFill="1" applyBorder="1" applyProtection="1">
      <protection locked="0"/>
    </xf>
    <xf numFmtId="165" fontId="0" fillId="4" borderId="4" xfId="1" applyNumberFormat="1" applyFont="1" applyFill="1" applyBorder="1" applyProtection="1">
      <protection locked="0"/>
    </xf>
    <xf numFmtId="165" fontId="6" fillId="3" borderId="4" xfId="1" applyNumberFormat="1" applyFont="1" applyFill="1" applyBorder="1" applyProtection="1">
      <protection locked="0"/>
    </xf>
    <xf numFmtId="0" fontId="8" fillId="3" borderId="28" xfId="0" applyFont="1" applyFill="1" applyBorder="1" applyAlignment="1" applyProtection="1">
      <alignment horizontal="centerContinuous"/>
      <protection locked="0"/>
    </xf>
    <xf numFmtId="14" fontId="7" fillId="3" borderId="29" xfId="0" applyNumberFormat="1" applyFont="1" applyFill="1" applyBorder="1" applyAlignment="1" applyProtection="1">
      <protection locked="0"/>
    </xf>
    <xf numFmtId="0" fontId="7" fillId="3" borderId="4" xfId="0" applyFont="1" applyFill="1" applyBorder="1" applyAlignment="1" applyProtection="1">
      <alignment horizontal="center"/>
      <protection locked="0"/>
    </xf>
    <xf numFmtId="0" fontId="7" fillId="3" borderId="14" xfId="0" applyFont="1" applyFill="1" applyBorder="1" applyAlignment="1" applyProtection="1">
      <alignment horizontal="center"/>
      <protection locked="0"/>
    </xf>
    <xf numFmtId="0" fontId="7" fillId="3" borderId="11" xfId="0" applyFont="1" applyFill="1" applyBorder="1" applyAlignment="1" applyProtection="1">
      <alignment horizontal="center"/>
      <protection locked="0"/>
    </xf>
    <xf numFmtId="166" fontId="7" fillId="3" borderId="14" xfId="3" applyNumberFormat="1" applyFont="1" applyFill="1" applyBorder="1" applyProtection="1">
      <protection locked="0"/>
    </xf>
    <xf numFmtId="166" fontId="7" fillId="3" borderId="11" xfId="3" applyNumberFormat="1" applyFont="1" applyFill="1" applyBorder="1" applyProtection="1">
      <protection locked="0"/>
    </xf>
    <xf numFmtId="44" fontId="0" fillId="3" borderId="5" xfId="1" applyFont="1" applyFill="1" applyBorder="1" applyProtection="1">
      <protection locked="0"/>
    </xf>
    <xf numFmtId="0" fontId="7" fillId="3" borderId="5" xfId="0" applyFont="1" applyFill="1" applyBorder="1" applyProtection="1">
      <protection locked="0"/>
    </xf>
    <xf numFmtId="0" fontId="7" fillId="3" borderId="0" xfId="0" applyFont="1" applyFill="1" applyBorder="1" applyProtection="1">
      <protection locked="0"/>
    </xf>
    <xf numFmtId="0" fontId="7" fillId="3" borderId="8" xfId="0" applyFont="1" applyFill="1" applyBorder="1" applyProtection="1">
      <protection locked="0"/>
    </xf>
    <xf numFmtId="0" fontId="7" fillId="3" borderId="33" xfId="0" applyFont="1" applyFill="1" applyBorder="1" applyProtection="1">
      <protection locked="0"/>
    </xf>
    <xf numFmtId="0" fontId="7" fillId="3" borderId="34" xfId="0" applyFont="1" applyFill="1" applyBorder="1" applyProtection="1">
      <protection locked="0"/>
    </xf>
    <xf numFmtId="0" fontId="0" fillId="0" borderId="0" xfId="0" applyProtection="1">
      <protection locked="0"/>
    </xf>
    <xf numFmtId="0" fontId="2" fillId="3" borderId="5" xfId="0" applyFont="1" applyFill="1" applyBorder="1" applyProtection="1">
      <protection locked="0"/>
    </xf>
    <xf numFmtId="165" fontId="2" fillId="3" borderId="14" xfId="1" applyNumberFormat="1" applyFont="1" applyFill="1" applyBorder="1" applyProtection="1">
      <protection locked="0"/>
    </xf>
    <xf numFmtId="165" fontId="2" fillId="3" borderId="11" xfId="1" applyNumberFormat="1" applyFont="1" applyFill="1" applyBorder="1" applyProtection="1">
      <protection locked="0"/>
    </xf>
    <xf numFmtId="0" fontId="2" fillId="3" borderId="14" xfId="0" applyFont="1" applyFill="1" applyBorder="1" applyProtection="1">
      <protection locked="0"/>
    </xf>
    <xf numFmtId="0" fontId="2" fillId="3" borderId="11" xfId="0" applyFont="1" applyFill="1" applyBorder="1" applyProtection="1">
      <protection locked="0"/>
    </xf>
    <xf numFmtId="0" fontId="2" fillId="3" borderId="22" xfId="0" applyFont="1" applyFill="1" applyBorder="1" applyProtection="1">
      <protection locked="0"/>
    </xf>
    <xf numFmtId="0" fontId="2" fillId="3" borderId="15" xfId="0" applyFont="1" applyFill="1" applyBorder="1" applyProtection="1">
      <protection locked="0"/>
    </xf>
    <xf numFmtId="0" fontId="2" fillId="3" borderId="12" xfId="0" applyFont="1" applyFill="1" applyBorder="1" applyProtection="1">
      <protection locked="0"/>
    </xf>
    <xf numFmtId="0" fontId="2" fillId="3" borderId="24" xfId="0" applyFont="1" applyFill="1" applyBorder="1" applyProtection="1">
      <protection locked="0"/>
    </xf>
    <xf numFmtId="0" fontId="4" fillId="3" borderId="5" xfId="0" applyFont="1" applyFill="1" applyBorder="1" applyProtection="1">
      <protection locked="0"/>
    </xf>
    <xf numFmtId="14" fontId="2" fillId="3" borderId="8" xfId="0" applyNumberFormat="1" applyFont="1" applyFill="1" applyBorder="1" applyProtection="1">
      <protection locked="0"/>
    </xf>
    <xf numFmtId="166" fontId="0" fillId="3" borderId="4" xfId="3" applyNumberFormat="1" applyFont="1" applyFill="1" applyBorder="1" applyProtection="1">
      <protection locked="0"/>
    </xf>
    <xf numFmtId="166" fontId="0" fillId="3" borderId="16" xfId="3" applyNumberFormat="1" applyFont="1" applyFill="1" applyBorder="1" applyProtection="1">
      <protection locked="0"/>
    </xf>
    <xf numFmtId="165" fontId="7" fillId="4" borderId="57" xfId="0" applyNumberFormat="1" applyFont="1" applyFill="1" applyBorder="1"/>
    <xf numFmtId="166" fontId="7" fillId="3" borderId="45" xfId="3" applyNumberFormat="1" applyFont="1" applyFill="1" applyBorder="1" applyProtection="1">
      <protection locked="0"/>
    </xf>
    <xf numFmtId="0" fontId="0" fillId="3" borderId="0" xfId="0" applyFill="1" applyProtection="1">
      <protection locked="0"/>
    </xf>
    <xf numFmtId="0" fontId="0" fillId="0" borderId="0" xfId="0"/>
    <xf numFmtId="0" fontId="48" fillId="0" borderId="0" xfId="0" applyFont="1"/>
    <xf numFmtId="49" fontId="48" fillId="0" borderId="0" xfId="0" applyNumberFormat="1" applyFont="1"/>
    <xf numFmtId="0" fontId="48" fillId="0" borderId="0" xfId="0" applyFont="1" applyFill="1"/>
    <xf numFmtId="0" fontId="0" fillId="0" borderId="0" xfId="0"/>
    <xf numFmtId="0" fontId="0" fillId="0" borderId="0" xfId="0" applyAlignment="1">
      <alignment wrapText="1"/>
    </xf>
    <xf numFmtId="0" fontId="0" fillId="0" borderId="0" xfId="0" applyAlignment="1">
      <alignment vertical="top" wrapText="1"/>
    </xf>
    <xf numFmtId="0" fontId="0" fillId="0" borderId="0" xfId="0" applyAlignment="1"/>
    <xf numFmtId="0" fontId="20" fillId="0" borderId="0" xfId="2" applyAlignment="1"/>
    <xf numFmtId="0" fontId="35" fillId="0" borderId="0" xfId="0" applyFont="1" applyAlignment="1">
      <alignment horizontal="right" vertical="top"/>
    </xf>
    <xf numFmtId="0" fontId="0" fillId="0" borderId="0" xfId="0" applyFont="1" applyAlignment="1">
      <alignment horizontal="right" vertical="top"/>
    </xf>
    <xf numFmtId="0" fontId="0" fillId="0" borderId="0" xfId="0"/>
    <xf numFmtId="0" fontId="0" fillId="4" borderId="36" xfId="0" applyFill="1" applyBorder="1" applyAlignment="1">
      <alignment horizontal="center"/>
    </xf>
    <xf numFmtId="0" fontId="0" fillId="0" borderId="0" xfId="0" applyAlignment="1">
      <alignment wrapText="1"/>
    </xf>
    <xf numFmtId="0" fontId="0" fillId="0" borderId="0" xfId="0" applyFill="1" applyBorder="1" applyAlignment="1">
      <alignment wrapText="1"/>
    </xf>
    <xf numFmtId="0" fontId="0" fillId="0" borderId="0" xfId="0" applyFill="1" applyBorder="1"/>
    <xf numFmtId="0" fontId="0" fillId="0" borderId="0" xfId="0"/>
    <xf numFmtId="0" fontId="20" fillId="0" borderId="0" xfId="2" applyAlignment="1">
      <alignment horizontal="center"/>
    </xf>
    <xf numFmtId="0" fontId="36" fillId="0" borderId="0" xfId="0" applyFont="1" applyFill="1" applyAlignment="1">
      <alignment horizontal="center"/>
    </xf>
    <xf numFmtId="0" fontId="43" fillId="0" borderId="0" xfId="0" applyFont="1" applyAlignment="1">
      <alignment horizontal="center"/>
    </xf>
    <xf numFmtId="0" fontId="30" fillId="0" borderId="0" xfId="0" applyFont="1" applyAlignment="1">
      <alignment horizontal="center" vertical="center" wrapText="1"/>
    </xf>
    <xf numFmtId="0" fontId="0" fillId="4" borderId="0" xfId="0" applyFill="1" applyBorder="1" applyAlignment="1">
      <alignment horizontal="left" shrinkToFit="1"/>
    </xf>
    <xf numFmtId="0" fontId="0" fillId="0" borderId="7" xfId="0" applyBorder="1"/>
    <xf numFmtId="0" fontId="0" fillId="0" borderId="0" xfId="0" applyBorder="1"/>
    <xf numFmtId="0" fontId="0" fillId="0" borderId="8" xfId="0" applyBorder="1"/>
    <xf numFmtId="0" fontId="27" fillId="3" borderId="0" xfId="0" applyFont="1" applyFill="1" applyBorder="1" applyProtection="1">
      <protection locked="0"/>
    </xf>
    <xf numFmtId="0" fontId="27" fillId="3" borderId="8" xfId="0" applyFont="1" applyFill="1" applyBorder="1" applyProtection="1">
      <protection locked="0"/>
    </xf>
    <xf numFmtId="0" fontId="0" fillId="0" borderId="7" xfId="0" applyFill="1" applyBorder="1"/>
    <xf numFmtId="0" fontId="0" fillId="0" borderId="8" xfId="0" applyFill="1" applyBorder="1"/>
    <xf numFmtId="0" fontId="0" fillId="0" borderId="7" xfId="0" applyBorder="1" applyAlignment="1">
      <alignment horizontal="left"/>
    </xf>
    <xf numFmtId="0" fontId="0" fillId="0" borderId="0" xfId="0" applyBorder="1" applyAlignment="1">
      <alignment horizontal="left"/>
    </xf>
    <xf numFmtId="0" fontId="6" fillId="0" borderId="7" xfId="0" applyFont="1" applyBorder="1" applyAlignment="1">
      <alignment horizontal="left"/>
    </xf>
    <xf numFmtId="0" fontId="6" fillId="0" borderId="0" xfId="0" applyFont="1" applyBorder="1" applyAlignment="1">
      <alignment horizontal="left"/>
    </xf>
    <xf numFmtId="0" fontId="6" fillId="0" borderId="7" xfId="0" applyFont="1" applyBorder="1"/>
    <xf numFmtId="0" fontId="6" fillId="0" borderId="0" xfId="0" applyFont="1" applyBorder="1"/>
    <xf numFmtId="0" fontId="5" fillId="0" borderId="7" xfId="0" applyFont="1" applyBorder="1"/>
    <xf numFmtId="0" fontId="5" fillId="0" borderId="0" xfId="0" applyFont="1" applyBorder="1"/>
    <xf numFmtId="0" fontId="5" fillId="0" borderId="8" xfId="0" applyFont="1" applyBorder="1"/>
    <xf numFmtId="0" fontId="0" fillId="0" borderId="7" xfId="0" applyFont="1" applyBorder="1" applyAlignment="1">
      <alignment wrapText="1"/>
    </xf>
    <xf numFmtId="0" fontId="0" fillId="0" borderId="0" xfId="0" applyFont="1" applyBorder="1" applyAlignment="1">
      <alignment wrapText="1"/>
    </xf>
    <xf numFmtId="0" fontId="0" fillId="0" borderId="0" xfId="0" applyBorder="1" applyAlignment="1">
      <alignment horizontal="left" wrapText="1"/>
    </xf>
    <xf numFmtId="0" fontId="0" fillId="3" borderId="35" xfId="0" applyFill="1" applyBorder="1" applyAlignment="1" applyProtection="1">
      <alignment horizontal="center"/>
      <protection locked="0"/>
    </xf>
    <xf numFmtId="0" fontId="6" fillId="0" borderId="8" xfId="0" applyFont="1" applyBorder="1"/>
    <xf numFmtId="0" fontId="0" fillId="0" borderId="7" xfId="0" applyBorder="1" applyAlignment="1">
      <alignment wrapText="1"/>
    </xf>
    <xf numFmtId="0" fontId="0" fillId="0" borderId="0" xfId="0" applyBorder="1" applyAlignment="1">
      <alignment wrapText="1"/>
    </xf>
    <xf numFmtId="0" fontId="0" fillId="0" borderId="8" xfId="0" applyBorder="1" applyAlignment="1">
      <alignment wrapText="1"/>
    </xf>
    <xf numFmtId="0" fontId="30" fillId="0" borderId="7" xfId="0" applyFont="1" applyBorder="1"/>
    <xf numFmtId="0" fontId="30" fillId="0" borderId="0" xfId="0" applyFont="1" applyBorder="1"/>
    <xf numFmtId="0" fontId="0" fillId="4" borderId="37" xfId="0" applyFill="1" applyBorder="1" applyAlignment="1">
      <alignment horizontal="center" shrinkToFit="1"/>
    </xf>
    <xf numFmtId="0" fontId="0" fillId="4" borderId="5" xfId="0" applyFill="1" applyBorder="1" applyAlignment="1">
      <alignment horizontal="center"/>
    </xf>
    <xf numFmtId="0" fontId="5" fillId="0" borderId="0" xfId="0" applyFont="1" applyBorder="1" applyAlignment="1">
      <alignment horizontal="center"/>
    </xf>
    <xf numFmtId="10" fontId="7" fillId="4" borderId="28" xfId="4" applyNumberFormat="1" applyFont="1" applyFill="1" applyBorder="1" applyAlignment="1" applyProtection="1">
      <alignment horizontal="right"/>
    </xf>
    <xf numFmtId="10" fontId="7" fillId="4" borderId="50" xfId="4" applyNumberFormat="1" applyFont="1" applyFill="1" applyBorder="1" applyAlignment="1" applyProtection="1">
      <alignment horizontal="right"/>
    </xf>
    <xf numFmtId="0" fontId="7" fillId="0" borderId="48" xfId="0" applyFont="1" applyBorder="1" applyAlignment="1">
      <alignment horizontal="center" wrapText="1"/>
    </xf>
    <xf numFmtId="0" fontId="7" fillId="0" borderId="51" xfId="0" applyFont="1" applyBorder="1" applyAlignment="1">
      <alignment horizontal="center" wrapText="1"/>
    </xf>
    <xf numFmtId="0" fontId="7" fillId="0" borderId="52" xfId="0" applyFont="1" applyBorder="1" applyAlignment="1">
      <alignment horizontal="center" wrapText="1"/>
    </xf>
    <xf numFmtId="0" fontId="7" fillId="0" borderId="11" xfId="0" applyFont="1" applyBorder="1" applyAlignment="1">
      <alignment horizontal="center" wrapText="1"/>
    </xf>
    <xf numFmtId="0" fontId="7" fillId="0" borderId="14" xfId="0" applyFont="1" applyBorder="1" applyAlignment="1">
      <alignment horizontal="center" wrapText="1"/>
    </xf>
    <xf numFmtId="0" fontId="7" fillId="0" borderId="17" xfId="0" applyFont="1" applyBorder="1" applyAlignment="1">
      <alignment horizontal="center" wrapText="1"/>
    </xf>
    <xf numFmtId="0" fontId="7" fillId="0" borderId="26" xfId="0" applyFont="1" applyBorder="1" applyAlignment="1">
      <alignment horizontal="center" wrapText="1"/>
    </xf>
    <xf numFmtId="0" fontId="7" fillId="0" borderId="8" xfId="0" applyFont="1" applyBorder="1" applyAlignment="1">
      <alignment horizontal="center" wrapText="1"/>
    </xf>
    <xf numFmtId="0" fontId="7" fillId="0" borderId="27" xfId="0" applyFont="1" applyBorder="1" applyAlignment="1">
      <alignment horizontal="center" wrapText="1"/>
    </xf>
    <xf numFmtId="0" fontId="9" fillId="0" borderId="53" xfId="0" applyFont="1" applyBorder="1" applyAlignment="1" applyProtection="1">
      <alignment horizontal="center" wrapText="1"/>
    </xf>
    <xf numFmtId="0" fontId="9" fillId="0" borderId="54" xfId="0" applyFont="1" applyBorder="1" applyAlignment="1" applyProtection="1">
      <alignment horizontal="center" wrapText="1"/>
    </xf>
    <xf numFmtId="0" fontId="7" fillId="0" borderId="51" xfId="0" applyFont="1" applyBorder="1" applyAlignment="1" applyProtection="1">
      <alignment horizontal="center" wrapText="1"/>
    </xf>
    <xf numFmtId="0" fontId="7" fillId="0" borderId="52" xfId="0" applyFont="1" applyBorder="1" applyAlignment="1" applyProtection="1">
      <alignment horizontal="center" wrapText="1"/>
    </xf>
    <xf numFmtId="44" fontId="0" fillId="3" borderId="28" xfId="1" applyFont="1" applyFill="1" applyBorder="1" applyProtection="1">
      <protection locked="0"/>
    </xf>
    <xf numFmtId="44" fontId="0" fillId="3" borderId="47" xfId="1" applyFont="1" applyFill="1" applyBorder="1" applyProtection="1">
      <protection locked="0"/>
    </xf>
    <xf numFmtId="44" fontId="0" fillId="0" borderId="28" xfId="1" applyFont="1" applyFill="1" applyBorder="1"/>
    <xf numFmtId="44" fontId="0" fillId="0" borderId="47" xfId="1" applyFont="1" applyFill="1" applyBorder="1"/>
    <xf numFmtId="8" fontId="7" fillId="4" borderId="28" xfId="1" applyNumberFormat="1" applyFont="1" applyFill="1" applyBorder="1"/>
    <xf numFmtId="44" fontId="7" fillId="4" borderId="47" xfId="1" applyFont="1" applyFill="1" applyBorder="1"/>
    <xf numFmtId="0" fontId="7" fillId="4" borderId="4" xfId="0" applyFont="1" applyFill="1" applyBorder="1" applyAlignment="1" applyProtection="1">
      <alignment horizontal="left"/>
    </xf>
    <xf numFmtId="0" fontId="7" fillId="4" borderId="5" xfId="0" applyFont="1" applyFill="1" applyBorder="1" applyAlignment="1" applyProtection="1">
      <alignment horizontal="left"/>
    </xf>
    <xf numFmtId="0" fontId="7" fillId="4" borderId="4" xfId="0" applyFont="1" applyFill="1" applyBorder="1" applyAlignment="1">
      <alignment horizontal="left"/>
    </xf>
    <xf numFmtId="0" fontId="7" fillId="4" borderId="5" xfId="0" applyFont="1" applyFill="1" applyBorder="1" applyAlignment="1">
      <alignment horizontal="left"/>
    </xf>
    <xf numFmtId="0" fontId="9" fillId="4" borderId="4" xfId="0" applyFont="1" applyFill="1" applyBorder="1" applyAlignment="1">
      <alignment horizontal="left"/>
    </xf>
    <xf numFmtId="0" fontId="9" fillId="4" borderId="5" xfId="0" applyFont="1" applyFill="1" applyBorder="1" applyAlignment="1">
      <alignment horizontal="left"/>
    </xf>
    <xf numFmtId="0" fontId="7" fillId="4" borderId="5" xfId="0" applyFont="1" applyFill="1" applyBorder="1" applyAlignment="1">
      <alignment horizontal="center"/>
    </xf>
    <xf numFmtId="0" fontId="7" fillId="4" borderId="27" xfId="0" applyFont="1" applyFill="1" applyBorder="1" applyAlignment="1">
      <alignment horizontal="center"/>
    </xf>
    <xf numFmtId="0" fontId="8" fillId="0" borderId="0" xfId="0" applyFont="1" applyBorder="1" applyAlignment="1">
      <alignment horizontal="center"/>
    </xf>
    <xf numFmtId="0" fontId="8" fillId="0" borderId="0" xfId="0" applyFont="1" applyBorder="1" applyAlignment="1" applyProtection="1">
      <alignment horizontal="right"/>
    </xf>
    <xf numFmtId="0" fontId="9" fillId="5" borderId="41" xfId="0" applyFont="1" applyFill="1" applyBorder="1" applyAlignment="1" applyProtection="1">
      <alignment horizontal="center"/>
    </xf>
    <xf numFmtId="0" fontId="9" fillId="5" borderId="28" xfId="0" applyFont="1" applyFill="1" applyBorder="1" applyAlignment="1" applyProtection="1">
      <alignment horizontal="center"/>
    </xf>
    <xf numFmtId="0" fontId="9" fillId="5" borderId="29" xfId="0" applyFont="1" applyFill="1" applyBorder="1" applyAlignment="1" applyProtection="1">
      <alignment horizontal="center"/>
    </xf>
    <xf numFmtId="0" fontId="10" fillId="0" borderId="41" xfId="0" applyFont="1" applyBorder="1" applyAlignment="1">
      <alignment horizontal="center"/>
    </xf>
    <xf numFmtId="0" fontId="10" fillId="0" borderId="29" xfId="0" applyFont="1" applyBorder="1" applyAlignment="1">
      <alignment horizontal="center"/>
    </xf>
    <xf numFmtId="0" fontId="12" fillId="0" borderId="4" xfId="0" applyFont="1" applyBorder="1" applyAlignment="1">
      <alignment horizontal="center"/>
    </xf>
    <xf numFmtId="0" fontId="12" fillId="0" borderId="27" xfId="0" applyFont="1" applyBorder="1" applyAlignment="1">
      <alignment horizontal="center"/>
    </xf>
    <xf numFmtId="0" fontId="9" fillId="0" borderId="0" xfId="0" applyFont="1" applyBorder="1" applyAlignment="1">
      <alignment horizontal="center"/>
    </xf>
    <xf numFmtId="8" fontId="0" fillId="4" borderId="37" xfId="1" applyNumberFormat="1" applyFont="1" applyFill="1" applyBorder="1"/>
    <xf numFmtId="44" fontId="0" fillId="4" borderId="46" xfId="1" applyFont="1" applyFill="1" applyBorder="1"/>
    <xf numFmtId="0" fontId="45" fillId="0" borderId="7" xfId="0" applyFont="1" applyBorder="1" applyAlignment="1" applyProtection="1">
      <alignment horizontal="center"/>
    </xf>
    <xf numFmtId="0" fontId="45" fillId="0" borderId="0" xfId="0" applyFont="1" applyBorder="1" applyAlignment="1" applyProtection="1">
      <alignment horizontal="center"/>
    </xf>
    <xf numFmtId="0" fontId="4" fillId="4" borderId="7" xfId="0" applyFont="1" applyFill="1" applyBorder="1" applyAlignment="1">
      <alignment shrinkToFit="1"/>
    </xf>
    <xf numFmtId="0" fontId="4" fillId="4" borderId="0" xfId="0" applyFont="1" applyFill="1" applyBorder="1" applyAlignment="1">
      <alignment shrinkToFit="1"/>
    </xf>
    <xf numFmtId="0" fontId="0" fillId="3" borderId="0" xfId="0" applyFill="1" applyAlignment="1" applyProtection="1">
      <alignment vertical="top" wrapText="1"/>
      <protection locked="0"/>
    </xf>
    <xf numFmtId="0" fontId="21" fillId="0" borderId="0" xfId="0" applyFont="1" applyAlignment="1">
      <alignment horizontal="center" vertical="center" wrapText="1"/>
    </xf>
    <xf numFmtId="0" fontId="0" fillId="4" borderId="37" xfId="0" applyFill="1" applyBorder="1" applyAlignment="1">
      <alignment horizontal="center"/>
    </xf>
    <xf numFmtId="0" fontId="0" fillId="0" borderId="0" xfId="0" applyAlignment="1" applyProtection="1">
      <alignment vertical="top" wrapText="1"/>
      <protection locked="0"/>
    </xf>
    <xf numFmtId="0" fontId="16" fillId="0" borderId="0" xfId="0" applyFont="1" applyAlignment="1">
      <alignment horizontal="center" vertical="center"/>
    </xf>
    <xf numFmtId="0" fontId="16" fillId="0" borderId="0" xfId="0" applyFont="1" applyAlignment="1">
      <alignment horizontal="center"/>
    </xf>
    <xf numFmtId="0" fontId="21" fillId="0" borderId="0" xfId="0" applyFont="1"/>
    <xf numFmtId="0" fontId="21" fillId="0" borderId="0" xfId="0" applyFont="1" applyAlignment="1">
      <alignment wrapText="1"/>
    </xf>
    <xf numFmtId="0" fontId="20" fillId="0" borderId="0" xfId="2" applyAlignment="1">
      <alignment wrapText="1"/>
    </xf>
    <xf numFmtId="0" fontId="21" fillId="0" borderId="0" xfId="0" applyFont="1" applyFill="1" applyBorder="1" applyAlignment="1">
      <alignment wrapText="1"/>
    </xf>
    <xf numFmtId="0" fontId="17" fillId="0" borderId="0" xfId="0" applyFont="1"/>
    <xf numFmtId="0" fontId="20" fillId="0" borderId="0" xfId="2" applyAlignment="1">
      <alignment horizontal="left" wrapText="1"/>
    </xf>
    <xf numFmtId="0" fontId="21" fillId="0" borderId="0" xfId="0" applyFont="1" applyFill="1" applyBorder="1"/>
    <xf numFmtId="0" fontId="21" fillId="0" borderId="0" xfId="0" applyFont="1" applyAlignment="1">
      <alignment horizontal="left" vertical="center" wrapText="1"/>
    </xf>
    <xf numFmtId="0" fontId="21" fillId="0" borderId="0" xfId="0" applyFont="1" applyAlignment="1">
      <alignment vertical="center" wrapText="1"/>
    </xf>
    <xf numFmtId="0" fontId="21" fillId="0" borderId="0" xfId="0" applyFont="1" applyAlignment="1">
      <alignment vertical="center"/>
    </xf>
    <xf numFmtId="0" fontId="21" fillId="0" borderId="0" xfId="0" applyFont="1" applyAlignment="1">
      <alignment vertical="top" wrapText="1"/>
    </xf>
    <xf numFmtId="0" fontId="17" fillId="3" borderId="0" xfId="0" applyFont="1" applyFill="1" applyAlignment="1" applyProtection="1">
      <alignment horizontal="justify" vertical="center"/>
      <protection locked="0"/>
    </xf>
    <xf numFmtId="0" fontId="17" fillId="0" borderId="0" xfId="0" applyFont="1" applyAlignment="1">
      <alignment vertical="center"/>
    </xf>
    <xf numFmtId="0" fontId="20" fillId="0" borderId="0" xfId="2"/>
    <xf numFmtId="0" fontId="0" fillId="0" borderId="0" xfId="0" applyAlignment="1">
      <alignment horizontal="left" wrapText="1"/>
    </xf>
    <xf numFmtId="0" fontId="0" fillId="0" borderId="0" xfId="0" applyAlignment="1">
      <alignment horizontal="left"/>
    </xf>
    <xf numFmtId="0" fontId="24" fillId="0" borderId="0" xfId="0" applyFont="1" applyAlignment="1">
      <alignment horizontal="left" vertical="top" wrapText="1" indent="1"/>
    </xf>
    <xf numFmtId="0" fontId="0" fillId="0" borderId="0" xfId="0" applyFont="1" applyAlignment="1">
      <alignment wrapText="1"/>
    </xf>
    <xf numFmtId="0" fontId="0" fillId="0" borderId="0" xfId="0" applyFont="1"/>
    <xf numFmtId="0" fontId="23" fillId="0" borderId="0" xfId="0" applyFont="1" applyAlignment="1">
      <alignment horizontal="center" vertical="center"/>
    </xf>
    <xf numFmtId="0" fontId="0" fillId="0" borderId="0" xfId="0" applyFont="1" applyAlignment="1">
      <alignment vertical="top" wrapText="1"/>
    </xf>
    <xf numFmtId="0" fontId="0" fillId="4" borderId="37" xfId="0" applyFont="1" applyFill="1" applyBorder="1" applyAlignment="1">
      <alignment horizontal="center" shrinkToFit="1"/>
    </xf>
    <xf numFmtId="0" fontId="0" fillId="3" borderId="37" xfId="0" applyFont="1" applyFill="1" applyBorder="1" applyAlignment="1" applyProtection="1">
      <alignment horizontal="center" shrinkToFit="1"/>
      <protection locked="0"/>
    </xf>
    <xf numFmtId="0" fontId="0" fillId="3" borderId="37" xfId="0" applyFont="1" applyFill="1" applyBorder="1" applyProtection="1">
      <protection locked="0"/>
    </xf>
    <xf numFmtId="0" fontId="31" fillId="0" borderId="0" xfId="0" applyFont="1" applyAlignment="1">
      <alignment horizontal="center" vertical="center"/>
    </xf>
    <xf numFmtId="0" fontId="25" fillId="0" borderId="0" xfId="0" applyFont="1" applyAlignment="1">
      <alignment horizontal="center"/>
    </xf>
  </cellXfs>
  <cellStyles count="8">
    <cellStyle name="Comma" xfId="3" builtinId="3"/>
    <cellStyle name="Comma 2" xfId="6" xr:uid="{00000000-0005-0000-0000-000001000000}"/>
    <cellStyle name="Currency" xfId="1" builtinId="4"/>
    <cellStyle name="Hyperlink" xfId="2" builtinId="8"/>
    <cellStyle name="Normal" xfId="0" builtinId="0"/>
    <cellStyle name="Normal 2" xfId="5" xr:uid="{00000000-0005-0000-0000-000005000000}"/>
    <cellStyle name="Percent" xfId="4" builtinId="5"/>
    <cellStyle name="Percent 2" xfId="7" xr:uid="{00000000-0005-0000-0000-000007000000}"/>
  </cellStyles>
  <dxfs count="1">
    <dxf>
      <font>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34</xdr:row>
          <xdr:rowOff>15240</xdr:rowOff>
        </xdr:from>
        <xdr:to>
          <xdr:col>5</xdr:col>
          <xdr:colOff>182880</xdr:colOff>
          <xdr:row>71</xdr:row>
          <xdr:rowOff>83820</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800-000002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ttendee.gotowebinar.com/recording/1667454861360868867"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ncdhhs.gov/about/administrative-offices/office-controller/records-retention" TargetMode="External"/><Relationship Id="rId2" Type="http://schemas.openxmlformats.org/officeDocument/2006/relationships/hyperlink" Target="https://www.ncdhhs.gov/divisions/daas/monitoring" TargetMode="External"/><Relationship Id="rId1" Type="http://schemas.openxmlformats.org/officeDocument/2006/relationships/hyperlink" Target="https://www.ncgrants.gov/NCGrants/PublicReportsRegulations.jsp" TargetMode="External"/><Relationship Id="rId5" Type="http://schemas.openxmlformats.org/officeDocument/2006/relationships/printerSettings" Target="../printerSettings/printerSettings8.bin"/><Relationship Id="rId4" Type="http://schemas.openxmlformats.org/officeDocument/2006/relationships/hyperlink" Target="https://archives.ncdcr.gov/government/local"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9.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0"/>
  <sheetViews>
    <sheetView workbookViewId="0">
      <selection activeCell="B9" sqref="B9:L9"/>
    </sheetView>
  </sheetViews>
  <sheetFormatPr defaultRowHeight="14.4" x14ac:dyDescent="0.3"/>
  <cols>
    <col min="2" max="2" width="36.88671875" customWidth="1"/>
  </cols>
  <sheetData>
    <row r="1" spans="1:14" ht="30" x14ac:dyDescent="0.5">
      <c r="A1" s="357" t="s">
        <v>728</v>
      </c>
      <c r="B1" s="357"/>
      <c r="C1" s="357"/>
      <c r="D1" s="357"/>
      <c r="E1" s="357"/>
      <c r="F1" s="357"/>
      <c r="G1" s="357"/>
      <c r="H1" s="357"/>
      <c r="I1" s="357"/>
      <c r="J1" s="357"/>
      <c r="K1" s="357"/>
      <c r="L1" s="357"/>
    </row>
    <row r="2" spans="1:14" x14ac:dyDescent="0.3">
      <c r="E2" s="256" t="s">
        <v>729</v>
      </c>
    </row>
    <row r="3" spans="1:14" ht="23.25" customHeight="1" thickBot="1" x14ac:dyDescent="0.4">
      <c r="A3" s="253" t="s">
        <v>715</v>
      </c>
      <c r="B3" s="254"/>
    </row>
    <row r="4" spans="1:14" ht="15" thickTop="1" x14ac:dyDescent="0.3">
      <c r="A4" s="255" t="s">
        <v>716</v>
      </c>
      <c r="B4" s="355" t="s">
        <v>786</v>
      </c>
      <c r="C4" s="355"/>
      <c r="D4" s="355"/>
      <c r="E4" s="355"/>
      <c r="F4" s="355"/>
      <c r="G4" s="355"/>
      <c r="H4" s="355"/>
      <c r="I4" s="355"/>
      <c r="J4" s="355"/>
      <c r="K4" s="355"/>
      <c r="L4" s="355"/>
    </row>
    <row r="5" spans="1:14" ht="32.25" customHeight="1" x14ac:dyDescent="0.3">
      <c r="A5" s="255" t="s">
        <v>717</v>
      </c>
      <c r="B5" s="352" t="s">
        <v>785</v>
      </c>
      <c r="C5" s="352"/>
      <c r="D5" s="352"/>
      <c r="E5" s="352"/>
      <c r="F5" s="352"/>
      <c r="G5" s="352"/>
      <c r="H5" s="352"/>
      <c r="I5" s="352"/>
      <c r="J5" s="352"/>
      <c r="K5" s="352"/>
      <c r="L5" s="352"/>
      <c r="M5" s="203"/>
      <c r="N5" s="203"/>
    </row>
    <row r="6" spans="1:14" ht="31.5" customHeight="1" x14ac:dyDescent="0.3">
      <c r="A6" s="255" t="s">
        <v>718</v>
      </c>
      <c r="B6" s="352" t="s">
        <v>726</v>
      </c>
      <c r="C6" s="352"/>
      <c r="D6" s="352"/>
      <c r="E6" s="352"/>
      <c r="F6" s="352"/>
      <c r="G6" s="352"/>
      <c r="H6" s="352"/>
      <c r="I6" s="352"/>
      <c r="J6" s="352"/>
      <c r="K6" s="352"/>
      <c r="L6" s="352"/>
      <c r="M6" s="204"/>
    </row>
    <row r="7" spans="1:14" x14ac:dyDescent="0.3">
      <c r="A7" s="255" t="s">
        <v>719</v>
      </c>
      <c r="B7" s="355" t="s">
        <v>784</v>
      </c>
      <c r="C7" s="355"/>
      <c r="D7" s="355"/>
      <c r="E7" s="355"/>
      <c r="F7" s="355"/>
      <c r="G7" s="355"/>
      <c r="H7" s="355"/>
      <c r="I7" s="355"/>
      <c r="J7" s="355"/>
      <c r="K7" s="355"/>
      <c r="L7" s="355"/>
    </row>
    <row r="8" spans="1:14" x14ac:dyDescent="0.3">
      <c r="A8" s="255" t="s">
        <v>720</v>
      </c>
      <c r="B8" s="355" t="s">
        <v>783</v>
      </c>
      <c r="C8" s="355"/>
      <c r="D8" s="355"/>
      <c r="E8" s="355"/>
      <c r="F8" s="355"/>
      <c r="G8" s="355"/>
      <c r="H8" s="355"/>
      <c r="I8" s="355"/>
      <c r="J8" s="355"/>
      <c r="K8" s="355"/>
      <c r="L8" s="355"/>
    </row>
    <row r="9" spans="1:14" x14ac:dyDescent="0.3">
      <c r="A9" s="255" t="s">
        <v>721</v>
      </c>
      <c r="B9" s="354" t="s">
        <v>782</v>
      </c>
      <c r="C9" s="354"/>
      <c r="D9" s="354"/>
      <c r="E9" s="354"/>
      <c r="F9" s="354"/>
      <c r="G9" s="354"/>
      <c r="H9" s="354"/>
      <c r="I9" s="354"/>
      <c r="J9" s="354"/>
      <c r="K9" s="354"/>
      <c r="L9" s="354"/>
    </row>
    <row r="10" spans="1:14" x14ac:dyDescent="0.3">
      <c r="A10" s="255" t="s">
        <v>722</v>
      </c>
      <c r="B10" s="354" t="s">
        <v>781</v>
      </c>
      <c r="C10" s="354"/>
      <c r="D10" s="354"/>
      <c r="E10" s="354"/>
      <c r="F10" s="354"/>
      <c r="G10" s="354"/>
      <c r="H10" s="354"/>
      <c r="I10" s="354"/>
      <c r="J10" s="354"/>
      <c r="K10" s="354"/>
      <c r="L10" s="354"/>
    </row>
    <row r="11" spans="1:14" x14ac:dyDescent="0.3">
      <c r="A11" s="255" t="s">
        <v>723</v>
      </c>
      <c r="B11" s="354" t="s">
        <v>780</v>
      </c>
      <c r="C11" s="354"/>
      <c r="D11" s="354"/>
      <c r="E11" s="354"/>
      <c r="F11" s="354"/>
      <c r="G11" s="354"/>
      <c r="H11" s="354"/>
      <c r="I11" s="354"/>
      <c r="J11" s="354"/>
      <c r="K11" s="354"/>
      <c r="L11" s="354"/>
    </row>
    <row r="12" spans="1:14" x14ac:dyDescent="0.3">
      <c r="A12" s="255" t="s">
        <v>724</v>
      </c>
      <c r="B12" s="354" t="s">
        <v>779</v>
      </c>
      <c r="C12" s="354"/>
      <c r="D12" s="354"/>
      <c r="E12" s="354"/>
      <c r="F12" s="354"/>
      <c r="G12" s="354"/>
      <c r="H12" s="354"/>
      <c r="I12" s="354"/>
      <c r="J12" s="354"/>
      <c r="K12" s="354"/>
      <c r="L12" s="354"/>
    </row>
    <row r="13" spans="1:14" ht="30" customHeight="1" x14ac:dyDescent="0.3">
      <c r="A13" s="255" t="s">
        <v>725</v>
      </c>
      <c r="B13" s="353" t="s">
        <v>778</v>
      </c>
      <c r="C13" s="353"/>
      <c r="D13" s="353"/>
      <c r="E13" s="353"/>
      <c r="F13" s="353"/>
      <c r="G13" s="353"/>
      <c r="H13" s="353"/>
      <c r="I13" s="353"/>
      <c r="J13" s="353"/>
      <c r="K13" s="353"/>
      <c r="L13" s="353"/>
    </row>
    <row r="14" spans="1:14" ht="6" customHeight="1" x14ac:dyDescent="0.3"/>
    <row r="15" spans="1:14" ht="5.25" customHeight="1" x14ac:dyDescent="0.3"/>
    <row r="16" spans="1:14" ht="4.5" customHeight="1" x14ac:dyDescent="0.3"/>
    <row r="17" spans="1:12" ht="18.600000000000001" thickBot="1" x14ac:dyDescent="0.4">
      <c r="A17" s="253" t="s">
        <v>727</v>
      </c>
      <c r="B17" s="254"/>
    </row>
    <row r="18" spans="1:12" ht="58.5" customHeight="1" thickTop="1" x14ac:dyDescent="0.3">
      <c r="A18" s="255" t="s">
        <v>716</v>
      </c>
      <c r="B18" s="352" t="s">
        <v>787</v>
      </c>
      <c r="C18" s="352"/>
      <c r="D18" s="352"/>
      <c r="E18" s="352"/>
      <c r="F18" s="352"/>
      <c r="G18" s="352"/>
      <c r="H18" s="352"/>
      <c r="I18" s="352"/>
      <c r="J18" s="352"/>
      <c r="K18" s="352"/>
      <c r="L18" s="352"/>
    </row>
    <row r="19" spans="1:12" s="203" customFormat="1" x14ac:dyDescent="0.3">
      <c r="A19" s="255"/>
      <c r="C19" s="356" t="s">
        <v>777</v>
      </c>
      <c r="D19" s="356"/>
      <c r="E19" s="356"/>
      <c r="F19" s="356"/>
      <c r="G19" s="356"/>
      <c r="H19" s="356"/>
      <c r="I19" s="356"/>
    </row>
    <row r="20" spans="1:12" ht="30" customHeight="1" x14ac:dyDescent="0.3">
      <c r="A20" s="255" t="s">
        <v>717</v>
      </c>
      <c r="B20" s="352" t="s">
        <v>759</v>
      </c>
      <c r="C20" s="352"/>
      <c r="D20" s="352"/>
      <c r="E20" s="352"/>
      <c r="F20" s="352"/>
      <c r="G20" s="352"/>
      <c r="H20" s="352"/>
      <c r="I20" s="352"/>
      <c r="J20" s="352"/>
      <c r="K20" s="352"/>
      <c r="L20" s="352"/>
    </row>
    <row r="21" spans="1:12" x14ac:dyDescent="0.3">
      <c r="A21" s="255" t="s">
        <v>718</v>
      </c>
      <c r="B21" s="355" t="s">
        <v>730</v>
      </c>
      <c r="C21" s="355"/>
      <c r="D21" s="355"/>
      <c r="E21" s="355"/>
      <c r="F21" s="355"/>
      <c r="G21" s="355"/>
      <c r="H21" s="355"/>
      <c r="I21" s="355"/>
      <c r="J21" s="355"/>
      <c r="K21" s="355"/>
      <c r="L21" s="355"/>
    </row>
    <row r="22" spans="1:12" x14ac:dyDescent="0.3">
      <c r="A22" s="255" t="s">
        <v>719</v>
      </c>
      <c r="B22" s="355" t="s">
        <v>731</v>
      </c>
      <c r="C22" s="355"/>
      <c r="D22" s="355"/>
      <c r="E22" s="355"/>
      <c r="F22" s="355"/>
      <c r="G22" s="355"/>
      <c r="H22" s="355"/>
      <c r="I22" s="355"/>
      <c r="J22" s="355"/>
      <c r="K22" s="355"/>
      <c r="L22" s="355"/>
    </row>
    <row r="23" spans="1:12" ht="45.75" customHeight="1" x14ac:dyDescent="0.3">
      <c r="A23" s="255" t="s">
        <v>720</v>
      </c>
      <c r="B23" s="353" t="s">
        <v>732</v>
      </c>
      <c r="C23" s="353"/>
      <c r="D23" s="353"/>
      <c r="E23" s="353"/>
      <c r="F23" s="353"/>
      <c r="G23" s="353"/>
      <c r="H23" s="353"/>
      <c r="I23" s="353"/>
      <c r="J23" s="353"/>
      <c r="K23" s="353"/>
      <c r="L23" s="353"/>
    </row>
    <row r="24" spans="1:12" ht="45.75" customHeight="1" x14ac:dyDescent="0.3">
      <c r="A24" s="255" t="s">
        <v>721</v>
      </c>
      <c r="B24" s="352" t="s">
        <v>733</v>
      </c>
      <c r="C24" s="352"/>
      <c r="D24" s="352"/>
      <c r="E24" s="352"/>
      <c r="F24" s="352"/>
      <c r="G24" s="352"/>
      <c r="H24" s="352"/>
      <c r="I24" s="352"/>
      <c r="J24" s="352"/>
      <c r="K24" s="352"/>
      <c r="L24" s="352"/>
    </row>
    <row r="25" spans="1:12" ht="48" customHeight="1" x14ac:dyDescent="0.3">
      <c r="A25" s="255" t="s">
        <v>722</v>
      </c>
      <c r="B25" s="353" t="s">
        <v>769</v>
      </c>
      <c r="C25" s="353"/>
      <c r="D25" s="353"/>
      <c r="E25" s="353"/>
      <c r="F25" s="353"/>
      <c r="G25" s="353"/>
      <c r="H25" s="353"/>
      <c r="I25" s="353"/>
      <c r="J25" s="353"/>
      <c r="K25" s="353"/>
      <c r="L25" s="353"/>
    </row>
    <row r="26" spans="1:12" ht="47.25" customHeight="1" x14ac:dyDescent="0.3">
      <c r="A26" s="255" t="s">
        <v>723</v>
      </c>
      <c r="B26" s="353" t="s">
        <v>734</v>
      </c>
      <c r="C26" s="353"/>
      <c r="D26" s="353"/>
      <c r="E26" s="353"/>
      <c r="F26" s="353"/>
      <c r="G26" s="353"/>
      <c r="H26" s="353"/>
      <c r="I26" s="353"/>
      <c r="J26" s="353"/>
      <c r="K26" s="353"/>
      <c r="L26" s="353"/>
    </row>
    <row r="27" spans="1:12" x14ac:dyDescent="0.3">
      <c r="A27" s="255" t="s">
        <v>724</v>
      </c>
      <c r="B27" s="353" t="s">
        <v>735</v>
      </c>
      <c r="C27" s="353"/>
      <c r="D27" s="353"/>
      <c r="E27" s="353"/>
      <c r="F27" s="353"/>
      <c r="G27" s="353"/>
      <c r="H27" s="353"/>
      <c r="I27" s="353"/>
      <c r="J27" s="353"/>
      <c r="K27" s="353"/>
      <c r="L27" s="353"/>
    </row>
    <row r="28" spans="1:12" x14ac:dyDescent="0.3">
      <c r="A28" s="255" t="s">
        <v>725</v>
      </c>
      <c r="B28" s="353" t="s">
        <v>740</v>
      </c>
      <c r="C28" s="353"/>
      <c r="D28" s="353"/>
      <c r="E28" s="353"/>
      <c r="F28" s="353"/>
      <c r="G28" s="353"/>
      <c r="H28" s="353"/>
      <c r="I28" s="353"/>
      <c r="J28" s="353"/>
      <c r="K28" s="353"/>
      <c r="L28" s="353"/>
    </row>
    <row r="29" spans="1:12" ht="33" customHeight="1" x14ac:dyDescent="0.3">
      <c r="A29" s="255" t="s">
        <v>736</v>
      </c>
      <c r="B29" s="352" t="s">
        <v>737</v>
      </c>
      <c r="C29" s="352"/>
      <c r="D29" s="352"/>
      <c r="E29" s="352"/>
      <c r="F29" s="352"/>
      <c r="G29" s="352"/>
      <c r="H29" s="352"/>
      <c r="I29" s="352"/>
      <c r="J29" s="352"/>
      <c r="K29" s="352"/>
      <c r="L29" s="352"/>
    </row>
    <row r="30" spans="1:12" ht="29.25" customHeight="1" x14ac:dyDescent="0.3">
      <c r="A30" s="255" t="s">
        <v>738</v>
      </c>
      <c r="B30" s="352" t="s">
        <v>739</v>
      </c>
      <c r="C30" s="352"/>
      <c r="D30" s="352"/>
      <c r="E30" s="352"/>
      <c r="F30" s="352"/>
      <c r="G30" s="352"/>
      <c r="H30" s="352"/>
      <c r="I30" s="352"/>
      <c r="J30" s="352"/>
      <c r="K30" s="352"/>
      <c r="L30" s="352"/>
    </row>
  </sheetData>
  <sheetProtection algorithmName="SHA-512" hashValue="3aVX+cvXcdUztVnl5Z81fF7ZAZKwuaBX9pRnCIWeDq0h8MF/BLUBGJT9wQvGFz7q6NOXg/+ztRL7D4vaxam/Ew==" saltValue="rfcNVUFKk2V2bvsKUQQ8aw==" spinCount="100000" sheet="1" objects="1" scenarios="1"/>
  <mergeCells count="24">
    <mergeCell ref="A1:L1"/>
    <mergeCell ref="B9:L9"/>
    <mergeCell ref="B4:L4"/>
    <mergeCell ref="B5:L5"/>
    <mergeCell ref="B6:L6"/>
    <mergeCell ref="B7:L7"/>
    <mergeCell ref="B8:L8"/>
    <mergeCell ref="B24:L24"/>
    <mergeCell ref="B10:L10"/>
    <mergeCell ref="B11:L11"/>
    <mergeCell ref="B12:L12"/>
    <mergeCell ref="B13:L13"/>
    <mergeCell ref="B18:L18"/>
    <mergeCell ref="B20:L20"/>
    <mergeCell ref="B21:L21"/>
    <mergeCell ref="B22:L22"/>
    <mergeCell ref="B23:L23"/>
    <mergeCell ref="C19:I19"/>
    <mergeCell ref="B30:L30"/>
    <mergeCell ref="B25:L25"/>
    <mergeCell ref="B26:L26"/>
    <mergeCell ref="B27:L27"/>
    <mergeCell ref="B28:L28"/>
    <mergeCell ref="B29:L29"/>
  </mergeCells>
  <hyperlinks>
    <hyperlink ref="C19" r:id="rId1" xr:uid="{00000000-0004-0000-0000-000000000000}"/>
  </hyperlinks>
  <pageMargins left="0.7" right="0.7" top="0.75" bottom="0.75" header="0.3" footer="0.3"/>
  <pageSetup scale="65"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3"/>
  <sheetViews>
    <sheetView workbookViewId="0">
      <selection activeCell="A8" sqref="A8"/>
    </sheetView>
  </sheetViews>
  <sheetFormatPr defaultRowHeight="14.4" x14ac:dyDescent="0.3"/>
  <cols>
    <col min="1" max="1" width="45.5546875" customWidth="1"/>
    <col min="2" max="2" width="41.6640625" customWidth="1"/>
    <col min="3" max="3" width="11.109375" customWidth="1"/>
  </cols>
  <sheetData>
    <row r="1" spans="1:6" ht="15" customHeight="1" x14ac:dyDescent="0.85">
      <c r="B1" s="136"/>
      <c r="C1" s="136"/>
      <c r="D1" s="136"/>
    </row>
    <row r="2" spans="1:6" ht="46.2" x14ac:dyDescent="0.85">
      <c r="A2" s="466" t="s">
        <v>756</v>
      </c>
      <c r="B2" s="466"/>
      <c r="C2" s="466"/>
      <c r="D2" s="466"/>
      <c r="E2" s="466"/>
      <c r="F2" s="466"/>
    </row>
    <row r="3" spans="1:6" ht="9" customHeight="1" x14ac:dyDescent="0.3"/>
    <row r="4" spans="1:6" x14ac:dyDescent="0.3">
      <c r="A4" s="264" t="s">
        <v>742</v>
      </c>
    </row>
    <row r="5" spans="1:6" s="203" customFormat="1" x14ac:dyDescent="0.3">
      <c r="C5" s="60" t="s">
        <v>758</v>
      </c>
    </row>
    <row r="6" spans="1:6" x14ac:dyDescent="0.3">
      <c r="A6">
        <f>Input!C14</f>
        <v>0</v>
      </c>
      <c r="B6" s="142" t="str">
        <f>IF('732A -Svc Cost Computation'!G$24=('732A -Svc Cost Computation'!G$15+'732A -Svc Cost Computation'!G$20),"OK","Match Totals Do Not Match Difference Is---&gt;")</f>
        <v>OK</v>
      </c>
      <c r="C6" s="265">
        <f>'732A -Svc Cost Computation'!G$24-'732A -Svc Cost Computation'!G$23-'732A -Svc Cost Computation'!G$18</f>
        <v>0</v>
      </c>
    </row>
    <row r="7" spans="1:6" x14ac:dyDescent="0.3">
      <c r="A7" s="203">
        <f>Input!C15</f>
        <v>0</v>
      </c>
      <c r="B7" s="142" t="str">
        <f>IF('732A -Svc Cost Computation'!H$24=('732A -Svc Cost Computation'!H$15+'732A -Svc Cost Computation'!H$20),"OK","Match Totals Do Not Match Difference Is---&gt;")</f>
        <v>OK</v>
      </c>
      <c r="C7" s="265">
        <f>'732A -Svc Cost Computation'!H$24-'732A -Svc Cost Computation'!H$23-'732A -Svc Cost Computation'!H$18</f>
        <v>0</v>
      </c>
    </row>
    <row r="8" spans="1:6" x14ac:dyDescent="0.3">
      <c r="A8" s="203">
        <f>Input!C16</f>
        <v>0</v>
      </c>
      <c r="B8" s="142" t="str">
        <f>IF('732A -Svc Cost Computation'!I$24=('732A -Svc Cost Computation'!I$15+'732A -Svc Cost Computation'!I$20),"OK","Match Totals Do Not Match Difference Is---&gt;")</f>
        <v>OK</v>
      </c>
      <c r="C8" s="265">
        <f>'732A -Svc Cost Computation'!I$24-'732A -Svc Cost Computation'!I$23-'732A -Svc Cost Computation'!I$18</f>
        <v>0</v>
      </c>
    </row>
    <row r="9" spans="1:6" x14ac:dyDescent="0.3">
      <c r="A9" s="203">
        <f>Input!C17</f>
        <v>0</v>
      </c>
      <c r="B9" s="142" t="str">
        <f>IF('732A -Svc Cost Computation'!J$24=('732A -Svc Cost Computation'!J$15+'732A -Svc Cost Computation'!J$20),"OK","Match Totals Do Not Match Difference Is---&gt;")</f>
        <v>OK</v>
      </c>
      <c r="C9" s="265">
        <f>'732A -Svc Cost Computation'!J$24-'732A -Svc Cost Computation'!J$23-'732A -Svc Cost Computation'!J$18</f>
        <v>0</v>
      </c>
    </row>
    <row r="10" spans="1:6" x14ac:dyDescent="0.3">
      <c r="A10" s="203">
        <f>Input!C18</f>
        <v>0</v>
      </c>
      <c r="B10" s="142" t="str">
        <f>IF('732A -Svc Cost Computation'!K$24=('732A -Svc Cost Computation'!K$15+'732A -Svc Cost Computation'!K$20),"OK","Match Totals Do Not Match Difference Is---&gt;")</f>
        <v>OK</v>
      </c>
      <c r="C10" s="265">
        <f>'732A -Svc Cost Computation'!K$24-'732A -Svc Cost Computation'!K$23-'732A -Svc Cost Computation'!K$18</f>
        <v>0</v>
      </c>
    </row>
    <row r="11" spans="1:6" x14ac:dyDescent="0.3">
      <c r="A11" s="203">
        <f>Input!C19</f>
        <v>0</v>
      </c>
      <c r="B11" s="142" t="str">
        <f>IF('732A -Svc Cost Computation'!L$24=('732A -Svc Cost Computation'!L$15+'732A -Svc Cost Computation'!L$20),"OK","Match Totals Do Not Match Difference Is---&gt;")</f>
        <v>OK</v>
      </c>
      <c r="C11" s="265">
        <f>'732A -Svc Cost Computation'!L$24-'732A -Svc Cost Computation'!L$23-'732A -Svc Cost Computation'!L$18</f>
        <v>0</v>
      </c>
    </row>
    <row r="12" spans="1:6" x14ac:dyDescent="0.3">
      <c r="A12" s="203">
        <f>Input!C20</f>
        <v>0</v>
      </c>
      <c r="B12" s="142" t="str">
        <f>IF('732A -Svc Cost Computation'!M$24=('732A -Svc Cost Computation'!M$15+'732A -Svc Cost Computation'!M$20),"OK","Match Totals Do Not Match Difference Is---&gt;")</f>
        <v>OK</v>
      </c>
      <c r="C12" s="265">
        <f>'732A -Svc Cost Computation'!M$24-'732A -Svc Cost Computation'!M$23-'732A -Svc Cost Computation'!M$18</f>
        <v>0</v>
      </c>
    </row>
    <row r="13" spans="1:6" x14ac:dyDescent="0.3">
      <c r="A13" s="203">
        <f>Input!C21</f>
        <v>0</v>
      </c>
      <c r="B13" s="142" t="str">
        <f>IF('732A -Svc Cost Computation'!N$24=('732A -Svc Cost Computation'!N$15+'732A -Svc Cost Computation'!N$20),"OK","Match Totals Do Not Match Difference Is---&gt;")</f>
        <v>OK</v>
      </c>
      <c r="C13" s="265">
        <f>'732A -Svc Cost Computation'!N$24-'732A -Svc Cost Computation'!N$23-'732A -Svc Cost Computation'!N$18</f>
        <v>0</v>
      </c>
    </row>
    <row r="14" spans="1:6" x14ac:dyDescent="0.3">
      <c r="A14" s="203">
        <f>Input!C22</f>
        <v>0</v>
      </c>
      <c r="B14" s="142" t="str">
        <f>IF('732A -Svc Cost Computation'!O$24=('732A -Svc Cost Computation'!O$15+'732A -Svc Cost Computation'!O$20),"OK","Match Totals Do Not Match Difference Is---&gt;")</f>
        <v>OK</v>
      </c>
      <c r="C14" s="265">
        <f>'732A -Svc Cost Computation'!O$24-'732A -Svc Cost Computation'!O$23-'732A -Svc Cost Computation'!O$18</f>
        <v>0</v>
      </c>
    </row>
    <row r="15" spans="1:6" x14ac:dyDescent="0.3">
      <c r="A15" s="203">
        <f>Input!C23</f>
        <v>0</v>
      </c>
      <c r="B15" s="142" t="str">
        <f>IF('732A -Svc Cost Computation'!P$24=('732A -Svc Cost Computation'!P$15+'732A -Svc Cost Computation'!P$20),"OK","Match Totals Do Not Match Difference Is---&gt;")</f>
        <v>OK</v>
      </c>
      <c r="C15" s="265">
        <f>'732A -Svc Cost Computation'!P$24-'732A -Svc Cost Computation'!P$23-'732A -Svc Cost Computation'!P$18</f>
        <v>0</v>
      </c>
    </row>
    <row r="16" spans="1:6" x14ac:dyDescent="0.3">
      <c r="A16" s="203">
        <f>Input!C24</f>
        <v>0</v>
      </c>
      <c r="B16" s="142" t="str">
        <f>IF('732A -Svc Cost Computation'!Q$24=('732A -Svc Cost Computation'!Q$15+'732A -Svc Cost Computation'!Q$20),"OK","Match Totals Do Not Match Difference Is---&gt;")</f>
        <v>OK</v>
      </c>
      <c r="C16" s="265">
        <f>'732A -Svc Cost Computation'!Q$24-'732A -Svc Cost Computation'!Q$23-'732A -Svc Cost Computation'!Q$18</f>
        <v>0</v>
      </c>
    </row>
    <row r="17" spans="1:3" x14ac:dyDescent="0.3">
      <c r="A17" s="203">
        <f>Input!C25</f>
        <v>0</v>
      </c>
      <c r="B17" s="142" t="str">
        <f>IF('732A -Svc Cost Computation'!R$24=('732A -Svc Cost Computation'!R$15+'732A -Svc Cost Computation'!R$20),"OK","Match Totals Do Not Match Difference Is---&gt;")</f>
        <v>OK</v>
      </c>
      <c r="C17" s="265">
        <f>'732A -Svc Cost Computation'!R$24-'732A -Svc Cost Computation'!R$23-'732A -Svc Cost Computation'!R$18</f>
        <v>0</v>
      </c>
    </row>
    <row r="18" spans="1:3" x14ac:dyDescent="0.3">
      <c r="A18" s="203">
        <f>Input!C26</f>
        <v>0</v>
      </c>
      <c r="B18" s="142" t="str">
        <f>IF('732A -Svc Cost Computation'!S$24=('732A -Svc Cost Computation'!S$15+'732A -Svc Cost Computation'!S$20),"OK","Match Totals Do Not Match Difference Is---&gt;")</f>
        <v>OK</v>
      </c>
      <c r="C18" s="265">
        <f>'732A -Svc Cost Computation'!S$24-'732A -Svc Cost Computation'!S$23-'732A -Svc Cost Computation'!S$18</f>
        <v>0</v>
      </c>
    </row>
    <row r="19" spans="1:3" x14ac:dyDescent="0.3">
      <c r="A19" s="203">
        <f>Input!C27</f>
        <v>0</v>
      </c>
      <c r="B19" s="142" t="str">
        <f>IF('732A -Svc Cost Computation'!T$24=('732A -Svc Cost Computation'!T$15+'732A -Svc Cost Computation'!T$20),"OK","Match Totals Do Not Match Difference Is---&gt;")</f>
        <v>OK</v>
      </c>
      <c r="C19" s="265">
        <f>'732A -Svc Cost Computation'!T$24-'732A -Svc Cost Computation'!T$23-'732A -Svc Cost Computation'!T$18</f>
        <v>0</v>
      </c>
    </row>
    <row r="22" spans="1:3" x14ac:dyDescent="0.3">
      <c r="A22" s="264" t="s">
        <v>766</v>
      </c>
    </row>
    <row r="23" spans="1:3" x14ac:dyDescent="0.3">
      <c r="A23" t="s">
        <v>767</v>
      </c>
      <c r="B23" s="284">
        <f>IF('732A1 Labor Dist Schedule'!F61=('732A1 Labor Dist Schedule'!H61+'732A1 Labor Dist Schedule'!I61+'732A1 Labor Dist Schedule'!J61+'732A1 Labor Dist Schedule'!K61+'732A1 Labor Dist Schedule'!L61+'732A1 Labor Dist Schedule'!M61+'732A1 Labor Dist Schedule'!N61+'732A1 Labor Dist Schedule'!O61+'732A1 Labor Dist Schedule'!P61+'732A1 Labor Dist Schedule'!Q61+'732A1 Labor Dist Schedule'!R61+'732A1 Labor Dist Schedule'!S61+'732A1 Labor Dist Schedule'!T61+'732A1 Labor Dist Schedule'!U61+'732A1 Labor Dist Schedule'!G61),0)</f>
        <v>0</v>
      </c>
      <c r="C23" s="266">
        <f>'732A1 Labor Dist Schedule'!F61-('732A1 Labor Dist Schedule'!H61+'732A1 Labor Dist Schedule'!I61+'732A1 Labor Dist Schedule'!J61+'732A1 Labor Dist Schedule'!K61+'732A1 Labor Dist Schedule'!L61+'732A1 Labor Dist Schedule'!M61+'732A1 Labor Dist Schedule'!N61+'732A1 Labor Dist Schedule'!O61+'732A1 Labor Dist Schedule'!P61+'732A1 Labor Dist Schedule'!Q61+'732A1 Labor Dist Schedule'!R61+'732A1 Labor Dist Schedule'!S61+'732A1 Labor Dist Schedule'!T61+'732A1 Labor Dist Schedule'!U61+'732A1 Labor Dist Schedule'!G61)</f>
        <v>0</v>
      </c>
    </row>
  </sheetData>
  <sheetProtection algorithmName="SHA-512" hashValue="2Jk46ygk1cJXm6wUwqymLLj5ailnTiVjeLkb4bo03YYOUJ7cRbxFrRHxJ8gJ63VUH1AYVP7vkVqBqK4CUDai/A==" saltValue="O5OE/YBKz8+wX9mDmV50xg==" spinCount="100000" sheet="1" objects="1" scenarios="1"/>
  <mergeCells count="1">
    <mergeCell ref="A2:F2"/>
  </mergeCells>
  <conditionalFormatting sqref="B6:B19">
    <cfRule type="cellIs" dxfId="0" priority="1" operator="equal">
      <formula>"OK"</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102"/>
  <sheetViews>
    <sheetView topLeftCell="F1" workbookViewId="0">
      <selection activeCell="P25" sqref="P25"/>
    </sheetView>
  </sheetViews>
  <sheetFormatPr defaultRowHeight="14.4" x14ac:dyDescent="0.3"/>
  <cols>
    <col min="1" max="1" width="10" bestFit="1" customWidth="1"/>
    <col min="2" max="2" width="15.44140625" bestFit="1" customWidth="1"/>
    <col min="3" max="3" width="14.44140625" bestFit="1" customWidth="1"/>
    <col min="4" max="4" width="45.5546875" bestFit="1" customWidth="1"/>
    <col min="6" max="6" width="13.33203125" bestFit="1" customWidth="1"/>
    <col min="7" max="7" width="12.6640625" bestFit="1" customWidth="1"/>
    <col min="8" max="8" width="10.5546875" bestFit="1" customWidth="1"/>
    <col min="14" max="14" width="53.33203125" customWidth="1"/>
    <col min="17" max="17" width="19.88671875" customWidth="1"/>
  </cols>
  <sheetData>
    <row r="1" spans="1:20" x14ac:dyDescent="0.3">
      <c r="A1" s="110" t="s">
        <v>367</v>
      </c>
      <c r="B1" s="110" t="s">
        <v>368</v>
      </c>
      <c r="C1" s="110" t="s">
        <v>369</v>
      </c>
      <c r="D1" s="110" t="s">
        <v>380</v>
      </c>
      <c r="F1" s="110" t="s">
        <v>397</v>
      </c>
      <c r="G1" s="110" t="s">
        <v>400</v>
      </c>
      <c r="H1" s="110" t="s">
        <v>401</v>
      </c>
      <c r="J1" s="110" t="s">
        <v>434</v>
      </c>
      <c r="L1" s="110" t="s">
        <v>439</v>
      </c>
      <c r="N1" t="s">
        <v>508</v>
      </c>
      <c r="O1" t="s">
        <v>509</v>
      </c>
      <c r="P1" t="s">
        <v>510</v>
      </c>
      <c r="Q1" t="s">
        <v>511</v>
      </c>
      <c r="R1" t="s">
        <v>713</v>
      </c>
    </row>
    <row r="2" spans="1:20" x14ac:dyDescent="0.3">
      <c r="A2" s="111" t="s">
        <v>167</v>
      </c>
      <c r="B2" s="112" t="s">
        <v>168</v>
      </c>
      <c r="C2" t="s">
        <v>8</v>
      </c>
      <c r="D2" t="s">
        <v>387</v>
      </c>
      <c r="F2" t="s">
        <v>398</v>
      </c>
      <c r="G2" s="111" t="s">
        <v>428</v>
      </c>
      <c r="H2" s="111" t="s">
        <v>429</v>
      </c>
      <c r="L2" t="s">
        <v>440</v>
      </c>
      <c r="N2" t="s">
        <v>512</v>
      </c>
      <c r="O2" t="s">
        <v>225</v>
      </c>
      <c r="P2">
        <v>1</v>
      </c>
      <c r="Q2" t="s">
        <v>10</v>
      </c>
      <c r="R2" s="274" t="s">
        <v>15</v>
      </c>
    </row>
    <row r="3" spans="1:20" x14ac:dyDescent="0.3">
      <c r="A3" s="111" t="s">
        <v>169</v>
      </c>
      <c r="B3" s="112" t="s">
        <v>170</v>
      </c>
      <c r="C3" t="s">
        <v>133</v>
      </c>
      <c r="D3" t="s">
        <v>385</v>
      </c>
      <c r="F3" t="s">
        <v>399</v>
      </c>
      <c r="G3" s="111" t="s">
        <v>410</v>
      </c>
      <c r="H3" s="111" t="s">
        <v>419</v>
      </c>
      <c r="J3" s="60" t="s">
        <v>435</v>
      </c>
      <c r="L3" t="s">
        <v>441</v>
      </c>
      <c r="N3" s="197" t="s">
        <v>513</v>
      </c>
      <c r="O3" s="197" t="s">
        <v>227</v>
      </c>
      <c r="P3" s="197">
        <v>1</v>
      </c>
      <c r="Q3" s="197" t="s">
        <v>10</v>
      </c>
      <c r="R3" s="274" t="s">
        <v>15</v>
      </c>
    </row>
    <row r="4" spans="1:20" x14ac:dyDescent="0.3">
      <c r="A4" s="111" t="s">
        <v>171</v>
      </c>
      <c r="B4" s="112" t="s">
        <v>172</v>
      </c>
      <c r="C4" t="s">
        <v>132</v>
      </c>
      <c r="D4" t="s">
        <v>384</v>
      </c>
      <c r="F4" t="s">
        <v>402</v>
      </c>
      <c r="G4" s="111" t="s">
        <v>411</v>
      </c>
      <c r="H4" s="111" t="s">
        <v>420</v>
      </c>
      <c r="N4" t="s">
        <v>514</v>
      </c>
      <c r="O4" t="s">
        <v>515</v>
      </c>
      <c r="P4">
        <v>1</v>
      </c>
      <c r="Q4" t="s">
        <v>10</v>
      </c>
      <c r="R4" s="274" t="s">
        <v>15</v>
      </c>
    </row>
    <row r="5" spans="1:20" x14ac:dyDescent="0.3">
      <c r="A5" s="111" t="s">
        <v>173</v>
      </c>
      <c r="B5" s="112" t="s">
        <v>174</v>
      </c>
      <c r="C5" t="s">
        <v>7</v>
      </c>
      <c r="D5" t="s">
        <v>386</v>
      </c>
      <c r="F5" t="s">
        <v>403</v>
      </c>
      <c r="G5" s="111" t="s">
        <v>412</v>
      </c>
      <c r="H5" s="111" t="s">
        <v>421</v>
      </c>
      <c r="N5" s="197" t="s">
        <v>516</v>
      </c>
      <c r="O5" s="197" t="s">
        <v>517</v>
      </c>
      <c r="P5" s="197">
        <v>1</v>
      </c>
      <c r="Q5" s="197" t="s">
        <v>10</v>
      </c>
      <c r="R5" s="274" t="s">
        <v>15</v>
      </c>
    </row>
    <row r="6" spans="1:20" x14ac:dyDescent="0.3">
      <c r="A6" s="111" t="s">
        <v>175</v>
      </c>
      <c r="B6" s="112" t="s">
        <v>176</v>
      </c>
      <c r="C6" t="s">
        <v>132</v>
      </c>
      <c r="D6" t="s">
        <v>384</v>
      </c>
      <c r="F6" t="s">
        <v>404</v>
      </c>
      <c r="G6" s="111" t="s">
        <v>413</v>
      </c>
      <c r="H6" s="111" t="s">
        <v>422</v>
      </c>
      <c r="N6" t="s">
        <v>656</v>
      </c>
      <c r="O6" t="s">
        <v>518</v>
      </c>
      <c r="P6">
        <v>1</v>
      </c>
      <c r="Q6" t="s">
        <v>10</v>
      </c>
      <c r="R6" s="197" t="s">
        <v>137</v>
      </c>
    </row>
    <row r="7" spans="1:20" x14ac:dyDescent="0.3">
      <c r="A7" s="111" t="s">
        <v>177</v>
      </c>
      <c r="B7" s="112" t="s">
        <v>178</v>
      </c>
      <c r="C7" t="s">
        <v>132</v>
      </c>
      <c r="D7" t="s">
        <v>384</v>
      </c>
      <c r="F7" t="s">
        <v>405</v>
      </c>
      <c r="G7" s="111" t="s">
        <v>414</v>
      </c>
      <c r="H7" s="111" t="s">
        <v>423</v>
      </c>
      <c r="N7" s="340" t="s">
        <v>793</v>
      </c>
      <c r="O7" s="341" t="s">
        <v>794</v>
      </c>
      <c r="P7" s="340">
        <v>1</v>
      </c>
      <c r="Q7" s="340" t="s">
        <v>10</v>
      </c>
      <c r="R7" s="342" t="s">
        <v>138</v>
      </c>
      <c r="S7" s="340" t="s">
        <v>790</v>
      </c>
      <c r="T7" s="339"/>
    </row>
    <row r="8" spans="1:20" x14ac:dyDescent="0.3">
      <c r="A8" s="111" t="s">
        <v>179</v>
      </c>
      <c r="B8" s="112" t="s">
        <v>180</v>
      </c>
      <c r="C8" t="s">
        <v>370</v>
      </c>
      <c r="D8" t="s">
        <v>395</v>
      </c>
      <c r="F8" t="s">
        <v>406</v>
      </c>
      <c r="G8" s="111" t="s">
        <v>415</v>
      </c>
      <c r="H8" s="111" t="s">
        <v>424</v>
      </c>
      <c r="N8" s="191" t="s">
        <v>519</v>
      </c>
      <c r="O8" s="191" t="s">
        <v>520</v>
      </c>
      <c r="P8" s="191">
        <v>1</v>
      </c>
      <c r="Q8" s="191" t="s">
        <v>10</v>
      </c>
      <c r="R8" s="197" t="s">
        <v>138</v>
      </c>
    </row>
    <row r="9" spans="1:20" x14ac:dyDescent="0.3">
      <c r="A9" s="111" t="s">
        <v>181</v>
      </c>
      <c r="B9" s="112" t="s">
        <v>182</v>
      </c>
      <c r="C9" t="s">
        <v>370</v>
      </c>
      <c r="D9" t="s">
        <v>395</v>
      </c>
      <c r="F9" t="s">
        <v>407</v>
      </c>
      <c r="G9" s="111" t="s">
        <v>416</v>
      </c>
      <c r="H9" s="111" t="s">
        <v>425</v>
      </c>
      <c r="N9" s="198" t="s">
        <v>697</v>
      </c>
      <c r="O9" s="198" t="s">
        <v>698</v>
      </c>
      <c r="P9" s="198">
        <v>1</v>
      </c>
      <c r="Q9" s="198" t="s">
        <v>10</v>
      </c>
      <c r="R9" s="197" t="s">
        <v>138</v>
      </c>
    </row>
    <row r="10" spans="1:20" x14ac:dyDescent="0.3">
      <c r="A10" s="111" t="s">
        <v>183</v>
      </c>
      <c r="B10" s="112" t="s">
        <v>184</v>
      </c>
      <c r="C10" t="s">
        <v>371</v>
      </c>
      <c r="D10" t="s">
        <v>392</v>
      </c>
      <c r="F10" t="s">
        <v>408</v>
      </c>
      <c r="G10" s="111" t="s">
        <v>417</v>
      </c>
      <c r="H10" s="111" t="s">
        <v>426</v>
      </c>
      <c r="N10" t="s">
        <v>521</v>
      </c>
      <c r="O10" t="s">
        <v>522</v>
      </c>
      <c r="P10">
        <v>1</v>
      </c>
      <c r="Q10" t="s">
        <v>10</v>
      </c>
      <c r="R10" s="197" t="s">
        <v>138</v>
      </c>
    </row>
    <row r="11" spans="1:20" x14ac:dyDescent="0.3">
      <c r="A11" t="s">
        <v>185</v>
      </c>
      <c r="B11" s="112" t="s">
        <v>186</v>
      </c>
      <c r="C11" t="s">
        <v>372</v>
      </c>
      <c r="D11" t="s">
        <v>393</v>
      </c>
      <c r="F11" t="s">
        <v>409</v>
      </c>
      <c r="G11" s="111" t="s">
        <v>418</v>
      </c>
      <c r="H11" s="111" t="s">
        <v>427</v>
      </c>
      <c r="N11" t="s">
        <v>523</v>
      </c>
      <c r="O11" t="s">
        <v>524</v>
      </c>
      <c r="P11">
        <v>1</v>
      </c>
      <c r="Q11" t="s">
        <v>10</v>
      </c>
      <c r="R11" s="203" t="s">
        <v>15</v>
      </c>
    </row>
    <row r="12" spans="1:20" x14ac:dyDescent="0.3">
      <c r="A12" t="s">
        <v>187</v>
      </c>
      <c r="B12" s="112" t="s">
        <v>188</v>
      </c>
      <c r="C12" t="s">
        <v>5</v>
      </c>
      <c r="D12" t="s">
        <v>382</v>
      </c>
      <c r="F12" s="198" t="s">
        <v>700</v>
      </c>
      <c r="G12" s="111" t="s">
        <v>701</v>
      </c>
      <c r="H12" s="111" t="s">
        <v>702</v>
      </c>
      <c r="N12" t="s">
        <v>525</v>
      </c>
      <c r="O12" t="s">
        <v>526</v>
      </c>
      <c r="P12">
        <v>1</v>
      </c>
      <c r="Q12" t="s">
        <v>10</v>
      </c>
      <c r="R12" s="203" t="s">
        <v>138</v>
      </c>
    </row>
    <row r="13" spans="1:20" x14ac:dyDescent="0.3">
      <c r="A13" t="s">
        <v>189</v>
      </c>
      <c r="B13" s="112" t="s">
        <v>190</v>
      </c>
      <c r="C13" t="s">
        <v>133</v>
      </c>
      <c r="D13" t="s">
        <v>385</v>
      </c>
      <c r="N13" t="s">
        <v>527</v>
      </c>
      <c r="O13" t="s">
        <v>528</v>
      </c>
      <c r="P13">
        <v>1</v>
      </c>
      <c r="Q13" t="s">
        <v>10</v>
      </c>
      <c r="R13" s="203" t="s">
        <v>138</v>
      </c>
    </row>
    <row r="14" spans="1:20" x14ac:dyDescent="0.3">
      <c r="A14" t="s">
        <v>191</v>
      </c>
      <c r="B14" s="112" t="s">
        <v>192</v>
      </c>
      <c r="C14" t="s">
        <v>7</v>
      </c>
      <c r="D14" t="s">
        <v>386</v>
      </c>
      <c r="N14" t="s">
        <v>529</v>
      </c>
      <c r="O14" t="s">
        <v>530</v>
      </c>
      <c r="P14">
        <v>1</v>
      </c>
      <c r="Q14" t="s">
        <v>10</v>
      </c>
      <c r="R14" s="203" t="s">
        <v>138</v>
      </c>
    </row>
    <row r="15" spans="1:20" x14ac:dyDescent="0.3">
      <c r="A15" t="s">
        <v>193</v>
      </c>
      <c r="B15" s="112" t="s">
        <v>194</v>
      </c>
      <c r="C15" t="s">
        <v>133</v>
      </c>
      <c r="D15" t="s">
        <v>385</v>
      </c>
      <c r="N15" t="s">
        <v>531</v>
      </c>
      <c r="O15" t="s">
        <v>532</v>
      </c>
      <c r="P15">
        <v>1</v>
      </c>
      <c r="Q15" t="s">
        <v>10</v>
      </c>
      <c r="R15" s="203" t="s">
        <v>138</v>
      </c>
    </row>
    <row r="16" spans="1:20" x14ac:dyDescent="0.3">
      <c r="A16" t="s">
        <v>195</v>
      </c>
      <c r="B16" s="112" t="s">
        <v>196</v>
      </c>
      <c r="C16" t="s">
        <v>373</v>
      </c>
      <c r="D16" t="s">
        <v>396</v>
      </c>
      <c r="N16" t="s">
        <v>533</v>
      </c>
      <c r="O16" t="s">
        <v>534</v>
      </c>
      <c r="P16">
        <v>1</v>
      </c>
      <c r="Q16" t="s">
        <v>10</v>
      </c>
      <c r="R16" s="203" t="s">
        <v>138</v>
      </c>
    </row>
    <row r="17" spans="1:20" x14ac:dyDescent="0.3">
      <c r="A17" t="s">
        <v>197</v>
      </c>
      <c r="B17" s="112" t="s">
        <v>198</v>
      </c>
      <c r="C17" t="s">
        <v>374</v>
      </c>
      <c r="D17" t="s">
        <v>394</v>
      </c>
      <c r="N17" t="s">
        <v>535</v>
      </c>
      <c r="O17" t="s">
        <v>536</v>
      </c>
      <c r="P17">
        <v>1</v>
      </c>
      <c r="Q17" t="s">
        <v>10</v>
      </c>
      <c r="R17" s="203" t="s">
        <v>15</v>
      </c>
    </row>
    <row r="18" spans="1:20" x14ac:dyDescent="0.3">
      <c r="A18" t="s">
        <v>199</v>
      </c>
      <c r="B18" s="112" t="s">
        <v>200</v>
      </c>
      <c r="C18" t="s">
        <v>8</v>
      </c>
      <c r="D18" t="s">
        <v>387</v>
      </c>
      <c r="N18" t="s">
        <v>537</v>
      </c>
      <c r="O18" t="s">
        <v>538</v>
      </c>
      <c r="P18">
        <v>1</v>
      </c>
      <c r="Q18" t="s">
        <v>10</v>
      </c>
      <c r="R18" s="203" t="s">
        <v>138</v>
      </c>
    </row>
    <row r="19" spans="1:20" x14ac:dyDescent="0.3">
      <c r="A19" t="s">
        <v>201</v>
      </c>
      <c r="B19" s="112" t="s">
        <v>202</v>
      </c>
      <c r="C19" t="s">
        <v>133</v>
      </c>
      <c r="D19" t="s">
        <v>385</v>
      </c>
      <c r="N19" t="s">
        <v>539</v>
      </c>
      <c r="O19" t="s">
        <v>540</v>
      </c>
      <c r="P19">
        <v>1</v>
      </c>
      <c r="Q19" t="s">
        <v>10</v>
      </c>
      <c r="R19" s="203" t="s">
        <v>138</v>
      </c>
    </row>
    <row r="20" spans="1:20" x14ac:dyDescent="0.3">
      <c r="A20" t="s">
        <v>203</v>
      </c>
      <c r="B20" s="112" t="s">
        <v>204</v>
      </c>
      <c r="C20" t="s">
        <v>375</v>
      </c>
      <c r="D20" t="s">
        <v>388</v>
      </c>
      <c r="N20" t="s">
        <v>541</v>
      </c>
      <c r="O20" t="s">
        <v>285</v>
      </c>
      <c r="P20">
        <v>1</v>
      </c>
      <c r="Q20" t="s">
        <v>10</v>
      </c>
      <c r="R20" s="203" t="s">
        <v>138</v>
      </c>
    </row>
    <row r="21" spans="1:20" s="339" customFormat="1" x14ac:dyDescent="0.3">
      <c r="A21" t="s">
        <v>205</v>
      </c>
      <c r="B21" s="112" t="s">
        <v>206</v>
      </c>
      <c r="C21" t="s">
        <v>376</v>
      </c>
      <c r="D21" t="s">
        <v>381</v>
      </c>
      <c r="N21" s="340" t="s">
        <v>815</v>
      </c>
      <c r="O21" s="341" t="s">
        <v>814</v>
      </c>
      <c r="P21" s="340">
        <v>1</v>
      </c>
      <c r="Q21" s="340" t="s">
        <v>10</v>
      </c>
      <c r="R21" s="340" t="s">
        <v>15</v>
      </c>
      <c r="S21" s="340" t="s">
        <v>790</v>
      </c>
      <c r="T21"/>
    </row>
    <row r="22" spans="1:20" x14ac:dyDescent="0.3">
      <c r="A22" t="s">
        <v>207</v>
      </c>
      <c r="B22" s="112" t="s">
        <v>208</v>
      </c>
      <c r="C22" t="s">
        <v>373</v>
      </c>
      <c r="D22" t="s">
        <v>396</v>
      </c>
      <c r="N22" t="s">
        <v>542</v>
      </c>
      <c r="O22" t="s">
        <v>205</v>
      </c>
      <c r="P22">
        <v>1</v>
      </c>
      <c r="Q22" t="s">
        <v>10</v>
      </c>
      <c r="R22" s="274" t="s">
        <v>15</v>
      </c>
      <c r="T22" s="339"/>
    </row>
    <row r="23" spans="1:20" x14ac:dyDescent="0.3">
      <c r="A23" t="s">
        <v>209</v>
      </c>
      <c r="B23" s="112" t="s">
        <v>210</v>
      </c>
      <c r="C23" t="s">
        <v>376</v>
      </c>
      <c r="D23" t="s">
        <v>381</v>
      </c>
      <c r="N23" s="340" t="s">
        <v>789</v>
      </c>
      <c r="O23" s="341" t="s">
        <v>215</v>
      </c>
      <c r="P23" s="340">
        <v>1</v>
      </c>
      <c r="Q23" s="340" t="s">
        <v>10</v>
      </c>
      <c r="R23" s="340" t="s">
        <v>15</v>
      </c>
      <c r="S23" s="340" t="s">
        <v>790</v>
      </c>
    </row>
    <row r="24" spans="1:20" x14ac:dyDescent="0.3">
      <c r="A24" t="s">
        <v>211</v>
      </c>
      <c r="B24" s="112" t="s">
        <v>212</v>
      </c>
      <c r="C24" t="s">
        <v>6</v>
      </c>
      <c r="D24" t="s">
        <v>383</v>
      </c>
      <c r="N24" s="198" t="s">
        <v>699</v>
      </c>
      <c r="O24" s="198" t="s">
        <v>207</v>
      </c>
      <c r="P24" s="198">
        <v>1</v>
      </c>
      <c r="Q24" s="198" t="s">
        <v>10</v>
      </c>
      <c r="R24" s="274" t="s">
        <v>15</v>
      </c>
    </row>
    <row r="25" spans="1:20" x14ac:dyDescent="0.3">
      <c r="A25" t="s">
        <v>213</v>
      </c>
      <c r="B25" s="112" t="s">
        <v>214</v>
      </c>
      <c r="C25" t="s">
        <v>372</v>
      </c>
      <c r="D25" t="s">
        <v>393</v>
      </c>
      <c r="N25" t="s">
        <v>543</v>
      </c>
      <c r="O25" t="s">
        <v>209</v>
      </c>
      <c r="P25">
        <v>1</v>
      </c>
      <c r="Q25" t="s">
        <v>10</v>
      </c>
      <c r="R25" s="274" t="s">
        <v>15</v>
      </c>
    </row>
    <row r="26" spans="1:20" x14ac:dyDescent="0.3">
      <c r="A26" t="s">
        <v>215</v>
      </c>
      <c r="B26" s="112" t="s">
        <v>216</v>
      </c>
      <c r="C26" t="s">
        <v>374</v>
      </c>
      <c r="D26" t="s">
        <v>394</v>
      </c>
      <c r="N26" t="s">
        <v>544</v>
      </c>
      <c r="O26" t="s">
        <v>331</v>
      </c>
      <c r="P26">
        <v>1</v>
      </c>
      <c r="Q26" t="s">
        <v>10</v>
      </c>
      <c r="R26" s="274" t="s">
        <v>15</v>
      </c>
    </row>
    <row r="27" spans="1:20" x14ac:dyDescent="0.3">
      <c r="A27" t="s">
        <v>217</v>
      </c>
      <c r="B27" s="112" t="s">
        <v>218</v>
      </c>
      <c r="C27" t="s">
        <v>377</v>
      </c>
      <c r="D27" t="s">
        <v>391</v>
      </c>
      <c r="N27" t="s">
        <v>545</v>
      </c>
      <c r="O27" t="s">
        <v>333</v>
      </c>
      <c r="P27">
        <v>1</v>
      </c>
      <c r="Q27" t="s">
        <v>10</v>
      </c>
      <c r="R27" s="274" t="s">
        <v>15</v>
      </c>
    </row>
    <row r="28" spans="1:20" x14ac:dyDescent="0.3">
      <c r="A28" t="s">
        <v>219</v>
      </c>
      <c r="B28" s="112" t="s">
        <v>220</v>
      </c>
      <c r="C28" t="s">
        <v>373</v>
      </c>
      <c r="D28" t="s">
        <v>396</v>
      </c>
      <c r="N28" t="s">
        <v>546</v>
      </c>
      <c r="O28" t="s">
        <v>327</v>
      </c>
      <c r="P28">
        <v>1</v>
      </c>
      <c r="Q28" t="s">
        <v>10</v>
      </c>
      <c r="R28" s="274" t="s">
        <v>15</v>
      </c>
    </row>
    <row r="29" spans="1:20" x14ac:dyDescent="0.3">
      <c r="A29" t="s">
        <v>221</v>
      </c>
      <c r="B29" s="112" t="s">
        <v>222</v>
      </c>
      <c r="C29" t="s">
        <v>373</v>
      </c>
      <c r="D29" t="s">
        <v>396</v>
      </c>
      <c r="N29" t="s">
        <v>547</v>
      </c>
      <c r="O29" t="s">
        <v>329</v>
      </c>
      <c r="P29">
        <v>1</v>
      </c>
      <c r="Q29" t="s">
        <v>10</v>
      </c>
      <c r="R29" s="274" t="s">
        <v>15</v>
      </c>
    </row>
    <row r="30" spans="1:20" x14ac:dyDescent="0.3">
      <c r="A30" t="s">
        <v>223</v>
      </c>
      <c r="B30" s="112" t="s">
        <v>224</v>
      </c>
      <c r="C30" t="s">
        <v>8</v>
      </c>
      <c r="D30" t="s">
        <v>387</v>
      </c>
      <c r="N30" t="s">
        <v>548</v>
      </c>
      <c r="O30" t="s">
        <v>549</v>
      </c>
      <c r="P30">
        <v>1</v>
      </c>
      <c r="Q30" t="s">
        <v>10</v>
      </c>
      <c r="R30" s="197" t="s">
        <v>138</v>
      </c>
    </row>
    <row r="31" spans="1:20" x14ac:dyDescent="0.3">
      <c r="A31" t="s">
        <v>225</v>
      </c>
      <c r="B31" s="112" t="s">
        <v>226</v>
      </c>
      <c r="C31" t="s">
        <v>8</v>
      </c>
      <c r="D31" t="s">
        <v>387</v>
      </c>
      <c r="N31" s="197" t="s">
        <v>550</v>
      </c>
      <c r="O31" s="197" t="s">
        <v>245</v>
      </c>
      <c r="P31" s="197">
        <v>1</v>
      </c>
      <c r="Q31" s="197" t="s">
        <v>10</v>
      </c>
      <c r="R31" s="197" t="s">
        <v>137</v>
      </c>
    </row>
    <row r="32" spans="1:20" x14ac:dyDescent="0.3">
      <c r="A32" t="s">
        <v>227</v>
      </c>
      <c r="B32" s="112" t="s">
        <v>228</v>
      </c>
      <c r="C32" t="s">
        <v>374</v>
      </c>
      <c r="D32" t="s">
        <v>394</v>
      </c>
      <c r="N32" t="s">
        <v>551</v>
      </c>
      <c r="O32" t="s">
        <v>247</v>
      </c>
      <c r="P32">
        <v>1</v>
      </c>
      <c r="Q32" t="s">
        <v>10</v>
      </c>
      <c r="R32" t="s">
        <v>15</v>
      </c>
    </row>
    <row r="33" spans="1:18" x14ac:dyDescent="0.3">
      <c r="A33" t="s">
        <v>229</v>
      </c>
      <c r="B33" s="112" t="s">
        <v>230</v>
      </c>
      <c r="C33" t="s">
        <v>375</v>
      </c>
      <c r="D33" t="s">
        <v>388</v>
      </c>
      <c r="N33" t="s">
        <v>552</v>
      </c>
      <c r="O33" t="s">
        <v>553</v>
      </c>
      <c r="P33">
        <v>1</v>
      </c>
      <c r="Q33" t="s">
        <v>10</v>
      </c>
      <c r="R33" s="203" t="s">
        <v>15</v>
      </c>
    </row>
    <row r="34" spans="1:18" x14ac:dyDescent="0.3">
      <c r="A34" t="s">
        <v>231</v>
      </c>
      <c r="B34" s="112" t="s">
        <v>232</v>
      </c>
      <c r="C34" t="s">
        <v>378</v>
      </c>
      <c r="D34" t="s">
        <v>390</v>
      </c>
      <c r="N34" t="s">
        <v>554</v>
      </c>
      <c r="O34" t="s">
        <v>251</v>
      </c>
      <c r="P34">
        <v>1</v>
      </c>
      <c r="Q34" t="s">
        <v>10</v>
      </c>
      <c r="R34" s="203" t="s">
        <v>15</v>
      </c>
    </row>
    <row r="35" spans="1:18" x14ac:dyDescent="0.3">
      <c r="A35" t="s">
        <v>233</v>
      </c>
      <c r="B35" s="112" t="s">
        <v>234</v>
      </c>
      <c r="C35" t="s">
        <v>8</v>
      </c>
      <c r="D35" t="s">
        <v>387</v>
      </c>
      <c r="N35" t="s">
        <v>555</v>
      </c>
      <c r="O35" t="s">
        <v>249</v>
      </c>
      <c r="P35">
        <v>1</v>
      </c>
      <c r="Q35" t="s">
        <v>10</v>
      </c>
      <c r="R35" s="203" t="s">
        <v>15</v>
      </c>
    </row>
    <row r="36" spans="1:18" x14ac:dyDescent="0.3">
      <c r="A36" t="s">
        <v>235</v>
      </c>
      <c r="B36" s="112" t="s">
        <v>236</v>
      </c>
      <c r="C36" t="s">
        <v>379</v>
      </c>
      <c r="D36" t="s">
        <v>389</v>
      </c>
      <c r="N36" t="s">
        <v>556</v>
      </c>
      <c r="O36" t="s">
        <v>557</v>
      </c>
      <c r="P36">
        <v>1</v>
      </c>
      <c r="Q36" t="s">
        <v>10</v>
      </c>
      <c r="R36" s="203" t="s">
        <v>15</v>
      </c>
    </row>
    <row r="37" spans="1:18" x14ac:dyDescent="0.3">
      <c r="A37" t="s">
        <v>237</v>
      </c>
      <c r="B37" s="112" t="s">
        <v>238</v>
      </c>
      <c r="C37" t="s">
        <v>7</v>
      </c>
      <c r="D37" t="s">
        <v>386</v>
      </c>
      <c r="N37" t="s">
        <v>558</v>
      </c>
      <c r="O37" t="s">
        <v>253</v>
      </c>
      <c r="P37">
        <v>1</v>
      </c>
      <c r="Q37" t="s">
        <v>10</v>
      </c>
      <c r="R37" s="203" t="s">
        <v>15</v>
      </c>
    </row>
    <row r="38" spans="1:18" x14ac:dyDescent="0.3">
      <c r="A38" t="s">
        <v>239</v>
      </c>
      <c r="B38" s="112" t="s">
        <v>240</v>
      </c>
      <c r="C38" t="s">
        <v>373</v>
      </c>
      <c r="D38" t="s">
        <v>396</v>
      </c>
      <c r="N38" t="s">
        <v>559</v>
      </c>
      <c r="O38" t="s">
        <v>255</v>
      </c>
      <c r="P38">
        <v>1</v>
      </c>
      <c r="Q38" t="s">
        <v>10</v>
      </c>
      <c r="R38" s="203" t="s">
        <v>15</v>
      </c>
    </row>
    <row r="39" spans="1:18" x14ac:dyDescent="0.3">
      <c r="A39" t="s">
        <v>241</v>
      </c>
      <c r="B39" s="112" t="s">
        <v>242</v>
      </c>
      <c r="C39" t="s">
        <v>376</v>
      </c>
      <c r="D39" t="s">
        <v>381</v>
      </c>
      <c r="N39" t="s">
        <v>560</v>
      </c>
      <c r="O39" t="s">
        <v>561</v>
      </c>
      <c r="P39">
        <v>1</v>
      </c>
      <c r="Q39" t="s">
        <v>10</v>
      </c>
      <c r="R39" s="203" t="s">
        <v>15</v>
      </c>
    </row>
    <row r="40" spans="1:18" x14ac:dyDescent="0.3">
      <c r="A40" t="s">
        <v>243</v>
      </c>
      <c r="B40" s="112" t="s">
        <v>244</v>
      </c>
      <c r="C40" t="s">
        <v>379</v>
      </c>
      <c r="D40" t="s">
        <v>389</v>
      </c>
      <c r="N40" t="s">
        <v>562</v>
      </c>
      <c r="O40" t="s">
        <v>257</v>
      </c>
      <c r="P40">
        <v>1</v>
      </c>
      <c r="Q40" t="s">
        <v>10</v>
      </c>
      <c r="R40" s="203" t="s">
        <v>15</v>
      </c>
    </row>
    <row r="41" spans="1:18" x14ac:dyDescent="0.3">
      <c r="A41" t="s">
        <v>245</v>
      </c>
      <c r="B41" s="112" t="s">
        <v>246</v>
      </c>
      <c r="C41" t="s">
        <v>374</v>
      </c>
      <c r="D41" t="s">
        <v>394</v>
      </c>
      <c r="N41" t="s">
        <v>563</v>
      </c>
      <c r="O41" t="s">
        <v>564</v>
      </c>
      <c r="P41">
        <v>1</v>
      </c>
      <c r="Q41" t="s">
        <v>10</v>
      </c>
      <c r="R41" s="203" t="s">
        <v>15</v>
      </c>
    </row>
    <row r="42" spans="1:18" x14ac:dyDescent="0.3">
      <c r="A42" t="s">
        <v>247</v>
      </c>
      <c r="B42" s="112" t="s">
        <v>248</v>
      </c>
      <c r="C42" t="s">
        <v>8</v>
      </c>
      <c r="D42" t="s">
        <v>387</v>
      </c>
      <c r="N42" s="268" t="s">
        <v>755</v>
      </c>
      <c r="O42" s="111" t="s">
        <v>753</v>
      </c>
      <c r="P42" s="268">
        <v>8</v>
      </c>
      <c r="Q42" s="268" t="s">
        <v>754</v>
      </c>
      <c r="R42" s="268" t="s">
        <v>138</v>
      </c>
    </row>
    <row r="43" spans="1:18" x14ac:dyDescent="0.3">
      <c r="A43" t="s">
        <v>249</v>
      </c>
      <c r="B43" s="112" t="s">
        <v>250</v>
      </c>
      <c r="C43" t="s">
        <v>378</v>
      </c>
      <c r="D43" t="s">
        <v>390</v>
      </c>
      <c r="N43" t="s">
        <v>565</v>
      </c>
      <c r="O43" t="s">
        <v>566</v>
      </c>
      <c r="P43">
        <v>1</v>
      </c>
      <c r="Q43" t="s">
        <v>10</v>
      </c>
      <c r="R43" t="s">
        <v>138</v>
      </c>
    </row>
    <row r="44" spans="1:18" x14ac:dyDescent="0.3">
      <c r="A44" t="s">
        <v>251</v>
      </c>
      <c r="B44" s="112" t="s">
        <v>252</v>
      </c>
      <c r="C44" t="s">
        <v>377</v>
      </c>
      <c r="D44" t="s">
        <v>391</v>
      </c>
      <c r="N44" t="s">
        <v>567</v>
      </c>
      <c r="O44" t="s">
        <v>568</v>
      </c>
      <c r="P44">
        <v>1</v>
      </c>
      <c r="Q44" t="s">
        <v>10</v>
      </c>
      <c r="R44" s="203" t="s">
        <v>15</v>
      </c>
    </row>
    <row r="45" spans="1:18" x14ac:dyDescent="0.3">
      <c r="A45" t="s">
        <v>253</v>
      </c>
      <c r="B45" s="112" t="s">
        <v>254</v>
      </c>
      <c r="C45" t="s">
        <v>376</v>
      </c>
      <c r="D45" t="s">
        <v>381</v>
      </c>
      <c r="N45" t="s">
        <v>569</v>
      </c>
      <c r="O45" t="s">
        <v>570</v>
      </c>
      <c r="P45">
        <v>1</v>
      </c>
      <c r="Q45" t="s">
        <v>10</v>
      </c>
      <c r="R45" s="203" t="s">
        <v>138</v>
      </c>
    </row>
    <row r="46" spans="1:18" x14ac:dyDescent="0.3">
      <c r="A46" t="s">
        <v>255</v>
      </c>
      <c r="B46" s="112" t="s">
        <v>256</v>
      </c>
      <c r="C46" t="s">
        <v>5</v>
      </c>
      <c r="D46" t="s">
        <v>382</v>
      </c>
      <c r="N46" s="268" t="s">
        <v>751</v>
      </c>
      <c r="O46" s="111" t="s">
        <v>752</v>
      </c>
      <c r="P46" s="268">
        <v>1</v>
      </c>
      <c r="Q46" s="268" t="s">
        <v>10</v>
      </c>
      <c r="R46" s="268" t="s">
        <v>138</v>
      </c>
    </row>
    <row r="47" spans="1:18" x14ac:dyDescent="0.3">
      <c r="A47" t="s">
        <v>257</v>
      </c>
      <c r="B47" s="112" t="s">
        <v>258</v>
      </c>
      <c r="C47" t="s">
        <v>370</v>
      </c>
      <c r="D47" t="s">
        <v>395</v>
      </c>
      <c r="N47" t="s">
        <v>571</v>
      </c>
      <c r="O47" t="s">
        <v>572</v>
      </c>
      <c r="P47">
        <v>1</v>
      </c>
      <c r="Q47" t="s">
        <v>10</v>
      </c>
      <c r="R47" s="203" t="s">
        <v>138</v>
      </c>
    </row>
    <row r="48" spans="1:18" x14ac:dyDescent="0.3">
      <c r="A48" t="s">
        <v>259</v>
      </c>
      <c r="B48" s="112" t="s">
        <v>260</v>
      </c>
      <c r="C48" t="s">
        <v>371</v>
      </c>
      <c r="D48" t="s">
        <v>392</v>
      </c>
      <c r="N48" t="s">
        <v>573</v>
      </c>
      <c r="O48" t="s">
        <v>574</v>
      </c>
      <c r="P48">
        <v>1</v>
      </c>
      <c r="Q48" t="s">
        <v>10</v>
      </c>
      <c r="R48" s="203" t="s">
        <v>15</v>
      </c>
    </row>
    <row r="49" spans="1:20" s="339" customFormat="1" x14ac:dyDescent="0.3">
      <c r="A49" t="s">
        <v>261</v>
      </c>
      <c r="B49" s="112" t="s">
        <v>262</v>
      </c>
      <c r="C49" t="s">
        <v>373</v>
      </c>
      <c r="D49" t="s">
        <v>396</v>
      </c>
      <c r="N49" t="s">
        <v>706</v>
      </c>
      <c r="O49" t="s">
        <v>575</v>
      </c>
      <c r="P49">
        <v>1</v>
      </c>
      <c r="Q49" t="s">
        <v>10</v>
      </c>
      <c r="R49" t="s">
        <v>137</v>
      </c>
      <c r="S49"/>
      <c r="T49"/>
    </row>
    <row r="50" spans="1:20" x14ac:dyDescent="0.3">
      <c r="A50" t="s">
        <v>263</v>
      </c>
      <c r="B50" s="112" t="s">
        <v>264</v>
      </c>
      <c r="C50" t="s">
        <v>7</v>
      </c>
      <c r="D50" t="s">
        <v>386</v>
      </c>
      <c r="N50" t="s">
        <v>576</v>
      </c>
      <c r="O50" t="s">
        <v>231</v>
      </c>
      <c r="P50">
        <v>1</v>
      </c>
      <c r="Q50" t="s">
        <v>10</v>
      </c>
      <c r="R50" s="203" t="s">
        <v>137</v>
      </c>
      <c r="T50" s="339"/>
    </row>
    <row r="51" spans="1:20" x14ac:dyDescent="0.3">
      <c r="A51" t="s">
        <v>265</v>
      </c>
      <c r="B51" s="112" t="s">
        <v>266</v>
      </c>
      <c r="C51" t="s">
        <v>376</v>
      </c>
      <c r="D51" t="s">
        <v>381</v>
      </c>
      <c r="N51" s="340" t="s">
        <v>791</v>
      </c>
      <c r="O51" s="341" t="s">
        <v>792</v>
      </c>
      <c r="P51" s="340">
        <v>1</v>
      </c>
      <c r="Q51" s="340" t="s">
        <v>10</v>
      </c>
      <c r="R51" s="340" t="s">
        <v>137</v>
      </c>
      <c r="S51" s="340" t="s">
        <v>790</v>
      </c>
    </row>
    <row r="52" spans="1:20" x14ac:dyDescent="0.3">
      <c r="A52" t="s">
        <v>267</v>
      </c>
      <c r="B52" s="112" t="s">
        <v>268</v>
      </c>
      <c r="C52" t="s">
        <v>375</v>
      </c>
      <c r="D52" t="s">
        <v>388</v>
      </c>
      <c r="N52" t="s">
        <v>577</v>
      </c>
      <c r="O52" t="s">
        <v>578</v>
      </c>
      <c r="P52">
        <v>1</v>
      </c>
      <c r="Q52" t="s">
        <v>10</v>
      </c>
      <c r="R52" t="s">
        <v>138</v>
      </c>
    </row>
    <row r="53" spans="1:20" x14ac:dyDescent="0.3">
      <c r="A53" t="s">
        <v>269</v>
      </c>
      <c r="B53" s="112" t="s">
        <v>270</v>
      </c>
      <c r="C53" t="s">
        <v>374</v>
      </c>
      <c r="D53" t="s">
        <v>394</v>
      </c>
      <c r="N53" s="203"/>
      <c r="O53" s="203" t="e">
        <v>#N/A</v>
      </c>
      <c r="P53" s="203"/>
      <c r="Q53" s="203"/>
      <c r="R53" s="203" t="s">
        <v>714</v>
      </c>
    </row>
    <row r="54" spans="1:20" x14ac:dyDescent="0.3">
      <c r="A54" t="s">
        <v>271</v>
      </c>
      <c r="B54" s="112" t="s">
        <v>272</v>
      </c>
      <c r="C54" t="s">
        <v>375</v>
      </c>
      <c r="D54" t="s">
        <v>388</v>
      </c>
      <c r="N54" t="s">
        <v>662</v>
      </c>
      <c r="O54" t="s">
        <v>588</v>
      </c>
      <c r="P54">
        <v>8</v>
      </c>
      <c r="Q54" t="s">
        <v>589</v>
      </c>
      <c r="R54" s="203" t="s">
        <v>707</v>
      </c>
    </row>
    <row r="55" spans="1:20" x14ac:dyDescent="0.3">
      <c r="A55" t="s">
        <v>273</v>
      </c>
      <c r="B55" s="112" t="s">
        <v>274</v>
      </c>
      <c r="C55" t="s">
        <v>374</v>
      </c>
      <c r="D55" t="s">
        <v>394</v>
      </c>
      <c r="N55" t="s">
        <v>665</v>
      </c>
      <c r="O55" t="s">
        <v>590</v>
      </c>
      <c r="P55">
        <v>8</v>
      </c>
      <c r="Q55" t="s">
        <v>589</v>
      </c>
      <c r="R55" s="203" t="s">
        <v>707</v>
      </c>
    </row>
    <row r="56" spans="1:20" x14ac:dyDescent="0.3">
      <c r="A56" t="s">
        <v>275</v>
      </c>
      <c r="B56" s="112" t="s">
        <v>276</v>
      </c>
      <c r="C56" t="s">
        <v>7</v>
      </c>
      <c r="D56" t="s">
        <v>386</v>
      </c>
      <c r="N56" t="s">
        <v>672</v>
      </c>
      <c r="O56" t="s">
        <v>591</v>
      </c>
      <c r="P56">
        <v>8</v>
      </c>
      <c r="Q56" t="s">
        <v>589</v>
      </c>
      <c r="R56" s="203" t="s">
        <v>707</v>
      </c>
      <c r="S56" s="191"/>
    </row>
    <row r="57" spans="1:20" x14ac:dyDescent="0.3">
      <c r="A57" t="s">
        <v>277</v>
      </c>
      <c r="B57" s="112" t="s">
        <v>278</v>
      </c>
      <c r="C57" t="s">
        <v>376</v>
      </c>
      <c r="D57" t="s">
        <v>381</v>
      </c>
      <c r="N57" s="191" t="s">
        <v>668</v>
      </c>
      <c r="O57" s="191" t="s">
        <v>592</v>
      </c>
      <c r="P57" s="191">
        <v>8</v>
      </c>
      <c r="Q57" s="191" t="s">
        <v>589</v>
      </c>
      <c r="R57" s="203" t="s">
        <v>707</v>
      </c>
      <c r="S57" s="191"/>
    </row>
    <row r="58" spans="1:20" x14ac:dyDescent="0.3">
      <c r="A58" t="s">
        <v>279</v>
      </c>
      <c r="B58" s="112" t="s">
        <v>280</v>
      </c>
      <c r="C58" t="s">
        <v>5</v>
      </c>
      <c r="D58" t="s">
        <v>382</v>
      </c>
      <c r="N58" t="s">
        <v>671</v>
      </c>
      <c r="O58" t="s">
        <v>593</v>
      </c>
      <c r="P58">
        <v>8</v>
      </c>
      <c r="Q58" t="s">
        <v>589</v>
      </c>
      <c r="R58" s="203" t="s">
        <v>707</v>
      </c>
      <c r="S58" s="191"/>
    </row>
    <row r="59" spans="1:20" x14ac:dyDescent="0.3">
      <c r="A59" t="s">
        <v>281</v>
      </c>
      <c r="B59" s="112" t="s">
        <v>282</v>
      </c>
      <c r="C59" t="s">
        <v>370</v>
      </c>
      <c r="D59" t="s">
        <v>395</v>
      </c>
      <c r="N59" t="s">
        <v>693</v>
      </c>
      <c r="O59" t="s">
        <v>594</v>
      </c>
      <c r="P59">
        <v>8</v>
      </c>
      <c r="Q59" t="s">
        <v>589</v>
      </c>
      <c r="R59" s="203" t="s">
        <v>707</v>
      </c>
      <c r="S59" s="191"/>
    </row>
    <row r="60" spans="1:20" x14ac:dyDescent="0.3">
      <c r="A60" t="s">
        <v>283</v>
      </c>
      <c r="B60" s="112" t="s">
        <v>284</v>
      </c>
      <c r="C60" t="s">
        <v>6</v>
      </c>
      <c r="D60" t="s">
        <v>383</v>
      </c>
      <c r="N60" t="s">
        <v>694</v>
      </c>
      <c r="O60" t="s">
        <v>595</v>
      </c>
      <c r="P60">
        <v>8</v>
      </c>
      <c r="Q60" t="s">
        <v>589</v>
      </c>
      <c r="R60" s="203" t="s">
        <v>707</v>
      </c>
      <c r="S60" s="191"/>
    </row>
    <row r="61" spans="1:20" x14ac:dyDescent="0.3">
      <c r="A61" t="s">
        <v>285</v>
      </c>
      <c r="B61" s="112" t="s">
        <v>286</v>
      </c>
      <c r="C61" t="s">
        <v>7</v>
      </c>
      <c r="D61" t="s">
        <v>386</v>
      </c>
      <c r="N61" s="197" t="s">
        <v>691</v>
      </c>
      <c r="O61" s="197" t="s">
        <v>597</v>
      </c>
      <c r="P61" s="197">
        <v>8</v>
      </c>
      <c r="Q61" s="197" t="s">
        <v>589</v>
      </c>
      <c r="R61" s="203" t="s">
        <v>707</v>
      </c>
      <c r="S61" s="191"/>
    </row>
    <row r="62" spans="1:20" x14ac:dyDescent="0.3">
      <c r="A62" t="s">
        <v>287</v>
      </c>
      <c r="B62" s="112" t="s">
        <v>288</v>
      </c>
      <c r="C62" t="s">
        <v>132</v>
      </c>
      <c r="D62" t="s">
        <v>384</v>
      </c>
      <c r="N62" t="s">
        <v>690</v>
      </c>
      <c r="O62" t="s">
        <v>596</v>
      </c>
      <c r="P62">
        <v>8</v>
      </c>
      <c r="Q62" t="s">
        <v>589</v>
      </c>
      <c r="R62" s="203" t="s">
        <v>707</v>
      </c>
      <c r="S62" s="191"/>
    </row>
    <row r="63" spans="1:20" x14ac:dyDescent="0.3">
      <c r="A63" t="s">
        <v>289</v>
      </c>
      <c r="B63" s="112" t="s">
        <v>290</v>
      </c>
      <c r="C63" t="s">
        <v>8</v>
      </c>
      <c r="D63" t="s">
        <v>387</v>
      </c>
      <c r="N63" t="s">
        <v>692</v>
      </c>
      <c r="O63" t="s">
        <v>598</v>
      </c>
      <c r="P63">
        <v>8</v>
      </c>
      <c r="Q63" t="s">
        <v>589</v>
      </c>
      <c r="R63" s="203" t="s">
        <v>707</v>
      </c>
      <c r="S63" s="191"/>
    </row>
    <row r="64" spans="1:20" x14ac:dyDescent="0.3">
      <c r="A64" t="s">
        <v>291</v>
      </c>
      <c r="B64" s="112" t="s">
        <v>292</v>
      </c>
      <c r="C64" t="s">
        <v>375</v>
      </c>
      <c r="D64" t="s">
        <v>388</v>
      </c>
      <c r="N64" t="s">
        <v>689</v>
      </c>
      <c r="O64" t="s">
        <v>599</v>
      </c>
      <c r="P64">
        <v>8</v>
      </c>
      <c r="Q64" t="s">
        <v>589</v>
      </c>
      <c r="R64" s="203" t="s">
        <v>707</v>
      </c>
      <c r="S64" s="191"/>
    </row>
    <row r="65" spans="1:19" x14ac:dyDescent="0.3">
      <c r="A65" t="s">
        <v>293</v>
      </c>
      <c r="B65" s="112" t="s">
        <v>294</v>
      </c>
      <c r="C65" t="s">
        <v>378</v>
      </c>
      <c r="D65" t="s">
        <v>390</v>
      </c>
      <c r="N65" t="s">
        <v>663</v>
      </c>
      <c r="O65" t="s">
        <v>600</v>
      </c>
      <c r="P65">
        <v>8</v>
      </c>
      <c r="Q65" t="s">
        <v>589</v>
      </c>
      <c r="R65" s="203" t="s">
        <v>707</v>
      </c>
      <c r="S65" s="191"/>
    </row>
    <row r="66" spans="1:19" x14ac:dyDescent="0.3">
      <c r="A66" t="s">
        <v>295</v>
      </c>
      <c r="B66" s="112" t="s">
        <v>296</v>
      </c>
      <c r="C66" t="s">
        <v>372</v>
      </c>
      <c r="D66" t="s">
        <v>393</v>
      </c>
      <c r="N66" s="197" t="s">
        <v>660</v>
      </c>
      <c r="O66" s="197" t="s">
        <v>601</v>
      </c>
      <c r="P66" s="197">
        <v>8</v>
      </c>
      <c r="Q66" s="197" t="s">
        <v>589</v>
      </c>
      <c r="R66" s="203" t="s">
        <v>707</v>
      </c>
      <c r="S66" s="191"/>
    </row>
    <row r="67" spans="1:19" x14ac:dyDescent="0.3">
      <c r="A67" t="s">
        <v>297</v>
      </c>
      <c r="B67" s="112" t="s">
        <v>298</v>
      </c>
      <c r="C67" t="s">
        <v>378</v>
      </c>
      <c r="D67" t="s">
        <v>390</v>
      </c>
      <c r="N67" t="s">
        <v>664</v>
      </c>
      <c r="O67" t="s">
        <v>602</v>
      </c>
      <c r="P67">
        <v>8</v>
      </c>
      <c r="Q67" t="s">
        <v>589</v>
      </c>
      <c r="R67" s="203" t="s">
        <v>707</v>
      </c>
      <c r="S67" s="191"/>
    </row>
    <row r="68" spans="1:19" x14ac:dyDescent="0.3">
      <c r="A68" t="s">
        <v>299</v>
      </c>
      <c r="B68" s="112" t="s">
        <v>300</v>
      </c>
      <c r="C68" t="s">
        <v>374</v>
      </c>
      <c r="D68" t="s">
        <v>394</v>
      </c>
      <c r="N68" t="s">
        <v>657</v>
      </c>
      <c r="O68" t="s">
        <v>603</v>
      </c>
      <c r="P68">
        <v>8</v>
      </c>
      <c r="Q68" t="s">
        <v>589</v>
      </c>
      <c r="R68" s="203" t="s">
        <v>707</v>
      </c>
      <c r="S68" s="191"/>
    </row>
    <row r="69" spans="1:19" x14ac:dyDescent="0.3">
      <c r="A69" t="s">
        <v>301</v>
      </c>
      <c r="B69" s="112" t="s">
        <v>302</v>
      </c>
      <c r="C69" t="s">
        <v>375</v>
      </c>
      <c r="D69" t="s">
        <v>388</v>
      </c>
      <c r="N69" t="s">
        <v>669</v>
      </c>
      <c r="O69" t="s">
        <v>604</v>
      </c>
      <c r="P69">
        <v>8</v>
      </c>
      <c r="Q69" t="s">
        <v>589</v>
      </c>
      <c r="R69" s="203" t="s">
        <v>707</v>
      </c>
      <c r="S69" s="191"/>
    </row>
    <row r="70" spans="1:19" x14ac:dyDescent="0.3">
      <c r="A70" t="s">
        <v>303</v>
      </c>
      <c r="B70" s="112" t="s">
        <v>304</v>
      </c>
      <c r="C70" t="s">
        <v>374</v>
      </c>
      <c r="D70" t="s">
        <v>394</v>
      </c>
      <c r="N70" t="s">
        <v>677</v>
      </c>
      <c r="O70" t="s">
        <v>605</v>
      </c>
      <c r="P70">
        <v>8</v>
      </c>
      <c r="Q70" t="s">
        <v>589</v>
      </c>
      <c r="R70" s="203" t="s">
        <v>707</v>
      </c>
      <c r="S70" s="191"/>
    </row>
    <row r="71" spans="1:19" x14ac:dyDescent="0.3">
      <c r="A71" t="s">
        <v>305</v>
      </c>
      <c r="B71" s="112" t="s">
        <v>306</v>
      </c>
      <c r="C71" t="s">
        <v>373</v>
      </c>
      <c r="D71" t="s">
        <v>396</v>
      </c>
      <c r="N71" t="s">
        <v>674</v>
      </c>
      <c r="O71" t="s">
        <v>606</v>
      </c>
      <c r="P71">
        <v>8</v>
      </c>
      <c r="Q71" t="s">
        <v>589</v>
      </c>
      <c r="R71" s="203" t="s">
        <v>707</v>
      </c>
      <c r="S71" s="191"/>
    </row>
    <row r="72" spans="1:19" x14ac:dyDescent="0.3">
      <c r="A72" t="s">
        <v>307</v>
      </c>
      <c r="B72" s="112" t="s">
        <v>308</v>
      </c>
      <c r="C72" t="s">
        <v>372</v>
      </c>
      <c r="D72" t="s">
        <v>393</v>
      </c>
      <c r="N72" t="s">
        <v>675</v>
      </c>
      <c r="O72" t="s">
        <v>607</v>
      </c>
      <c r="P72">
        <v>8</v>
      </c>
      <c r="Q72" t="s">
        <v>589</v>
      </c>
      <c r="R72" s="203" t="s">
        <v>707</v>
      </c>
      <c r="S72" s="191"/>
    </row>
    <row r="73" spans="1:19" x14ac:dyDescent="0.3">
      <c r="A73" t="s">
        <v>309</v>
      </c>
      <c r="B73" s="112" t="s">
        <v>310</v>
      </c>
      <c r="C73" t="s">
        <v>373</v>
      </c>
      <c r="D73" t="s">
        <v>396</v>
      </c>
      <c r="N73" t="s">
        <v>679</v>
      </c>
      <c r="O73" t="s">
        <v>608</v>
      </c>
      <c r="P73">
        <v>8</v>
      </c>
      <c r="Q73" t="s">
        <v>589</v>
      </c>
      <c r="R73" s="203" t="s">
        <v>707</v>
      </c>
      <c r="S73" s="191"/>
    </row>
    <row r="74" spans="1:19" x14ac:dyDescent="0.3">
      <c r="A74" t="s">
        <v>311</v>
      </c>
      <c r="B74" s="112" t="s">
        <v>312</v>
      </c>
      <c r="C74" t="s">
        <v>379</v>
      </c>
      <c r="D74" t="s">
        <v>389</v>
      </c>
      <c r="N74" t="s">
        <v>686</v>
      </c>
      <c r="O74" t="s">
        <v>609</v>
      </c>
      <c r="P74">
        <v>8</v>
      </c>
      <c r="Q74" t="s">
        <v>589</v>
      </c>
      <c r="R74" s="203" t="s">
        <v>707</v>
      </c>
      <c r="S74" s="191"/>
    </row>
    <row r="75" spans="1:19" x14ac:dyDescent="0.3">
      <c r="A75" t="s">
        <v>313</v>
      </c>
      <c r="B75" s="112" t="s">
        <v>314</v>
      </c>
      <c r="C75" t="s">
        <v>370</v>
      </c>
      <c r="D75" t="s">
        <v>395</v>
      </c>
      <c r="N75" s="191" t="s">
        <v>681</v>
      </c>
      <c r="O75" s="191" t="s">
        <v>610</v>
      </c>
      <c r="P75" s="191">
        <v>8</v>
      </c>
      <c r="Q75" s="191" t="s">
        <v>589</v>
      </c>
      <c r="R75" s="203" t="s">
        <v>707</v>
      </c>
      <c r="S75" s="191"/>
    </row>
    <row r="76" spans="1:19" x14ac:dyDescent="0.3">
      <c r="A76" t="s">
        <v>315</v>
      </c>
      <c r="B76" s="112" t="s">
        <v>316</v>
      </c>
      <c r="C76" t="s">
        <v>6</v>
      </c>
      <c r="D76" t="s">
        <v>383</v>
      </c>
      <c r="N76" t="s">
        <v>678</v>
      </c>
      <c r="O76" t="s">
        <v>611</v>
      </c>
      <c r="P76">
        <v>8</v>
      </c>
      <c r="Q76" t="s">
        <v>589</v>
      </c>
      <c r="R76" s="203" t="s">
        <v>707</v>
      </c>
      <c r="S76" s="191"/>
    </row>
    <row r="77" spans="1:19" x14ac:dyDescent="0.3">
      <c r="A77" t="s">
        <v>317</v>
      </c>
      <c r="B77" s="112" t="s">
        <v>318</v>
      </c>
      <c r="C77" t="s">
        <v>8</v>
      </c>
      <c r="D77" t="s">
        <v>387</v>
      </c>
      <c r="N77" t="s">
        <v>683</v>
      </c>
      <c r="O77" t="s">
        <v>612</v>
      </c>
      <c r="P77">
        <v>8</v>
      </c>
      <c r="Q77" t="s">
        <v>589</v>
      </c>
      <c r="R77" s="203" t="s">
        <v>707</v>
      </c>
      <c r="S77" s="191"/>
    </row>
    <row r="78" spans="1:19" x14ac:dyDescent="0.3">
      <c r="A78" t="s">
        <v>319</v>
      </c>
      <c r="B78" s="112" t="s">
        <v>320</v>
      </c>
      <c r="C78" t="s">
        <v>371</v>
      </c>
      <c r="D78" t="s">
        <v>392</v>
      </c>
      <c r="N78" s="197" t="s">
        <v>661</v>
      </c>
      <c r="O78" s="197" t="s">
        <v>613</v>
      </c>
      <c r="P78" s="197">
        <v>8</v>
      </c>
      <c r="Q78" s="197" t="s">
        <v>589</v>
      </c>
      <c r="R78" s="203" t="s">
        <v>707</v>
      </c>
      <c r="S78" s="191"/>
    </row>
    <row r="79" spans="1:19" x14ac:dyDescent="0.3">
      <c r="A79" t="s">
        <v>321</v>
      </c>
      <c r="B79" s="112" t="s">
        <v>322</v>
      </c>
      <c r="C79" t="s">
        <v>371</v>
      </c>
      <c r="D79" t="s">
        <v>392</v>
      </c>
      <c r="N79" s="197" t="s">
        <v>658</v>
      </c>
      <c r="O79" s="197" t="s">
        <v>614</v>
      </c>
      <c r="P79" s="197">
        <v>8</v>
      </c>
      <c r="Q79" s="197" t="s">
        <v>589</v>
      </c>
      <c r="R79" s="203" t="s">
        <v>707</v>
      </c>
      <c r="S79" s="191"/>
    </row>
    <row r="80" spans="1:19" x14ac:dyDescent="0.3">
      <c r="A80" t="s">
        <v>323</v>
      </c>
      <c r="B80" s="112" t="s">
        <v>324</v>
      </c>
      <c r="C80" t="s">
        <v>8</v>
      </c>
      <c r="D80" t="s">
        <v>387</v>
      </c>
      <c r="N80" t="s">
        <v>670</v>
      </c>
      <c r="O80" t="s">
        <v>615</v>
      </c>
      <c r="P80">
        <v>8</v>
      </c>
      <c r="Q80" t="s">
        <v>589</v>
      </c>
      <c r="R80" s="203" t="s">
        <v>707</v>
      </c>
      <c r="S80" s="191"/>
    </row>
    <row r="81" spans="1:19" x14ac:dyDescent="0.3">
      <c r="A81" t="s">
        <v>325</v>
      </c>
      <c r="B81" s="112" t="s">
        <v>326</v>
      </c>
      <c r="C81" t="s">
        <v>7</v>
      </c>
      <c r="D81" t="s">
        <v>386</v>
      </c>
      <c r="N81" t="s">
        <v>673</v>
      </c>
      <c r="O81" t="s">
        <v>616</v>
      </c>
      <c r="P81">
        <v>8</v>
      </c>
      <c r="Q81" t="s">
        <v>589</v>
      </c>
      <c r="R81" s="203" t="s">
        <v>707</v>
      </c>
      <c r="S81" s="191"/>
    </row>
    <row r="82" spans="1:19" x14ac:dyDescent="0.3">
      <c r="A82" t="s">
        <v>327</v>
      </c>
      <c r="B82" s="112" t="s">
        <v>328</v>
      </c>
      <c r="C82" t="s">
        <v>6</v>
      </c>
      <c r="D82" t="s">
        <v>383</v>
      </c>
      <c r="N82" t="s">
        <v>687</v>
      </c>
      <c r="O82" t="s">
        <v>617</v>
      </c>
      <c r="P82">
        <v>8</v>
      </c>
      <c r="Q82" t="s">
        <v>589</v>
      </c>
      <c r="R82" s="203" t="s">
        <v>707</v>
      </c>
      <c r="S82" s="191"/>
    </row>
    <row r="83" spans="1:19" x14ac:dyDescent="0.3">
      <c r="A83" t="s">
        <v>329</v>
      </c>
      <c r="B83" s="112" t="s">
        <v>330</v>
      </c>
      <c r="C83" t="s">
        <v>377</v>
      </c>
      <c r="D83" t="s">
        <v>391</v>
      </c>
      <c r="N83" t="s">
        <v>685</v>
      </c>
      <c r="O83" t="s">
        <v>618</v>
      </c>
      <c r="P83">
        <v>8</v>
      </c>
      <c r="Q83" t="s">
        <v>589</v>
      </c>
      <c r="R83" s="203" t="s">
        <v>707</v>
      </c>
      <c r="S83" s="191"/>
    </row>
    <row r="84" spans="1:19" x14ac:dyDescent="0.3">
      <c r="A84" t="s">
        <v>331</v>
      </c>
      <c r="B84" s="112" t="s">
        <v>332</v>
      </c>
      <c r="C84" t="s">
        <v>371</v>
      </c>
      <c r="D84" t="s">
        <v>392</v>
      </c>
      <c r="N84" t="s">
        <v>680</v>
      </c>
      <c r="O84" t="s">
        <v>619</v>
      </c>
      <c r="P84">
        <v>8</v>
      </c>
      <c r="Q84" t="s">
        <v>589</v>
      </c>
      <c r="R84" s="203" t="s">
        <v>707</v>
      </c>
      <c r="S84" s="191"/>
    </row>
    <row r="85" spans="1:19" x14ac:dyDescent="0.3">
      <c r="A85" t="s">
        <v>333</v>
      </c>
      <c r="B85" s="112" t="s">
        <v>334</v>
      </c>
      <c r="C85" t="s">
        <v>7</v>
      </c>
      <c r="D85" t="s">
        <v>386</v>
      </c>
      <c r="N85" t="s">
        <v>676</v>
      </c>
      <c r="O85" t="s">
        <v>622</v>
      </c>
      <c r="P85">
        <v>8</v>
      </c>
      <c r="Q85" t="s">
        <v>589</v>
      </c>
      <c r="R85" s="203" t="s">
        <v>707</v>
      </c>
      <c r="S85" s="191"/>
    </row>
    <row r="86" spans="1:19" x14ac:dyDescent="0.3">
      <c r="A86" t="s">
        <v>335</v>
      </c>
      <c r="B86" s="112" t="s">
        <v>336</v>
      </c>
      <c r="C86" t="s">
        <v>8</v>
      </c>
      <c r="D86" t="s">
        <v>387</v>
      </c>
      <c r="N86" s="191" t="s">
        <v>695</v>
      </c>
      <c r="O86" s="191" t="s">
        <v>620</v>
      </c>
      <c r="P86" s="191">
        <v>8</v>
      </c>
      <c r="Q86" s="191" t="s">
        <v>589</v>
      </c>
      <c r="R86" s="203" t="s">
        <v>707</v>
      </c>
      <c r="S86" s="191"/>
    </row>
    <row r="87" spans="1:19" x14ac:dyDescent="0.3">
      <c r="A87" t="s">
        <v>337</v>
      </c>
      <c r="B87" s="112" t="s">
        <v>338</v>
      </c>
      <c r="C87" t="s">
        <v>8</v>
      </c>
      <c r="D87" t="s">
        <v>387</v>
      </c>
      <c r="N87" t="s">
        <v>696</v>
      </c>
      <c r="O87" t="s">
        <v>621</v>
      </c>
      <c r="P87">
        <v>8</v>
      </c>
      <c r="Q87" t="s">
        <v>589</v>
      </c>
      <c r="R87" s="203" t="s">
        <v>707</v>
      </c>
      <c r="S87" s="191"/>
    </row>
    <row r="88" spans="1:19" x14ac:dyDescent="0.3">
      <c r="A88" t="s">
        <v>339</v>
      </c>
      <c r="B88" s="112" t="s">
        <v>340</v>
      </c>
      <c r="C88" t="s">
        <v>376</v>
      </c>
      <c r="D88" t="s">
        <v>381</v>
      </c>
      <c r="N88" s="191" t="s">
        <v>682</v>
      </c>
      <c r="O88" s="191" t="s">
        <v>623</v>
      </c>
      <c r="P88" s="191">
        <v>8</v>
      </c>
      <c r="Q88" s="191" t="s">
        <v>589</v>
      </c>
      <c r="R88" s="203" t="s">
        <v>707</v>
      </c>
      <c r="S88" s="191"/>
    </row>
    <row r="89" spans="1:19" x14ac:dyDescent="0.3">
      <c r="A89" t="s">
        <v>341</v>
      </c>
      <c r="B89" s="112" t="s">
        <v>342</v>
      </c>
      <c r="C89" t="s">
        <v>5</v>
      </c>
      <c r="D89" t="s">
        <v>382</v>
      </c>
      <c r="N89" s="197" t="s">
        <v>659</v>
      </c>
      <c r="O89" s="197" t="s">
        <v>624</v>
      </c>
      <c r="P89" s="197">
        <v>8</v>
      </c>
      <c r="Q89" s="197" t="s">
        <v>589</v>
      </c>
      <c r="R89" s="203" t="s">
        <v>707</v>
      </c>
      <c r="S89" s="191"/>
    </row>
    <row r="90" spans="1:19" x14ac:dyDescent="0.3">
      <c r="A90" t="s">
        <v>343</v>
      </c>
      <c r="B90" s="112" t="s">
        <v>344</v>
      </c>
      <c r="C90" t="s">
        <v>373</v>
      </c>
      <c r="D90" t="s">
        <v>396</v>
      </c>
      <c r="N90" s="191" t="s">
        <v>666</v>
      </c>
      <c r="O90" s="191" t="s">
        <v>625</v>
      </c>
      <c r="P90" s="191">
        <v>8</v>
      </c>
      <c r="Q90" s="191" t="s">
        <v>589</v>
      </c>
      <c r="R90" s="203" t="s">
        <v>707</v>
      </c>
      <c r="S90" s="191"/>
    </row>
    <row r="91" spans="1:19" x14ac:dyDescent="0.3">
      <c r="A91" t="s">
        <v>345</v>
      </c>
      <c r="B91" s="112" t="s">
        <v>346</v>
      </c>
      <c r="C91" t="s">
        <v>7</v>
      </c>
      <c r="D91" t="s">
        <v>386</v>
      </c>
      <c r="N91" s="191" t="s">
        <v>684</v>
      </c>
      <c r="O91" s="191" t="s">
        <v>626</v>
      </c>
      <c r="P91" s="191">
        <v>8</v>
      </c>
      <c r="Q91" s="191" t="s">
        <v>589</v>
      </c>
      <c r="R91" s="203" t="s">
        <v>707</v>
      </c>
      <c r="S91" s="191"/>
    </row>
    <row r="92" spans="1:19" x14ac:dyDescent="0.3">
      <c r="A92" t="s">
        <v>347</v>
      </c>
      <c r="B92" s="112" t="s">
        <v>348</v>
      </c>
      <c r="C92" t="s">
        <v>379</v>
      </c>
      <c r="D92" t="s">
        <v>389</v>
      </c>
      <c r="N92" s="191" t="s">
        <v>688</v>
      </c>
      <c r="O92" s="191" t="s">
        <v>627</v>
      </c>
      <c r="P92" s="191">
        <v>8</v>
      </c>
      <c r="Q92" s="191" t="s">
        <v>589</v>
      </c>
      <c r="R92" s="203" t="s">
        <v>707</v>
      </c>
      <c r="S92" s="191"/>
    </row>
    <row r="93" spans="1:19" x14ac:dyDescent="0.3">
      <c r="A93" t="s">
        <v>349</v>
      </c>
      <c r="B93" s="112" t="s">
        <v>350</v>
      </c>
      <c r="C93" t="s">
        <v>375</v>
      </c>
      <c r="D93" t="s">
        <v>388</v>
      </c>
      <c r="N93" s="191" t="s">
        <v>667</v>
      </c>
      <c r="O93" s="191" t="s">
        <v>628</v>
      </c>
      <c r="P93" s="191">
        <v>8</v>
      </c>
      <c r="Q93" s="191" t="s">
        <v>589</v>
      </c>
      <c r="R93" s="203" t="s">
        <v>707</v>
      </c>
      <c r="S93" s="191"/>
    </row>
    <row r="94" spans="1:19" x14ac:dyDescent="0.3">
      <c r="A94" t="s">
        <v>351</v>
      </c>
      <c r="B94" s="112" t="s">
        <v>352</v>
      </c>
      <c r="C94" t="s">
        <v>379</v>
      </c>
      <c r="D94" t="s">
        <v>389</v>
      </c>
      <c r="N94" t="s">
        <v>654</v>
      </c>
      <c r="O94" t="s">
        <v>629</v>
      </c>
      <c r="P94">
        <v>19</v>
      </c>
      <c r="Q94" t="s">
        <v>630</v>
      </c>
      <c r="R94" s="203" t="s">
        <v>707</v>
      </c>
      <c r="S94" s="191"/>
    </row>
    <row r="95" spans="1:19" x14ac:dyDescent="0.3">
      <c r="A95" t="s">
        <v>353</v>
      </c>
      <c r="B95" s="112" t="s">
        <v>354</v>
      </c>
      <c r="C95" t="s">
        <v>373</v>
      </c>
      <c r="D95" t="s">
        <v>396</v>
      </c>
      <c r="N95" s="197" t="s">
        <v>655</v>
      </c>
      <c r="O95" s="197" t="s">
        <v>631</v>
      </c>
      <c r="P95" s="197">
        <v>19</v>
      </c>
      <c r="Q95" s="197" t="s">
        <v>630</v>
      </c>
      <c r="R95" s="203" t="s">
        <v>707</v>
      </c>
    </row>
    <row r="96" spans="1:19" x14ac:dyDescent="0.3">
      <c r="A96" t="s">
        <v>355</v>
      </c>
      <c r="B96" s="112" t="s">
        <v>356</v>
      </c>
      <c r="C96" t="s">
        <v>132</v>
      </c>
      <c r="D96" t="s">
        <v>384</v>
      </c>
      <c r="N96" t="s">
        <v>579</v>
      </c>
      <c r="O96" t="s">
        <v>580</v>
      </c>
      <c r="P96">
        <v>3</v>
      </c>
      <c r="Q96" t="s">
        <v>581</v>
      </c>
      <c r="R96" s="203" t="s">
        <v>707</v>
      </c>
    </row>
    <row r="97" spans="1:18" x14ac:dyDescent="0.3">
      <c r="A97" t="s">
        <v>357</v>
      </c>
      <c r="B97" s="112" t="s">
        <v>358</v>
      </c>
      <c r="C97" t="s">
        <v>374</v>
      </c>
      <c r="D97" t="s">
        <v>394</v>
      </c>
      <c r="N97" t="s">
        <v>585</v>
      </c>
      <c r="O97" t="s">
        <v>586</v>
      </c>
      <c r="P97">
        <v>7</v>
      </c>
      <c r="Q97" t="s">
        <v>587</v>
      </c>
      <c r="R97" s="203" t="s">
        <v>707</v>
      </c>
    </row>
    <row r="98" spans="1:18" x14ac:dyDescent="0.3">
      <c r="A98" t="s">
        <v>359</v>
      </c>
      <c r="B98" s="112" t="s">
        <v>360</v>
      </c>
      <c r="C98" t="s">
        <v>132</v>
      </c>
      <c r="D98" t="s">
        <v>384</v>
      </c>
      <c r="N98" t="s">
        <v>582</v>
      </c>
      <c r="O98" t="s">
        <v>583</v>
      </c>
      <c r="P98">
        <v>4</v>
      </c>
      <c r="Q98" t="s">
        <v>584</v>
      </c>
      <c r="R98" s="203" t="s">
        <v>707</v>
      </c>
    </row>
    <row r="99" spans="1:18" x14ac:dyDescent="0.3">
      <c r="A99" t="s">
        <v>361</v>
      </c>
      <c r="B99" s="112" t="s">
        <v>362</v>
      </c>
      <c r="C99" t="s">
        <v>378</v>
      </c>
      <c r="D99" t="s">
        <v>390</v>
      </c>
    </row>
    <row r="100" spans="1:18" x14ac:dyDescent="0.3">
      <c r="A100" t="s">
        <v>363</v>
      </c>
      <c r="B100" s="112" t="s">
        <v>364</v>
      </c>
      <c r="C100" t="s">
        <v>8</v>
      </c>
      <c r="D100" t="s">
        <v>387</v>
      </c>
    </row>
    <row r="101" spans="1:18" x14ac:dyDescent="0.3">
      <c r="A101" s="111" t="s">
        <v>365</v>
      </c>
      <c r="B101" s="112" t="s">
        <v>366</v>
      </c>
      <c r="C101" t="s">
        <v>132</v>
      </c>
      <c r="D101" t="s">
        <v>384</v>
      </c>
    </row>
    <row r="102" spans="1:18" x14ac:dyDescent="0.3">
      <c r="A102" s="111" t="s">
        <v>760</v>
      </c>
      <c r="B102" s="285" t="s">
        <v>761</v>
      </c>
      <c r="C102" t="s">
        <v>9</v>
      </c>
      <c r="D102" t="s">
        <v>762</v>
      </c>
    </row>
  </sheetData>
  <sheetProtection algorithmName="SHA-512" hashValue="LfbkuBmJzCJDxkS3ZjCnJJESro2x0hvZeWi2EUTM29CSalE6P38XWPyC0G5l8+SyMYvoGxuEhH5DAdlQAOICog==" saltValue="iuzccCtCbXGQi7Xa3mwD/Q==" spinCount="100000" sheet="1" objects="1" scenarios="1"/>
  <sortState xmlns:xlrd2="http://schemas.microsoft.com/office/spreadsheetml/2017/richdata2" ref="N2:Q61">
    <sortCondition ref="N2:N61"/>
  </sortState>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
  <sheetViews>
    <sheetView workbookViewId="0">
      <selection activeCell="F13" sqref="F13"/>
    </sheetView>
  </sheetViews>
  <sheetFormatPr defaultRowHeight="14.4" x14ac:dyDescent="0.3"/>
  <sheetData>
    <row r="3" spans="2:2" ht="46.2" x14ac:dyDescent="0.85">
      <c r="B3" s="136" t="s">
        <v>636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45"/>
  <sheetViews>
    <sheetView tabSelected="1" workbookViewId="0">
      <selection activeCell="B13" sqref="B13"/>
    </sheetView>
  </sheetViews>
  <sheetFormatPr defaultRowHeight="14.4" x14ac:dyDescent="0.3"/>
  <cols>
    <col min="1" max="1" width="9" customWidth="1"/>
    <col min="2" max="2" width="26.33203125" customWidth="1"/>
    <col min="3" max="3" width="39.109375" customWidth="1"/>
    <col min="4" max="4" width="4.88671875" style="350" customWidth="1"/>
    <col min="5" max="5" width="1.5546875" customWidth="1"/>
    <col min="6" max="6" width="16.109375" customWidth="1"/>
    <col min="7" max="7" width="15.88671875" customWidth="1"/>
    <col min="8" max="8" width="16.109375" customWidth="1"/>
    <col min="9" max="9" width="16" customWidth="1"/>
    <col min="10" max="10" width="14.6640625" customWidth="1"/>
    <col min="11" max="11" width="13.88671875" customWidth="1"/>
  </cols>
  <sheetData>
    <row r="1" spans="2:11" x14ac:dyDescent="0.3">
      <c r="D1"/>
    </row>
    <row r="2" spans="2:11" ht="18" x14ac:dyDescent="0.35">
      <c r="B2" s="143" t="s">
        <v>164</v>
      </c>
      <c r="C2" s="286"/>
      <c r="D2" s="142" t="str">
        <f>IF(C2="","&lt;-----REQUIRES INPUT TO POPULATE WORKBOOK","")</f>
        <v>&lt;-----REQUIRES INPUT TO POPULATE WORKBOOK</v>
      </c>
    </row>
    <row r="3" spans="2:11" ht="18" x14ac:dyDescent="0.35">
      <c r="B3" s="143"/>
      <c r="C3" s="144"/>
      <c r="D3"/>
    </row>
    <row r="4" spans="2:11" ht="18" x14ac:dyDescent="0.35">
      <c r="B4" s="143" t="s">
        <v>161</v>
      </c>
      <c r="C4" s="287"/>
      <c r="D4" s="142" t="str">
        <f>IF(C4="","&lt;-----REQUIRES INPUT TO POPULATE WORKBOOK","")</f>
        <v>&lt;-----REQUIRES INPUT TO POPULATE WORKBOOK</v>
      </c>
    </row>
    <row r="5" spans="2:11" ht="18" x14ac:dyDescent="0.35">
      <c r="B5" s="143"/>
      <c r="C5" s="144"/>
      <c r="D5"/>
    </row>
    <row r="6" spans="2:11" ht="18" x14ac:dyDescent="0.35">
      <c r="B6" s="143" t="s">
        <v>162</v>
      </c>
      <c r="C6" s="287"/>
      <c r="D6" s="142" t="str">
        <f>IF(C6="","&lt;-----REQUIRES INPUT TO POPULATE WORKBOOK","")</f>
        <v>&lt;-----REQUIRES INPUT TO POPULATE WORKBOOK</v>
      </c>
    </row>
    <row r="7" spans="2:11" ht="18" x14ac:dyDescent="0.35">
      <c r="B7" s="143" t="s">
        <v>163</v>
      </c>
      <c r="C7" s="287"/>
      <c r="D7" s="142" t="str">
        <f>IF(C7="","&lt;-----REQUIRES INPUT TO POPULATE WORKBOOK","")</f>
        <v>&lt;-----REQUIRES INPUT TO POPULATE WORKBOOK</v>
      </c>
    </row>
    <row r="8" spans="2:11" ht="18" x14ac:dyDescent="0.35">
      <c r="B8" s="143"/>
      <c r="C8" s="144"/>
      <c r="D8"/>
    </row>
    <row r="9" spans="2:11" ht="18" x14ac:dyDescent="0.35">
      <c r="B9" s="143" t="s">
        <v>165</v>
      </c>
      <c r="C9" s="286"/>
      <c r="D9" s="142" t="str">
        <f>IF(C9="","&lt;-----REQUIRES INPUT TO POPULATE WORKBOOK","")</f>
        <v>&lt;-----REQUIRES INPUT TO POPULATE WORKBOOK</v>
      </c>
    </row>
    <row r="10" spans="2:11" ht="18" x14ac:dyDescent="0.35">
      <c r="B10" s="143" t="s">
        <v>166</v>
      </c>
      <c r="C10" s="211" t="e">
        <f>VLOOKUP(C9,Lookups!B:D,3,0)</f>
        <v>#N/A</v>
      </c>
      <c r="D10"/>
    </row>
    <row r="11" spans="2:11" ht="11.25" customHeight="1" x14ac:dyDescent="0.3"/>
    <row r="12" spans="2:11" s="191" customFormat="1" ht="9.75" customHeight="1" x14ac:dyDescent="0.3">
      <c r="D12" s="350"/>
    </row>
    <row r="13" spans="2:11" x14ac:dyDescent="0.3">
      <c r="C13" s="110" t="s">
        <v>703</v>
      </c>
      <c r="E13" s="264"/>
      <c r="F13" s="110" t="s">
        <v>642</v>
      </c>
      <c r="G13" s="110" t="s">
        <v>139</v>
      </c>
    </row>
    <row r="14" spans="2:11" x14ac:dyDescent="0.3">
      <c r="B14" s="200" t="str">
        <f>IF(C14="","REQUIRES INPUT TO POPULATE WORKBOOK--&gt;","")</f>
        <v>REQUIRES INPUT TO POPULATE WORKBOOK--&gt;</v>
      </c>
      <c r="C14" s="288"/>
      <c r="D14" s="351" t="str">
        <f>IF(ISBLANK(C14),"",VLOOKUP(C14,Lookups!$N$2:$O$52,2,FALSE))</f>
        <v/>
      </c>
      <c r="F14" s="289"/>
      <c r="G14" s="210">
        <f>ROUNDUP((F14/0.9)*0.1,0)</f>
        <v>0</v>
      </c>
      <c r="H14" s="199" t="str">
        <f>IF(G14&gt;0,"&lt;&lt;--Local Match will need to be broken out by source (Cash/In-Kind) on 732A Svc Cost Computation Form","")</f>
        <v/>
      </c>
      <c r="J14" s="207"/>
      <c r="K14" s="207"/>
    </row>
    <row r="15" spans="2:11" x14ac:dyDescent="0.3">
      <c r="B15" s="200" t="str">
        <f t="shared" ref="B15:B27" si="0">IF(C15="","REQUIRES INPUT TO POPULATE WORKBOOK--&gt;","")</f>
        <v>REQUIRES INPUT TO POPULATE WORKBOOK--&gt;</v>
      </c>
      <c r="C15" s="288"/>
      <c r="D15" s="351" t="str">
        <f>IF(ISBLANK(C15),"",VLOOKUP(C15,Lookups!$N$2:$O$52,2,FALSE))</f>
        <v/>
      </c>
      <c r="F15" s="289"/>
      <c r="G15" s="210">
        <f t="shared" ref="G15:G25" si="1">ROUNDUP((F15/0.9)*0.1,0)</f>
        <v>0</v>
      </c>
      <c r="H15" s="199" t="str">
        <f t="shared" ref="H15:H27" si="2">IF(G15&gt;0,"&lt;&lt;--Local Match will need to be broken out by source (Cash/In-Kind) on 732A Svc Cost Computation Form","")</f>
        <v/>
      </c>
      <c r="K15" s="208"/>
    </row>
    <row r="16" spans="2:11" x14ac:dyDescent="0.3">
      <c r="B16" s="200" t="str">
        <f t="shared" si="0"/>
        <v>REQUIRES INPUT TO POPULATE WORKBOOK--&gt;</v>
      </c>
      <c r="C16" s="288"/>
      <c r="D16" s="351" t="str">
        <f>IF(ISBLANK(C16),"",VLOOKUP(C16,Lookups!$N$2:$O$52,2,FALSE))</f>
        <v/>
      </c>
      <c r="F16" s="289"/>
      <c r="G16" s="210">
        <f t="shared" si="1"/>
        <v>0</v>
      </c>
      <c r="H16" s="199" t="str">
        <f t="shared" si="2"/>
        <v/>
      </c>
    </row>
    <row r="17" spans="2:11" x14ac:dyDescent="0.3">
      <c r="B17" s="200" t="str">
        <f t="shared" si="0"/>
        <v>REQUIRES INPUT TO POPULATE WORKBOOK--&gt;</v>
      </c>
      <c r="C17" s="288"/>
      <c r="D17" s="351" t="str">
        <f>IF(ISBLANK(C17),"",VLOOKUP(C17,Lookups!$N$2:$O$52,2,FALSE))</f>
        <v/>
      </c>
      <c r="F17" s="289"/>
      <c r="G17" s="210">
        <f>ROUNDUP((F17/0.9)*0.1,0)</f>
        <v>0</v>
      </c>
      <c r="H17" s="199" t="str">
        <f t="shared" si="2"/>
        <v/>
      </c>
    </row>
    <row r="18" spans="2:11" x14ac:dyDescent="0.3">
      <c r="B18" s="200" t="str">
        <f t="shared" si="0"/>
        <v>REQUIRES INPUT TO POPULATE WORKBOOK--&gt;</v>
      </c>
      <c r="C18" s="288"/>
      <c r="D18" s="351" t="str">
        <f>IF(ISBLANK(C18),"",VLOOKUP(C18,Lookups!$N$2:$O$52,2,FALSE))</f>
        <v/>
      </c>
      <c r="F18" s="289"/>
      <c r="G18" s="210">
        <f t="shared" si="1"/>
        <v>0</v>
      </c>
      <c r="H18" s="199" t="str">
        <f t="shared" si="2"/>
        <v/>
      </c>
    </row>
    <row r="19" spans="2:11" x14ac:dyDescent="0.3">
      <c r="B19" s="200" t="str">
        <f t="shared" si="0"/>
        <v>REQUIRES INPUT TO POPULATE WORKBOOK--&gt;</v>
      </c>
      <c r="C19" s="288"/>
      <c r="D19" s="351" t="str">
        <f>IF(ISBLANK(C19),"",VLOOKUP(C19,Lookups!$N$2:$O$52,2,FALSE))</f>
        <v/>
      </c>
      <c r="F19" s="289"/>
      <c r="G19" s="210">
        <f t="shared" si="1"/>
        <v>0</v>
      </c>
      <c r="H19" s="199" t="str">
        <f t="shared" si="2"/>
        <v/>
      </c>
      <c r="J19" s="209"/>
      <c r="K19" s="209"/>
    </row>
    <row r="20" spans="2:11" x14ac:dyDescent="0.3">
      <c r="B20" s="200" t="str">
        <f t="shared" si="0"/>
        <v>REQUIRES INPUT TO POPULATE WORKBOOK--&gt;</v>
      </c>
      <c r="C20" s="288"/>
      <c r="D20" s="351" t="str">
        <f>IF(ISBLANK(C20),"",VLOOKUP(C20,Lookups!$N$2:$O$52,2,FALSE))</f>
        <v/>
      </c>
      <c r="F20" s="289"/>
      <c r="G20" s="210">
        <f t="shared" si="1"/>
        <v>0</v>
      </c>
      <c r="H20" s="199" t="str">
        <f t="shared" si="2"/>
        <v/>
      </c>
      <c r="K20" s="208"/>
    </row>
    <row r="21" spans="2:11" x14ac:dyDescent="0.3">
      <c r="B21" s="200" t="str">
        <f t="shared" si="0"/>
        <v>REQUIRES INPUT TO POPULATE WORKBOOK--&gt;</v>
      </c>
      <c r="C21" s="288"/>
      <c r="D21" s="351" t="str">
        <f>IF(ISBLANK(C21),"",VLOOKUP(C21,Lookups!$N$2:$O$52,2,FALSE))</f>
        <v/>
      </c>
      <c r="F21" s="289"/>
      <c r="G21" s="210">
        <f t="shared" si="1"/>
        <v>0</v>
      </c>
      <c r="H21" s="199" t="str">
        <f t="shared" si="2"/>
        <v/>
      </c>
    </row>
    <row r="22" spans="2:11" x14ac:dyDescent="0.3">
      <c r="B22" s="200" t="str">
        <f t="shared" si="0"/>
        <v>REQUIRES INPUT TO POPULATE WORKBOOK--&gt;</v>
      </c>
      <c r="C22" s="288"/>
      <c r="D22" s="351" t="str">
        <f>IF(ISBLANK(C22),"",VLOOKUP(C22,Lookups!$N$2:$O$52,2,FALSE))</f>
        <v/>
      </c>
      <c r="F22" s="289"/>
      <c r="G22" s="210">
        <f t="shared" si="1"/>
        <v>0</v>
      </c>
      <c r="H22" s="199" t="str">
        <f t="shared" si="2"/>
        <v/>
      </c>
    </row>
    <row r="23" spans="2:11" x14ac:dyDescent="0.3">
      <c r="B23" s="200" t="str">
        <f t="shared" si="0"/>
        <v>REQUIRES INPUT TO POPULATE WORKBOOK--&gt;</v>
      </c>
      <c r="C23" s="288"/>
      <c r="D23" s="351" t="str">
        <f>IF(ISBLANK(C23),"",VLOOKUP(C23,Lookups!$N$2:$O$52,2,FALSE))</f>
        <v/>
      </c>
      <c r="F23" s="289"/>
      <c r="G23" s="210">
        <f t="shared" si="1"/>
        <v>0</v>
      </c>
      <c r="H23" s="199" t="str">
        <f t="shared" si="2"/>
        <v/>
      </c>
    </row>
    <row r="24" spans="2:11" x14ac:dyDescent="0.3">
      <c r="B24" s="200" t="str">
        <f t="shared" si="0"/>
        <v>REQUIRES INPUT TO POPULATE WORKBOOK--&gt;</v>
      </c>
      <c r="C24" s="288"/>
      <c r="D24" s="351" t="str">
        <f>IF(ISBLANK(C24),"",VLOOKUP(C24,Lookups!$N$2:$O$52,2,FALSE))</f>
        <v/>
      </c>
      <c r="F24" s="289"/>
      <c r="G24" s="210">
        <f t="shared" si="1"/>
        <v>0</v>
      </c>
      <c r="H24" s="199" t="str">
        <f t="shared" si="2"/>
        <v/>
      </c>
    </row>
    <row r="25" spans="2:11" x14ac:dyDescent="0.3">
      <c r="B25" s="200" t="str">
        <f t="shared" si="0"/>
        <v>REQUIRES INPUT TO POPULATE WORKBOOK--&gt;</v>
      </c>
      <c r="C25" s="288"/>
      <c r="D25" s="351" t="str">
        <f>IF(ISBLANK(C25),"",VLOOKUP(C25,Lookups!$N$2:$O$52,2,FALSE))</f>
        <v/>
      </c>
      <c r="F25" s="289"/>
      <c r="G25" s="210">
        <f t="shared" si="1"/>
        <v>0</v>
      </c>
      <c r="H25" s="199" t="str">
        <f t="shared" si="2"/>
        <v/>
      </c>
    </row>
    <row r="26" spans="2:11" x14ac:dyDescent="0.3">
      <c r="B26" s="200" t="str">
        <f t="shared" si="0"/>
        <v>REQUIRES INPUT TO POPULATE WORKBOOK--&gt;</v>
      </c>
      <c r="C26" s="288"/>
      <c r="D26" s="351" t="str">
        <f>IF(ISBLANK(C26),"",VLOOKUP(C26,Lookups!$N$2:$O$52,2,FALSE))</f>
        <v/>
      </c>
      <c r="F26" s="289"/>
      <c r="G26" s="210">
        <f t="shared" ref="G26:G27" si="3">ROUNDUP((F26*0.1),0)</f>
        <v>0</v>
      </c>
      <c r="H26" s="199" t="str">
        <f t="shared" si="2"/>
        <v/>
      </c>
    </row>
    <row r="27" spans="2:11" x14ac:dyDescent="0.3">
      <c r="B27" s="200" t="str">
        <f t="shared" si="0"/>
        <v>REQUIRES INPUT TO POPULATE WORKBOOK--&gt;</v>
      </c>
      <c r="C27" s="288"/>
      <c r="D27" s="351" t="str">
        <f>IF(ISBLANK(C27),"",VLOOKUP(C27,Lookups!$N$2:$O$52,2,FALSE))</f>
        <v/>
      </c>
      <c r="F27" s="289"/>
      <c r="G27" s="210">
        <f t="shared" si="3"/>
        <v>0</v>
      </c>
      <c r="H27" s="199" t="str">
        <f t="shared" si="2"/>
        <v/>
      </c>
    </row>
    <row r="28" spans="2:11" x14ac:dyDescent="0.3">
      <c r="B28" s="197"/>
    </row>
    <row r="29" spans="2:11" x14ac:dyDescent="0.3">
      <c r="B29" s="197"/>
    </row>
    <row r="30" spans="2:11" x14ac:dyDescent="0.3">
      <c r="C30" s="358" t="s">
        <v>744</v>
      </c>
      <c r="D30" s="358"/>
      <c r="E30" s="358"/>
      <c r="F30" s="358"/>
      <c r="G30" s="358"/>
      <c r="H30" s="358"/>
      <c r="I30" s="358"/>
      <c r="J30" s="358"/>
      <c r="K30" s="358"/>
    </row>
    <row r="31" spans="2:11" x14ac:dyDescent="0.3">
      <c r="C31" s="281" t="s">
        <v>17</v>
      </c>
      <c r="F31" s="282" t="s">
        <v>746</v>
      </c>
      <c r="G31" s="282" t="s">
        <v>745</v>
      </c>
      <c r="H31" s="280" t="s">
        <v>747</v>
      </c>
      <c r="I31" s="280" t="s">
        <v>748</v>
      </c>
      <c r="J31" s="280" t="s">
        <v>749</v>
      </c>
      <c r="K31" s="280" t="s">
        <v>750</v>
      </c>
    </row>
    <row r="32" spans="2:11" x14ac:dyDescent="0.3">
      <c r="C32" s="276" t="str">
        <f>IF(C14&gt;0,C14,"")</f>
        <v/>
      </c>
      <c r="D32" s="351" t="str">
        <f>IF((C32=""),"",VLOOKUP(C32,Lookups!$N$2:$O$52,2,FALSE))</f>
        <v/>
      </c>
      <c r="E32" s="268"/>
      <c r="F32" s="289"/>
      <c r="G32" s="290"/>
      <c r="H32" s="277" t="str">
        <f>IF(F14&gt;0,F14,"")</f>
        <v/>
      </c>
      <c r="I32" s="279">
        <f>IF('732 HCCBG Provider Svcs Summary'!M11&gt;0,'732 HCCBG Provider Svcs Summary'!M11,0)</f>
        <v>0</v>
      </c>
      <c r="J32" s="277">
        <f>IFERROR(H32-F32,0)</f>
        <v>0</v>
      </c>
      <c r="K32" s="278">
        <f>IFERROR(I32-G32,0)</f>
        <v>0</v>
      </c>
    </row>
    <row r="33" spans="3:11" x14ac:dyDescent="0.3">
      <c r="C33" s="276" t="str">
        <f t="shared" ref="C33:C45" si="4">IF(C15&gt;0,C15,"")</f>
        <v/>
      </c>
      <c r="D33" s="351" t="str">
        <f>IF((C33=""),"",VLOOKUP(C33,Lookups!$N$2:$O$52,2,FALSE))</f>
        <v/>
      </c>
      <c r="E33" s="268"/>
      <c r="F33" s="289"/>
      <c r="G33" s="290"/>
      <c r="H33" s="277" t="str">
        <f t="shared" ref="H33:H45" si="5">IF(F15&gt;0,F15,"")</f>
        <v/>
      </c>
      <c r="I33" s="279">
        <f>IF('732 HCCBG Provider Svcs Summary'!M12&gt;0,'732 HCCBG Provider Svcs Summary'!M12,0)</f>
        <v>0</v>
      </c>
      <c r="J33" s="277">
        <f t="shared" ref="J33:J45" si="6">IFERROR(H33-F33,0)</f>
        <v>0</v>
      </c>
      <c r="K33" s="278">
        <f t="shared" ref="K33:K45" si="7">IFERROR(I33-G33,0)</f>
        <v>0</v>
      </c>
    </row>
    <row r="34" spans="3:11" x14ac:dyDescent="0.3">
      <c r="C34" s="276" t="str">
        <f t="shared" si="4"/>
        <v/>
      </c>
      <c r="D34" s="351" t="str">
        <f>IF((C34=""),"",VLOOKUP(C34,Lookups!$N$2:$O$52,2,FALSE))</f>
        <v/>
      </c>
      <c r="E34" s="268"/>
      <c r="F34" s="289"/>
      <c r="G34" s="290"/>
      <c r="H34" s="277" t="str">
        <f t="shared" si="5"/>
        <v/>
      </c>
      <c r="I34" s="279">
        <f>IF('732 HCCBG Provider Svcs Summary'!M13&gt;0,'732 HCCBG Provider Svcs Summary'!M13,0)</f>
        <v>0</v>
      </c>
      <c r="J34" s="277">
        <f t="shared" si="6"/>
        <v>0</v>
      </c>
      <c r="K34" s="278">
        <f t="shared" si="7"/>
        <v>0</v>
      </c>
    </row>
    <row r="35" spans="3:11" x14ac:dyDescent="0.3">
      <c r="C35" s="276" t="str">
        <f t="shared" si="4"/>
        <v/>
      </c>
      <c r="D35" s="351" t="str">
        <f>IF((C35=""),"",VLOOKUP(C35,Lookups!$N$2:$O$52,2,FALSE))</f>
        <v/>
      </c>
      <c r="E35" s="268"/>
      <c r="F35" s="289"/>
      <c r="G35" s="290"/>
      <c r="H35" s="277" t="str">
        <f>IF(F17&gt;0,F17,"")</f>
        <v/>
      </c>
      <c r="I35" s="279">
        <f>IF('732 HCCBG Provider Svcs Summary'!M14&gt;0,'732 HCCBG Provider Svcs Summary'!M14,0)</f>
        <v>0</v>
      </c>
      <c r="J35" s="277">
        <f t="shared" si="6"/>
        <v>0</v>
      </c>
      <c r="K35" s="278">
        <f t="shared" si="7"/>
        <v>0</v>
      </c>
    </row>
    <row r="36" spans="3:11" x14ac:dyDescent="0.3">
      <c r="C36" s="276" t="str">
        <f t="shared" si="4"/>
        <v/>
      </c>
      <c r="D36" s="351" t="str">
        <f>IF((C36=""),"",VLOOKUP(C36,Lookups!$N$2:$O$52,2,FALSE))</f>
        <v/>
      </c>
      <c r="E36" s="268"/>
      <c r="F36" s="289"/>
      <c r="G36" s="290"/>
      <c r="H36" s="277" t="str">
        <f t="shared" si="5"/>
        <v/>
      </c>
      <c r="I36" s="279">
        <f>IF('732 HCCBG Provider Svcs Summary'!M15&gt;0,'732 HCCBG Provider Svcs Summary'!M15,0)</f>
        <v>0</v>
      </c>
      <c r="J36" s="277">
        <f t="shared" si="6"/>
        <v>0</v>
      </c>
      <c r="K36" s="278">
        <f t="shared" si="7"/>
        <v>0</v>
      </c>
    </row>
    <row r="37" spans="3:11" x14ac:dyDescent="0.3">
      <c r="C37" s="276" t="str">
        <f t="shared" si="4"/>
        <v/>
      </c>
      <c r="D37" s="351" t="str">
        <f>IF((C37=""),"",VLOOKUP(C37,Lookups!$N$2:$O$52,2,FALSE))</f>
        <v/>
      </c>
      <c r="E37" s="268"/>
      <c r="F37" s="289"/>
      <c r="G37" s="290"/>
      <c r="H37" s="277" t="str">
        <f t="shared" si="5"/>
        <v/>
      </c>
      <c r="I37" s="279">
        <f>IF('732 HCCBG Provider Svcs Summary'!M16&gt;0,'732 HCCBG Provider Svcs Summary'!M16,0)</f>
        <v>0</v>
      </c>
      <c r="J37" s="277">
        <f t="shared" si="6"/>
        <v>0</v>
      </c>
      <c r="K37" s="278">
        <f t="shared" si="7"/>
        <v>0</v>
      </c>
    </row>
    <row r="38" spans="3:11" x14ac:dyDescent="0.3">
      <c r="C38" s="276" t="str">
        <f t="shared" si="4"/>
        <v/>
      </c>
      <c r="D38" s="351" t="str">
        <f>IF((C38=""),"",VLOOKUP(C38,Lookups!$N$2:$O$52,2,FALSE))</f>
        <v/>
      </c>
      <c r="E38" s="268"/>
      <c r="F38" s="289"/>
      <c r="G38" s="290"/>
      <c r="H38" s="277" t="str">
        <f t="shared" si="5"/>
        <v/>
      </c>
      <c r="I38" s="279">
        <f>IF('732 HCCBG Provider Svcs Summary'!M17&gt;0,'732 HCCBG Provider Svcs Summary'!M17,0)</f>
        <v>0</v>
      </c>
      <c r="J38" s="277">
        <f t="shared" si="6"/>
        <v>0</v>
      </c>
      <c r="K38" s="278">
        <f t="shared" si="7"/>
        <v>0</v>
      </c>
    </row>
    <row r="39" spans="3:11" x14ac:dyDescent="0.3">
      <c r="C39" s="276" t="str">
        <f t="shared" si="4"/>
        <v/>
      </c>
      <c r="D39" s="351" t="str">
        <f>IF((C39=""),"",VLOOKUP(C39,Lookups!$N$2:$O$52,2,FALSE))</f>
        <v/>
      </c>
      <c r="E39" s="268"/>
      <c r="F39" s="289"/>
      <c r="G39" s="290"/>
      <c r="H39" s="277" t="str">
        <f t="shared" si="5"/>
        <v/>
      </c>
      <c r="I39" s="279">
        <f>IF('732 HCCBG Provider Svcs Summary'!M18&gt;0,'732 HCCBG Provider Svcs Summary'!M18,0)</f>
        <v>0</v>
      </c>
      <c r="J39" s="277">
        <f t="shared" si="6"/>
        <v>0</v>
      </c>
      <c r="K39" s="278">
        <f t="shared" si="7"/>
        <v>0</v>
      </c>
    </row>
    <row r="40" spans="3:11" x14ac:dyDescent="0.3">
      <c r="C40" s="276" t="str">
        <f t="shared" si="4"/>
        <v/>
      </c>
      <c r="D40" s="351" t="str">
        <f>IF((C40=""),"",VLOOKUP(C40,Lookups!$N$2:$O$52,2,FALSE))</f>
        <v/>
      </c>
      <c r="E40" s="268"/>
      <c r="F40" s="289"/>
      <c r="G40" s="290"/>
      <c r="H40" s="277" t="str">
        <f t="shared" si="5"/>
        <v/>
      </c>
      <c r="I40" s="279">
        <f>IF('732 HCCBG Provider Svcs Summary'!M19&gt;0,'732 HCCBG Provider Svcs Summary'!M19,0)</f>
        <v>0</v>
      </c>
      <c r="J40" s="277">
        <f t="shared" si="6"/>
        <v>0</v>
      </c>
      <c r="K40" s="278">
        <f t="shared" si="7"/>
        <v>0</v>
      </c>
    </row>
    <row r="41" spans="3:11" x14ac:dyDescent="0.3">
      <c r="C41" s="276" t="str">
        <f t="shared" si="4"/>
        <v/>
      </c>
      <c r="D41" s="351" t="str">
        <f>IF((C41=""),"",VLOOKUP(C41,Lookups!$N$2:$O$52,2,FALSE))</f>
        <v/>
      </c>
      <c r="E41" s="268"/>
      <c r="F41" s="289"/>
      <c r="G41" s="290"/>
      <c r="H41" s="277" t="str">
        <f t="shared" si="5"/>
        <v/>
      </c>
      <c r="I41" s="279">
        <f>IF('732 HCCBG Provider Svcs Summary'!M20&gt;0,'732 HCCBG Provider Svcs Summary'!M20,0)</f>
        <v>0</v>
      </c>
      <c r="J41" s="277">
        <f t="shared" si="6"/>
        <v>0</v>
      </c>
      <c r="K41" s="278">
        <f t="shared" si="7"/>
        <v>0</v>
      </c>
    </row>
    <row r="42" spans="3:11" x14ac:dyDescent="0.3">
      <c r="C42" s="276" t="str">
        <f t="shared" si="4"/>
        <v/>
      </c>
      <c r="D42" s="351" t="str">
        <f>IF((C42=""),"",VLOOKUP(C42,Lookups!$N$2:$O$52,2,FALSE))</f>
        <v/>
      </c>
      <c r="E42" s="268"/>
      <c r="F42" s="289"/>
      <c r="G42" s="290"/>
      <c r="H42" s="277" t="str">
        <f t="shared" si="5"/>
        <v/>
      </c>
      <c r="I42" s="279">
        <f>IF('732 HCCBG Provider Svcs Summary'!M21&gt;0,'732 HCCBG Provider Svcs Summary'!M21,0)</f>
        <v>0</v>
      </c>
      <c r="J42" s="277">
        <f t="shared" si="6"/>
        <v>0</v>
      </c>
      <c r="K42" s="278">
        <f t="shared" si="7"/>
        <v>0</v>
      </c>
    </row>
    <row r="43" spans="3:11" x14ac:dyDescent="0.3">
      <c r="C43" s="276" t="str">
        <f t="shared" si="4"/>
        <v/>
      </c>
      <c r="D43" s="351" t="str">
        <f>IF((C43=""),"",VLOOKUP(C43,Lookups!$N$2:$O$52,2,FALSE))</f>
        <v/>
      </c>
      <c r="E43" s="268"/>
      <c r="F43" s="289"/>
      <c r="G43" s="290"/>
      <c r="H43" s="277" t="str">
        <f t="shared" si="5"/>
        <v/>
      </c>
      <c r="I43" s="279">
        <f>IF('732 HCCBG Provider Svcs Summary'!M22&gt;0,'732 HCCBG Provider Svcs Summary'!M22,0)</f>
        <v>0</v>
      </c>
      <c r="J43" s="277">
        <f t="shared" si="6"/>
        <v>0</v>
      </c>
      <c r="K43" s="278">
        <f t="shared" si="7"/>
        <v>0</v>
      </c>
    </row>
    <row r="44" spans="3:11" x14ac:dyDescent="0.3">
      <c r="C44" s="276" t="str">
        <f t="shared" si="4"/>
        <v/>
      </c>
      <c r="D44" s="351" t="str">
        <f>IF((C44=""),"",VLOOKUP(C44,Lookups!$N$2:$O$52,2,FALSE))</f>
        <v/>
      </c>
      <c r="E44" s="268"/>
      <c r="F44" s="289"/>
      <c r="G44" s="290"/>
      <c r="H44" s="277" t="str">
        <f t="shared" si="5"/>
        <v/>
      </c>
      <c r="I44" s="279">
        <f>IF('732 HCCBG Provider Svcs Summary'!M23&gt;0,'732 HCCBG Provider Svcs Summary'!M23,0)</f>
        <v>0</v>
      </c>
      <c r="J44" s="277">
        <f t="shared" si="6"/>
        <v>0</v>
      </c>
      <c r="K44" s="278">
        <f t="shared" si="7"/>
        <v>0</v>
      </c>
    </row>
    <row r="45" spans="3:11" x14ac:dyDescent="0.3">
      <c r="C45" s="276" t="str">
        <f t="shared" si="4"/>
        <v/>
      </c>
      <c r="D45" s="351" t="str">
        <f>IF((C45=""),"",VLOOKUP(C45,Lookups!$N$2:$O$52,2,FALSE))</f>
        <v/>
      </c>
      <c r="E45" s="268"/>
      <c r="F45" s="289"/>
      <c r="G45" s="290"/>
      <c r="H45" s="277" t="str">
        <f t="shared" si="5"/>
        <v/>
      </c>
      <c r="I45" s="279">
        <f>IF('732 HCCBG Provider Svcs Summary'!M24&gt;0,'732 HCCBG Provider Svcs Summary'!M24,0)</f>
        <v>0</v>
      </c>
      <c r="J45" s="277">
        <f t="shared" si="6"/>
        <v>0</v>
      </c>
      <c r="K45" s="278">
        <f t="shared" si="7"/>
        <v>0</v>
      </c>
    </row>
  </sheetData>
  <sheetProtection algorithmName="SHA-512" hashValue="8YkWD7cBWDpCnLLKZ6Eww39B139QEiQyF7UGBo2+LyzOUwzj8ritOpFsiisSY7dBO+F6nYuoyUZybRfd7NZX2A==" saltValue="nrKOwBgRlIxml3QWhNqkxg==" spinCount="100000" sheet="1" objects="1" scenarios="1"/>
  <mergeCells count="1">
    <mergeCell ref="C30:K30"/>
  </mergeCells>
  <dataValidations count="9">
    <dataValidation allowBlank="1" showInputMessage="1" showErrorMessage="1" promptTitle="Local Match" prompt="Local Match is calculated for HCCBG services as a 10% Local Match" sqref="G13" xr:uid="{00000000-0002-0000-0100-000000000000}"/>
    <dataValidation allowBlank="1" showInputMessage="1" showErrorMessage="1" promptTitle="Federal/State" prompt="This represents net payment of state and federal funds if budget is totally earned." sqref="F13" xr:uid="{00000000-0002-0000-0100-000001000000}"/>
    <dataValidation allowBlank="1" showInputMessage="1" showErrorMessage="1" promptTitle="Services to be delivered" prompt="Select HCCBG Services from Drop Down box for each cell, this will populate services throughout workbook" sqref="C13" xr:uid="{00000000-0002-0000-0100-000002000000}"/>
    <dataValidation allowBlank="1" showInputMessage="1" showErrorMessage="1" promptTitle="State Fiscal Year" prompt="State fiscal year runs from July - June.  Please select from drop down list to right the fiscal year for which the services will be delivered." sqref="B2" xr:uid="{00000000-0002-0000-0100-000003000000}"/>
    <dataValidation allowBlank="1" showInputMessage="1" showErrorMessage="1" promptTitle="Provider Name" prompt="Please type in vendor full name in text box to right" sqref="B4" xr:uid="{00000000-0002-0000-0100-000004000000}"/>
    <dataValidation allowBlank="1" showInputMessage="1" showErrorMessage="1" promptTitle="Address Line 1:" prompt="Please input address in text box to right" sqref="B6" xr:uid="{00000000-0002-0000-0100-000005000000}"/>
    <dataValidation allowBlank="1" showInputMessage="1" showErrorMessage="1" promptTitle="Address Line 2:" prompt="Please type in City, State, Zip in Text box to right" sqref="B7" xr:uid="{00000000-0002-0000-0100-000006000000}"/>
    <dataValidation allowBlank="1" showInputMessage="1" showErrorMessage="1" promptTitle="County:" prompt="Select county of operation from text box to right, this will automatically select Area Agency on Aging affiliated with this county." sqref="B9" xr:uid="{00000000-0002-0000-0100-000007000000}"/>
    <dataValidation allowBlank="1" showInputMessage="1" showErrorMessage="1" promptTitle="Area Agency on Aging" prompt="Automatically selected once county is selected in cell above." sqref="B10" xr:uid="{00000000-0002-0000-0100-000008000000}"/>
  </dataValidations>
  <pageMargins left="0.7" right="0.7" top="0.75" bottom="0.75" header="0.3" footer="0.3"/>
  <pageSetup scale="69" fitToHeight="2"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A000000}">
          <x14:formula1>
            <xm:f>Lookups!$F$2:$F$12</xm:f>
          </x14:formula1>
          <xm:sqref>C2</xm:sqref>
        </x14:dataValidation>
        <x14:dataValidation type="list" allowBlank="1" showInputMessage="1" showErrorMessage="1" xr:uid="{00000000-0002-0000-0100-000009000000}">
          <x14:formula1>
            <xm:f>Lookups!$B$2:$B$102</xm:f>
          </x14:formula1>
          <xm:sqref>C9</xm:sqref>
        </x14:dataValidation>
        <x14:dataValidation type="list" allowBlank="1" showInputMessage="1" showErrorMessage="1" xr:uid="{00000000-0002-0000-0100-00000B000000}">
          <x14:formula1>
            <xm:f>Lookups!$N$2:$N$52</xm:f>
          </x14:formula1>
          <xm:sqref>C14:C27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4"/>
  <sheetViews>
    <sheetView zoomScale="90" zoomScaleNormal="90" workbookViewId="0">
      <pane xSplit="7" ySplit="2" topLeftCell="H3" activePane="bottomRight" state="frozen"/>
      <selection pane="topRight" activeCell="F1" sqref="F1"/>
      <selection pane="bottomLeft" activeCell="A3" sqref="A3"/>
      <selection pane="bottomRight" activeCell="F5" sqref="F5:G5"/>
    </sheetView>
  </sheetViews>
  <sheetFormatPr defaultRowHeight="14.4" x14ac:dyDescent="0.3"/>
  <cols>
    <col min="1" max="1" width="18" customWidth="1"/>
    <col min="2" max="2" width="20.88671875" customWidth="1"/>
    <col min="3" max="3" width="10.109375" style="203" customWidth="1"/>
    <col min="4" max="4" width="10.88671875" style="203" customWidth="1"/>
    <col min="5" max="5" width="11.109375" customWidth="1"/>
    <col min="6" max="6" width="12" customWidth="1"/>
    <col min="7" max="7" width="13.33203125" customWidth="1"/>
    <col min="8" max="8" width="18.109375" customWidth="1"/>
    <col min="9" max="9" width="20" customWidth="1"/>
    <col min="10" max="10" width="21.44140625" customWidth="1"/>
    <col min="11" max="11" width="18.109375" customWidth="1"/>
    <col min="12" max="12" width="15" customWidth="1"/>
    <col min="13" max="13" width="15.88671875" customWidth="1"/>
    <col min="14" max="14" width="16.5546875" customWidth="1"/>
    <col min="15" max="15" width="18" customWidth="1"/>
    <col min="16" max="16" width="17.109375" customWidth="1"/>
    <col min="17" max="17" width="17.44140625" customWidth="1"/>
    <col min="18" max="18" width="16.44140625" customWidth="1"/>
    <col min="19" max="19" width="16.6640625" customWidth="1"/>
    <col min="20" max="20" width="17" customWidth="1"/>
    <col min="21" max="21" width="17.5546875" customWidth="1"/>
  </cols>
  <sheetData>
    <row r="1" spans="1:22" ht="61.5" customHeight="1" x14ac:dyDescent="0.3">
      <c r="A1" s="359" t="s">
        <v>757</v>
      </c>
      <c r="B1" s="359"/>
      <c r="C1" s="359"/>
      <c r="D1" s="359"/>
      <c r="E1" s="359"/>
      <c r="F1" s="359"/>
      <c r="G1" s="359"/>
      <c r="H1" s="359"/>
      <c r="I1" s="359"/>
      <c r="J1" s="359"/>
      <c r="K1" s="359"/>
      <c r="L1" s="359"/>
      <c r="M1" s="359"/>
      <c r="N1" s="359"/>
      <c r="O1" s="359"/>
      <c r="P1" s="359"/>
      <c r="Q1" s="359"/>
    </row>
    <row r="2" spans="1:22" x14ac:dyDescent="0.3">
      <c r="A2" t="s">
        <v>150</v>
      </c>
      <c r="B2" s="360">
        <f>Input!C4</f>
        <v>0</v>
      </c>
      <c r="C2" s="360"/>
      <c r="D2" s="360"/>
      <c r="E2" s="241"/>
      <c r="F2" s="241"/>
      <c r="J2" s="124" t="s">
        <v>438</v>
      </c>
      <c r="K2" s="156" t="e">
        <f>VLOOKUP(B3,Lookups!F2:H12,2,0)</f>
        <v>#N/A</v>
      </c>
      <c r="L2" s="153" t="s">
        <v>430</v>
      </c>
      <c r="M2" s="157" t="e">
        <f>VLOOKUP(B3,Lookups!F2:H12,3,0)</f>
        <v>#N/A</v>
      </c>
      <c r="R2" s="191"/>
      <c r="S2" s="191"/>
      <c r="T2" s="191"/>
      <c r="U2" s="191"/>
    </row>
    <row r="3" spans="1:22" ht="15.6" x14ac:dyDescent="0.3">
      <c r="A3" s="107" t="s">
        <v>164</v>
      </c>
      <c r="B3" s="158">
        <f>Input!C2</f>
        <v>0</v>
      </c>
      <c r="C3" s="235"/>
      <c r="D3" s="235"/>
      <c r="P3" s="138"/>
      <c r="Q3" s="138"/>
      <c r="R3" s="138"/>
      <c r="S3" s="138"/>
      <c r="T3" s="138"/>
      <c r="U3" s="138"/>
    </row>
    <row r="4" spans="1:22" s="120" customFormat="1" ht="16.2" thickBot="1" x14ac:dyDescent="0.35">
      <c r="A4" s="107"/>
      <c r="C4" s="203"/>
      <c r="D4" s="203"/>
      <c r="H4" s="109" t="s">
        <v>155</v>
      </c>
      <c r="I4" s="109" t="s">
        <v>155</v>
      </c>
      <c r="J4" s="109" t="s">
        <v>155</v>
      </c>
      <c r="K4" s="109" t="s">
        <v>155</v>
      </c>
      <c r="L4" s="109" t="s">
        <v>155</v>
      </c>
      <c r="M4" s="109" t="s">
        <v>155</v>
      </c>
      <c r="N4" s="109" t="s">
        <v>155</v>
      </c>
      <c r="O4" s="109" t="s">
        <v>155</v>
      </c>
      <c r="P4" s="109" t="s">
        <v>155</v>
      </c>
      <c r="Q4" s="109" t="s">
        <v>155</v>
      </c>
      <c r="R4" s="109" t="s">
        <v>155</v>
      </c>
      <c r="S4" s="109" t="s">
        <v>155</v>
      </c>
      <c r="T4" s="109" t="s">
        <v>155</v>
      </c>
      <c r="U4" s="109" t="s">
        <v>155</v>
      </c>
    </row>
    <row r="5" spans="1:22" ht="36.75" customHeight="1" thickBot="1" x14ac:dyDescent="0.35">
      <c r="A5" s="151" t="s">
        <v>151</v>
      </c>
      <c r="B5" s="151" t="s">
        <v>152</v>
      </c>
      <c r="C5" s="109" t="s">
        <v>154</v>
      </c>
      <c r="D5" s="109" t="s">
        <v>439</v>
      </c>
      <c r="E5" s="109" t="s">
        <v>153</v>
      </c>
      <c r="F5" s="109" t="s">
        <v>708</v>
      </c>
      <c r="G5" s="109" t="s">
        <v>634</v>
      </c>
      <c r="H5" s="232">
        <f>Input!C14</f>
        <v>0</v>
      </c>
      <c r="I5" s="233">
        <f>Input!C15</f>
        <v>0</v>
      </c>
      <c r="J5" s="233">
        <f>Input!C16</f>
        <v>0</v>
      </c>
      <c r="K5" s="233">
        <f>Input!C17</f>
        <v>0</v>
      </c>
      <c r="L5" s="233">
        <f>Input!C18</f>
        <v>0</v>
      </c>
      <c r="M5" s="233">
        <f>Input!C19</f>
        <v>0</v>
      </c>
      <c r="N5" s="233">
        <f>Input!C20</f>
        <v>0</v>
      </c>
      <c r="O5" s="233">
        <f>Input!C21</f>
        <v>0</v>
      </c>
      <c r="P5" s="233">
        <f>Input!C22</f>
        <v>0</v>
      </c>
      <c r="Q5" s="234">
        <f>Input!C23</f>
        <v>0</v>
      </c>
      <c r="R5" s="233">
        <f>Input!C24</f>
        <v>0</v>
      </c>
      <c r="S5" s="234">
        <f>Input!C25</f>
        <v>0</v>
      </c>
      <c r="T5" s="233">
        <f>Input!C26</f>
        <v>0</v>
      </c>
      <c r="U5" s="233">
        <f>Input!C27</f>
        <v>0</v>
      </c>
    </row>
    <row r="6" spans="1:22" x14ac:dyDescent="0.3">
      <c r="A6" s="291"/>
      <c r="B6" s="291"/>
      <c r="C6" s="292"/>
      <c r="D6" s="293"/>
      <c r="E6" s="236" t="str">
        <f>IF(D6=0,"",IF(D6=1,"FULL TIME","PART TIME"))</f>
        <v/>
      </c>
      <c r="F6" s="237">
        <f>ROUND(C6*D6,0)</f>
        <v>0</v>
      </c>
      <c r="G6" s="298"/>
      <c r="H6" s="298"/>
      <c r="I6" s="298"/>
      <c r="J6" s="298"/>
      <c r="K6" s="298"/>
      <c r="L6" s="298"/>
      <c r="M6" s="298"/>
      <c r="N6" s="298"/>
      <c r="O6" s="298"/>
      <c r="P6" s="298"/>
      <c r="Q6" s="298"/>
      <c r="R6" s="298"/>
      <c r="S6" s="298"/>
      <c r="T6" s="298"/>
      <c r="U6" s="298"/>
      <c r="V6" s="142" t="str">
        <f>IF((G6+H6+I6+J6+K6+L6+M6+N6+O6+P6+Q6+R6+S6+T6+U6)=F6,"","ERROR:Total Assignable Salary Does Not Equal Salary Entered for Services")</f>
        <v/>
      </c>
    </row>
    <row r="7" spans="1:22" x14ac:dyDescent="0.3">
      <c r="A7" s="294"/>
      <c r="B7" s="294"/>
      <c r="C7" s="295"/>
      <c r="D7" s="293"/>
      <c r="E7" s="236" t="str">
        <f>IF(D7=0,"",IF(D7=1,"FULL TIME","PART TIME"))</f>
        <v/>
      </c>
      <c r="F7" s="237">
        <f>ROUND(C7*D7,0)</f>
        <v>0</v>
      </c>
      <c r="G7" s="299"/>
      <c r="H7" s="299"/>
      <c r="I7" s="299"/>
      <c r="J7" s="299"/>
      <c r="K7" s="299"/>
      <c r="L7" s="299"/>
      <c r="M7" s="299"/>
      <c r="N7" s="299"/>
      <c r="O7" s="299"/>
      <c r="P7" s="299"/>
      <c r="Q7" s="299"/>
      <c r="R7" s="299"/>
      <c r="S7" s="299"/>
      <c r="T7" s="299"/>
      <c r="U7" s="299"/>
      <c r="V7" s="142" t="str">
        <f t="shared" ref="V7:V58" si="0">IF((G7+H7+I7+J7+K7+L7+M7+N7+O7+P7+Q7+R7+S7+T7+U7)=F7,"","ERROR:Total Assignable Salary Does Not Equal Salary Entered for Services")</f>
        <v/>
      </c>
    </row>
    <row r="8" spans="1:22" x14ac:dyDescent="0.3">
      <c r="A8" s="294"/>
      <c r="B8" s="294"/>
      <c r="C8" s="295"/>
      <c r="D8" s="293"/>
      <c r="E8" s="236" t="str">
        <f>IF(D8=0,"",IF(D8=1,"FULL TIME","PART TIME"))</f>
        <v/>
      </c>
      <c r="F8" s="237">
        <f>ROUND(C8*D8,0)</f>
        <v>0</v>
      </c>
      <c r="G8" s="299"/>
      <c r="H8" s="299"/>
      <c r="I8" s="299"/>
      <c r="J8" s="299"/>
      <c r="K8" s="299"/>
      <c r="L8" s="299"/>
      <c r="M8" s="299"/>
      <c r="N8" s="299"/>
      <c r="O8" s="299"/>
      <c r="P8" s="299"/>
      <c r="Q8" s="299"/>
      <c r="R8" s="299"/>
      <c r="S8" s="299"/>
      <c r="T8" s="299"/>
      <c r="U8" s="299"/>
      <c r="V8" s="142" t="str">
        <f t="shared" si="0"/>
        <v/>
      </c>
    </row>
    <row r="9" spans="1:22" x14ac:dyDescent="0.3">
      <c r="A9" s="294"/>
      <c r="B9" s="294"/>
      <c r="C9" s="295"/>
      <c r="D9" s="293"/>
      <c r="E9" s="236" t="str">
        <f>IF(D9=0,"",IF(D9=1,"FULL TIME","PART TIME"))</f>
        <v/>
      </c>
      <c r="F9" s="237">
        <f>ROUND(C9*D9,0)</f>
        <v>0</v>
      </c>
      <c r="G9" s="299"/>
      <c r="H9" s="299"/>
      <c r="I9" s="299"/>
      <c r="J9" s="299"/>
      <c r="K9" s="299"/>
      <c r="L9" s="299"/>
      <c r="M9" s="299"/>
      <c r="N9" s="299"/>
      <c r="O9" s="299"/>
      <c r="P9" s="299"/>
      <c r="Q9" s="299"/>
      <c r="R9" s="299"/>
      <c r="S9" s="299"/>
      <c r="T9" s="299"/>
      <c r="U9" s="299"/>
      <c r="V9" s="142" t="str">
        <f t="shared" si="0"/>
        <v/>
      </c>
    </row>
    <row r="10" spans="1:22" x14ac:dyDescent="0.3">
      <c r="A10" s="294"/>
      <c r="B10" s="294"/>
      <c r="C10" s="295"/>
      <c r="D10" s="293"/>
      <c r="E10" s="236" t="str">
        <f t="shared" ref="E10:E58" si="1">IF(D10=0,"",IF(D10=1,"FULL TIME","PART TIME"))</f>
        <v/>
      </c>
      <c r="F10" s="237">
        <f t="shared" ref="F10:F58" si="2">ROUND(C10*D10,0)</f>
        <v>0</v>
      </c>
      <c r="G10" s="299"/>
      <c r="H10" s="299"/>
      <c r="I10" s="299"/>
      <c r="J10" s="299"/>
      <c r="K10" s="299"/>
      <c r="L10" s="299"/>
      <c r="M10" s="299"/>
      <c r="N10" s="299"/>
      <c r="O10" s="299"/>
      <c r="P10" s="299"/>
      <c r="Q10" s="299"/>
      <c r="R10" s="299"/>
      <c r="S10" s="299"/>
      <c r="T10" s="299"/>
      <c r="U10" s="299"/>
      <c r="V10" s="142" t="str">
        <f t="shared" si="0"/>
        <v/>
      </c>
    </row>
    <row r="11" spans="1:22" x14ac:dyDescent="0.3">
      <c r="A11" s="294"/>
      <c r="B11" s="294"/>
      <c r="C11" s="295"/>
      <c r="D11" s="293"/>
      <c r="E11" s="236" t="str">
        <f t="shared" si="1"/>
        <v/>
      </c>
      <c r="F11" s="237">
        <f t="shared" si="2"/>
        <v>0</v>
      </c>
      <c r="G11" s="299"/>
      <c r="H11" s="299"/>
      <c r="I11" s="299"/>
      <c r="J11" s="299"/>
      <c r="K11" s="299"/>
      <c r="L11" s="299"/>
      <c r="M11" s="299"/>
      <c r="N11" s="299"/>
      <c r="O11" s="299"/>
      <c r="P11" s="299"/>
      <c r="Q11" s="299"/>
      <c r="R11" s="299"/>
      <c r="S11" s="299"/>
      <c r="T11" s="299"/>
      <c r="U11" s="299"/>
      <c r="V11" s="142" t="str">
        <f t="shared" si="0"/>
        <v/>
      </c>
    </row>
    <row r="12" spans="1:22" x14ac:dyDescent="0.3">
      <c r="A12" s="294"/>
      <c r="B12" s="294"/>
      <c r="C12" s="295"/>
      <c r="D12" s="293"/>
      <c r="E12" s="236" t="str">
        <f t="shared" si="1"/>
        <v/>
      </c>
      <c r="F12" s="237">
        <f t="shared" si="2"/>
        <v>0</v>
      </c>
      <c r="G12" s="299"/>
      <c r="H12" s="299"/>
      <c r="I12" s="299"/>
      <c r="J12" s="299"/>
      <c r="K12" s="299"/>
      <c r="L12" s="299"/>
      <c r="M12" s="299"/>
      <c r="N12" s="299"/>
      <c r="O12" s="299"/>
      <c r="P12" s="299"/>
      <c r="Q12" s="299"/>
      <c r="R12" s="299"/>
      <c r="S12" s="299"/>
      <c r="T12" s="299"/>
      <c r="U12" s="299"/>
      <c r="V12" s="142" t="str">
        <f t="shared" si="0"/>
        <v/>
      </c>
    </row>
    <row r="13" spans="1:22" x14ac:dyDescent="0.3">
      <c r="A13" s="294"/>
      <c r="B13" s="294"/>
      <c r="C13" s="295"/>
      <c r="D13" s="293"/>
      <c r="E13" s="236" t="str">
        <f t="shared" si="1"/>
        <v/>
      </c>
      <c r="F13" s="237">
        <f t="shared" si="2"/>
        <v>0</v>
      </c>
      <c r="G13" s="299"/>
      <c r="H13" s="299"/>
      <c r="I13" s="299"/>
      <c r="J13" s="299"/>
      <c r="K13" s="299"/>
      <c r="L13" s="299"/>
      <c r="M13" s="299"/>
      <c r="N13" s="299"/>
      <c r="O13" s="299"/>
      <c r="P13" s="299"/>
      <c r="Q13" s="299"/>
      <c r="R13" s="299"/>
      <c r="S13" s="299"/>
      <c r="T13" s="299"/>
      <c r="U13" s="299"/>
      <c r="V13" s="142" t="str">
        <f t="shared" si="0"/>
        <v/>
      </c>
    </row>
    <row r="14" spans="1:22" s="189" customFormat="1" x14ac:dyDescent="0.3">
      <c r="A14" s="294"/>
      <c r="B14" s="294"/>
      <c r="C14" s="295"/>
      <c r="D14" s="294"/>
      <c r="E14" s="236" t="str">
        <f t="shared" si="1"/>
        <v/>
      </c>
      <c r="F14" s="237">
        <f t="shared" si="2"/>
        <v>0</v>
      </c>
      <c r="G14" s="299"/>
      <c r="H14" s="299"/>
      <c r="I14" s="299"/>
      <c r="J14" s="299"/>
      <c r="K14" s="299"/>
      <c r="L14" s="299"/>
      <c r="M14" s="299"/>
      <c r="N14" s="299"/>
      <c r="O14" s="299"/>
      <c r="P14" s="299"/>
      <c r="Q14" s="299"/>
      <c r="R14" s="299"/>
      <c r="S14" s="299"/>
      <c r="T14" s="299"/>
      <c r="U14" s="299"/>
      <c r="V14" s="142" t="str">
        <f t="shared" si="0"/>
        <v/>
      </c>
    </row>
    <row r="15" spans="1:22" s="189" customFormat="1" x14ac:dyDescent="0.3">
      <c r="A15" s="294"/>
      <c r="B15" s="294"/>
      <c r="C15" s="295"/>
      <c r="D15" s="294"/>
      <c r="E15" s="236" t="str">
        <f t="shared" si="1"/>
        <v/>
      </c>
      <c r="F15" s="237">
        <f t="shared" si="2"/>
        <v>0</v>
      </c>
      <c r="G15" s="299"/>
      <c r="H15" s="299"/>
      <c r="I15" s="299"/>
      <c r="J15" s="299"/>
      <c r="K15" s="299"/>
      <c r="L15" s="299"/>
      <c r="M15" s="299"/>
      <c r="N15" s="299"/>
      <c r="O15" s="299"/>
      <c r="P15" s="299"/>
      <c r="Q15" s="299"/>
      <c r="R15" s="299"/>
      <c r="S15" s="299"/>
      <c r="T15" s="299"/>
      <c r="U15" s="299"/>
      <c r="V15" s="142" t="str">
        <f t="shared" si="0"/>
        <v/>
      </c>
    </row>
    <row r="16" spans="1:22" s="189" customFormat="1" x14ac:dyDescent="0.3">
      <c r="A16" s="294"/>
      <c r="B16" s="294"/>
      <c r="C16" s="295"/>
      <c r="D16" s="294"/>
      <c r="E16" s="236" t="str">
        <f t="shared" si="1"/>
        <v/>
      </c>
      <c r="F16" s="237">
        <f t="shared" si="2"/>
        <v>0</v>
      </c>
      <c r="G16" s="299"/>
      <c r="H16" s="299"/>
      <c r="I16" s="299"/>
      <c r="J16" s="299"/>
      <c r="K16" s="299"/>
      <c r="L16" s="299"/>
      <c r="M16" s="299"/>
      <c r="N16" s="299"/>
      <c r="O16" s="299"/>
      <c r="P16" s="299"/>
      <c r="Q16" s="299"/>
      <c r="R16" s="299"/>
      <c r="S16" s="299"/>
      <c r="T16" s="299"/>
      <c r="U16" s="299"/>
      <c r="V16" s="142" t="str">
        <f t="shared" si="0"/>
        <v/>
      </c>
    </row>
    <row r="17" spans="1:22" s="189" customFormat="1" x14ac:dyDescent="0.3">
      <c r="A17" s="294"/>
      <c r="B17" s="294"/>
      <c r="C17" s="295"/>
      <c r="D17" s="294"/>
      <c r="E17" s="236" t="str">
        <f t="shared" si="1"/>
        <v/>
      </c>
      <c r="F17" s="237">
        <f t="shared" si="2"/>
        <v>0</v>
      </c>
      <c r="G17" s="299"/>
      <c r="H17" s="299"/>
      <c r="I17" s="299"/>
      <c r="J17" s="299"/>
      <c r="K17" s="299"/>
      <c r="L17" s="299"/>
      <c r="M17" s="299"/>
      <c r="N17" s="299"/>
      <c r="O17" s="299"/>
      <c r="P17" s="299"/>
      <c r="Q17" s="299"/>
      <c r="R17" s="299"/>
      <c r="S17" s="299"/>
      <c r="T17" s="299"/>
      <c r="U17" s="299"/>
      <c r="V17" s="142" t="str">
        <f t="shared" si="0"/>
        <v/>
      </c>
    </row>
    <row r="18" spans="1:22" s="189" customFormat="1" x14ac:dyDescent="0.3">
      <c r="A18" s="294"/>
      <c r="B18" s="294"/>
      <c r="C18" s="295"/>
      <c r="D18" s="293"/>
      <c r="E18" s="236" t="str">
        <f t="shared" si="1"/>
        <v/>
      </c>
      <c r="F18" s="237">
        <f t="shared" si="2"/>
        <v>0</v>
      </c>
      <c r="G18" s="299"/>
      <c r="H18" s="299"/>
      <c r="I18" s="299"/>
      <c r="J18" s="299"/>
      <c r="K18" s="299"/>
      <c r="L18" s="299"/>
      <c r="M18" s="299"/>
      <c r="N18" s="299"/>
      <c r="O18" s="299"/>
      <c r="P18" s="299"/>
      <c r="Q18" s="299"/>
      <c r="R18" s="299"/>
      <c r="S18" s="299"/>
      <c r="T18" s="299"/>
      <c r="U18" s="299"/>
      <c r="V18" s="142" t="str">
        <f t="shared" si="0"/>
        <v/>
      </c>
    </row>
    <row r="19" spans="1:22" s="189" customFormat="1" x14ac:dyDescent="0.3">
      <c r="A19" s="294"/>
      <c r="B19" s="294"/>
      <c r="C19" s="295"/>
      <c r="D19" s="293"/>
      <c r="E19" s="236" t="str">
        <f t="shared" si="1"/>
        <v/>
      </c>
      <c r="F19" s="237">
        <f t="shared" si="2"/>
        <v>0</v>
      </c>
      <c r="G19" s="299"/>
      <c r="H19" s="299"/>
      <c r="I19" s="299"/>
      <c r="J19" s="299"/>
      <c r="K19" s="299"/>
      <c r="L19" s="299"/>
      <c r="M19" s="299"/>
      <c r="N19" s="299"/>
      <c r="O19" s="299"/>
      <c r="P19" s="299"/>
      <c r="Q19" s="299"/>
      <c r="R19" s="299"/>
      <c r="S19" s="299"/>
      <c r="T19" s="299"/>
      <c r="U19" s="299"/>
      <c r="V19" s="142" t="str">
        <f t="shared" si="0"/>
        <v/>
      </c>
    </row>
    <row r="20" spans="1:22" s="189" customFormat="1" x14ac:dyDescent="0.3">
      <c r="A20" s="294"/>
      <c r="B20" s="294"/>
      <c r="C20" s="295"/>
      <c r="D20" s="293"/>
      <c r="E20" s="236" t="str">
        <f t="shared" si="1"/>
        <v/>
      </c>
      <c r="F20" s="237">
        <f t="shared" si="2"/>
        <v>0</v>
      </c>
      <c r="G20" s="299"/>
      <c r="H20" s="299"/>
      <c r="I20" s="299"/>
      <c r="J20" s="299"/>
      <c r="K20" s="299"/>
      <c r="L20" s="299"/>
      <c r="M20" s="299"/>
      <c r="N20" s="299"/>
      <c r="O20" s="299"/>
      <c r="P20" s="299"/>
      <c r="Q20" s="299"/>
      <c r="R20" s="299"/>
      <c r="S20" s="299"/>
      <c r="T20" s="299"/>
      <c r="U20" s="299"/>
      <c r="V20" s="142" t="str">
        <f t="shared" si="0"/>
        <v/>
      </c>
    </row>
    <row r="21" spans="1:22" s="189" customFormat="1" x14ac:dyDescent="0.3">
      <c r="A21" s="294"/>
      <c r="B21" s="294"/>
      <c r="C21" s="295"/>
      <c r="D21" s="293"/>
      <c r="E21" s="236" t="str">
        <f t="shared" si="1"/>
        <v/>
      </c>
      <c r="F21" s="237">
        <f t="shared" si="2"/>
        <v>0</v>
      </c>
      <c r="G21" s="299"/>
      <c r="H21" s="299"/>
      <c r="I21" s="299"/>
      <c r="J21" s="299"/>
      <c r="K21" s="299"/>
      <c r="L21" s="299"/>
      <c r="M21" s="299"/>
      <c r="N21" s="299"/>
      <c r="O21" s="299"/>
      <c r="P21" s="299"/>
      <c r="Q21" s="299"/>
      <c r="R21" s="299"/>
      <c r="S21" s="299"/>
      <c r="T21" s="299"/>
      <c r="U21" s="299"/>
      <c r="V21" s="142" t="str">
        <f t="shared" si="0"/>
        <v/>
      </c>
    </row>
    <row r="22" spans="1:22" s="189" customFormat="1" x14ac:dyDescent="0.3">
      <c r="A22" s="294"/>
      <c r="B22" s="294"/>
      <c r="C22" s="295"/>
      <c r="D22" s="293"/>
      <c r="E22" s="236" t="str">
        <f t="shared" si="1"/>
        <v/>
      </c>
      <c r="F22" s="237">
        <f t="shared" si="2"/>
        <v>0</v>
      </c>
      <c r="G22" s="299"/>
      <c r="H22" s="299"/>
      <c r="I22" s="299"/>
      <c r="J22" s="299"/>
      <c r="K22" s="299"/>
      <c r="L22" s="299"/>
      <c r="M22" s="299"/>
      <c r="N22" s="299"/>
      <c r="O22" s="299"/>
      <c r="P22" s="299"/>
      <c r="Q22" s="299"/>
      <c r="R22" s="299"/>
      <c r="S22" s="299"/>
      <c r="T22" s="299"/>
      <c r="U22" s="299"/>
      <c r="V22" s="142" t="str">
        <f t="shared" si="0"/>
        <v/>
      </c>
    </row>
    <row r="23" spans="1:22" s="189" customFormat="1" x14ac:dyDescent="0.3">
      <c r="A23" s="294"/>
      <c r="B23" s="294"/>
      <c r="C23" s="295"/>
      <c r="D23" s="293"/>
      <c r="E23" s="236" t="str">
        <f t="shared" si="1"/>
        <v/>
      </c>
      <c r="F23" s="237">
        <f t="shared" si="2"/>
        <v>0</v>
      </c>
      <c r="G23" s="299"/>
      <c r="H23" s="299"/>
      <c r="I23" s="299"/>
      <c r="J23" s="299"/>
      <c r="K23" s="299"/>
      <c r="L23" s="299"/>
      <c r="M23" s="299"/>
      <c r="N23" s="299"/>
      <c r="O23" s="299"/>
      <c r="P23" s="299"/>
      <c r="Q23" s="299"/>
      <c r="R23" s="299"/>
      <c r="S23" s="299"/>
      <c r="T23" s="299"/>
      <c r="U23" s="299"/>
      <c r="V23" s="142" t="str">
        <f t="shared" si="0"/>
        <v/>
      </c>
    </row>
    <row r="24" spans="1:22" s="189" customFormat="1" x14ac:dyDescent="0.3">
      <c r="A24" s="294"/>
      <c r="B24" s="294"/>
      <c r="C24" s="295"/>
      <c r="D24" s="293"/>
      <c r="E24" s="236" t="str">
        <f t="shared" si="1"/>
        <v/>
      </c>
      <c r="F24" s="237">
        <f t="shared" si="2"/>
        <v>0</v>
      </c>
      <c r="G24" s="299"/>
      <c r="H24" s="299"/>
      <c r="I24" s="299"/>
      <c r="J24" s="299"/>
      <c r="K24" s="299"/>
      <c r="L24" s="299"/>
      <c r="M24" s="299"/>
      <c r="N24" s="299"/>
      <c r="O24" s="299"/>
      <c r="P24" s="299"/>
      <c r="Q24" s="299"/>
      <c r="R24" s="299"/>
      <c r="S24" s="299"/>
      <c r="T24" s="299"/>
      <c r="U24" s="299"/>
      <c r="V24" s="142" t="str">
        <f t="shared" si="0"/>
        <v/>
      </c>
    </row>
    <row r="25" spans="1:22" s="189" customFormat="1" x14ac:dyDescent="0.3">
      <c r="A25" s="294"/>
      <c r="B25" s="294"/>
      <c r="C25" s="295"/>
      <c r="D25" s="293"/>
      <c r="E25" s="236" t="str">
        <f t="shared" si="1"/>
        <v/>
      </c>
      <c r="F25" s="237">
        <f t="shared" si="2"/>
        <v>0</v>
      </c>
      <c r="G25" s="299"/>
      <c r="H25" s="299"/>
      <c r="I25" s="299"/>
      <c r="J25" s="299"/>
      <c r="K25" s="299"/>
      <c r="L25" s="299"/>
      <c r="M25" s="299"/>
      <c r="N25" s="299"/>
      <c r="O25" s="299"/>
      <c r="P25" s="299"/>
      <c r="Q25" s="299"/>
      <c r="R25" s="299"/>
      <c r="S25" s="299"/>
      <c r="T25" s="299"/>
      <c r="U25" s="299"/>
      <c r="V25" s="142" t="str">
        <f t="shared" si="0"/>
        <v/>
      </c>
    </row>
    <row r="26" spans="1:22" s="189" customFormat="1" x14ac:dyDescent="0.3">
      <c r="A26" s="294"/>
      <c r="B26" s="294"/>
      <c r="C26" s="295"/>
      <c r="D26" s="294"/>
      <c r="E26" s="236" t="str">
        <f t="shared" si="1"/>
        <v/>
      </c>
      <c r="F26" s="237">
        <f t="shared" si="2"/>
        <v>0</v>
      </c>
      <c r="G26" s="299"/>
      <c r="H26" s="299"/>
      <c r="I26" s="299"/>
      <c r="J26" s="299"/>
      <c r="K26" s="299"/>
      <c r="L26" s="299"/>
      <c r="M26" s="299"/>
      <c r="N26" s="299"/>
      <c r="O26" s="299"/>
      <c r="P26" s="299"/>
      <c r="Q26" s="299"/>
      <c r="R26" s="299"/>
      <c r="S26" s="299"/>
      <c r="T26" s="299"/>
      <c r="U26" s="299"/>
      <c r="V26" s="142" t="str">
        <f t="shared" si="0"/>
        <v/>
      </c>
    </row>
    <row r="27" spans="1:22" s="189" customFormat="1" x14ac:dyDescent="0.3">
      <c r="A27" s="294"/>
      <c r="B27" s="294"/>
      <c r="C27" s="295"/>
      <c r="D27" s="294"/>
      <c r="E27" s="236" t="str">
        <f t="shared" si="1"/>
        <v/>
      </c>
      <c r="F27" s="237">
        <f t="shared" si="2"/>
        <v>0</v>
      </c>
      <c r="G27" s="299"/>
      <c r="H27" s="299"/>
      <c r="I27" s="299"/>
      <c r="J27" s="299"/>
      <c r="K27" s="299"/>
      <c r="L27" s="299"/>
      <c r="M27" s="299"/>
      <c r="N27" s="299"/>
      <c r="O27" s="299"/>
      <c r="P27" s="299"/>
      <c r="Q27" s="299"/>
      <c r="R27" s="299"/>
      <c r="S27" s="299"/>
      <c r="T27" s="299"/>
      <c r="U27" s="299"/>
      <c r="V27" s="142" t="str">
        <f t="shared" si="0"/>
        <v/>
      </c>
    </row>
    <row r="28" spans="1:22" s="189" customFormat="1" x14ac:dyDescent="0.3">
      <c r="A28" s="294"/>
      <c r="B28" s="294"/>
      <c r="C28" s="295"/>
      <c r="D28" s="294"/>
      <c r="E28" s="236" t="str">
        <f t="shared" si="1"/>
        <v/>
      </c>
      <c r="F28" s="237">
        <f t="shared" si="2"/>
        <v>0</v>
      </c>
      <c r="G28" s="299"/>
      <c r="H28" s="299"/>
      <c r="I28" s="299"/>
      <c r="J28" s="299"/>
      <c r="K28" s="299"/>
      <c r="L28" s="299"/>
      <c r="M28" s="299"/>
      <c r="N28" s="299"/>
      <c r="O28" s="299"/>
      <c r="P28" s="299"/>
      <c r="Q28" s="299"/>
      <c r="R28" s="299"/>
      <c r="S28" s="299"/>
      <c r="T28" s="299"/>
      <c r="U28" s="299"/>
      <c r="V28" s="142" t="str">
        <f t="shared" si="0"/>
        <v/>
      </c>
    </row>
    <row r="29" spans="1:22" s="189" customFormat="1" x14ac:dyDescent="0.3">
      <c r="A29" s="294"/>
      <c r="B29" s="294"/>
      <c r="C29" s="295"/>
      <c r="D29" s="294"/>
      <c r="E29" s="236" t="str">
        <f t="shared" si="1"/>
        <v/>
      </c>
      <c r="F29" s="237">
        <f t="shared" si="2"/>
        <v>0</v>
      </c>
      <c r="G29" s="299"/>
      <c r="H29" s="299"/>
      <c r="I29" s="299"/>
      <c r="J29" s="299"/>
      <c r="K29" s="299"/>
      <c r="L29" s="299"/>
      <c r="M29" s="299"/>
      <c r="N29" s="299"/>
      <c r="O29" s="299"/>
      <c r="P29" s="299"/>
      <c r="Q29" s="299"/>
      <c r="R29" s="299"/>
      <c r="S29" s="299"/>
      <c r="T29" s="299"/>
      <c r="U29" s="299"/>
      <c r="V29" s="142" t="str">
        <f t="shared" si="0"/>
        <v/>
      </c>
    </row>
    <row r="30" spans="1:22" s="189" customFormat="1" x14ac:dyDescent="0.3">
      <c r="A30" s="294"/>
      <c r="B30" s="294"/>
      <c r="C30" s="295"/>
      <c r="D30" s="294"/>
      <c r="E30" s="236" t="str">
        <f t="shared" si="1"/>
        <v/>
      </c>
      <c r="F30" s="237">
        <f t="shared" si="2"/>
        <v>0</v>
      </c>
      <c r="G30" s="299"/>
      <c r="H30" s="299"/>
      <c r="I30" s="299"/>
      <c r="J30" s="299"/>
      <c r="K30" s="299"/>
      <c r="L30" s="299"/>
      <c r="M30" s="299"/>
      <c r="N30" s="299"/>
      <c r="O30" s="299"/>
      <c r="P30" s="299"/>
      <c r="Q30" s="299"/>
      <c r="R30" s="299"/>
      <c r="S30" s="299"/>
      <c r="T30" s="299"/>
      <c r="U30" s="299"/>
      <c r="V30" s="142" t="str">
        <f t="shared" si="0"/>
        <v/>
      </c>
    </row>
    <row r="31" spans="1:22" s="189" customFormat="1" x14ac:dyDescent="0.3">
      <c r="A31" s="294"/>
      <c r="B31" s="294"/>
      <c r="C31" s="295"/>
      <c r="D31" s="294"/>
      <c r="E31" s="236" t="str">
        <f>IF(D31=0,"",IF(D31=1,"FULL TIME","PART TIME"))</f>
        <v/>
      </c>
      <c r="F31" s="237">
        <f t="shared" si="2"/>
        <v>0</v>
      </c>
      <c r="G31" s="299"/>
      <c r="H31" s="299"/>
      <c r="I31" s="299"/>
      <c r="J31" s="299"/>
      <c r="K31" s="299"/>
      <c r="L31" s="299"/>
      <c r="M31" s="299"/>
      <c r="N31" s="299"/>
      <c r="O31" s="299"/>
      <c r="P31" s="299"/>
      <c r="Q31" s="299"/>
      <c r="R31" s="299"/>
      <c r="S31" s="299"/>
      <c r="T31" s="299"/>
      <c r="U31" s="299"/>
      <c r="V31" s="142" t="str">
        <f t="shared" si="0"/>
        <v/>
      </c>
    </row>
    <row r="32" spans="1:22" s="189" customFormat="1" x14ac:dyDescent="0.3">
      <c r="A32" s="294"/>
      <c r="B32" s="294"/>
      <c r="C32" s="295"/>
      <c r="D32" s="294"/>
      <c r="E32" s="236" t="str">
        <f t="shared" si="1"/>
        <v/>
      </c>
      <c r="F32" s="237">
        <f t="shared" si="2"/>
        <v>0</v>
      </c>
      <c r="G32" s="299"/>
      <c r="H32" s="299"/>
      <c r="I32" s="299"/>
      <c r="J32" s="299"/>
      <c r="K32" s="299"/>
      <c r="L32" s="299"/>
      <c r="M32" s="299"/>
      <c r="N32" s="299"/>
      <c r="O32" s="299"/>
      <c r="P32" s="299"/>
      <c r="Q32" s="299"/>
      <c r="R32" s="299"/>
      <c r="S32" s="299"/>
      <c r="T32" s="299"/>
      <c r="U32" s="299"/>
      <c r="V32" s="142" t="str">
        <f t="shared" si="0"/>
        <v/>
      </c>
    </row>
    <row r="33" spans="1:22" s="189" customFormat="1" x14ac:dyDescent="0.3">
      <c r="A33" s="294"/>
      <c r="B33" s="294"/>
      <c r="C33" s="295"/>
      <c r="D33" s="294"/>
      <c r="E33" s="236" t="str">
        <f t="shared" si="1"/>
        <v/>
      </c>
      <c r="F33" s="237">
        <f t="shared" si="2"/>
        <v>0</v>
      </c>
      <c r="G33" s="299"/>
      <c r="H33" s="299"/>
      <c r="I33" s="299"/>
      <c r="J33" s="299"/>
      <c r="K33" s="299"/>
      <c r="L33" s="299"/>
      <c r="M33" s="299"/>
      <c r="N33" s="299"/>
      <c r="O33" s="299"/>
      <c r="P33" s="299"/>
      <c r="Q33" s="299"/>
      <c r="R33" s="299"/>
      <c r="S33" s="299"/>
      <c r="T33" s="299"/>
      <c r="U33" s="299"/>
      <c r="V33" s="142" t="str">
        <f t="shared" si="0"/>
        <v/>
      </c>
    </row>
    <row r="34" spans="1:22" s="198" customFormat="1" x14ac:dyDescent="0.3">
      <c r="A34" s="294"/>
      <c r="B34" s="294"/>
      <c r="C34" s="295"/>
      <c r="D34" s="294"/>
      <c r="E34" s="236" t="str">
        <f t="shared" si="1"/>
        <v/>
      </c>
      <c r="F34" s="237">
        <f t="shared" si="2"/>
        <v>0</v>
      </c>
      <c r="G34" s="299"/>
      <c r="H34" s="299"/>
      <c r="I34" s="299"/>
      <c r="J34" s="299"/>
      <c r="K34" s="299"/>
      <c r="L34" s="299"/>
      <c r="M34" s="299"/>
      <c r="N34" s="299"/>
      <c r="O34" s="299"/>
      <c r="P34" s="299"/>
      <c r="Q34" s="299"/>
      <c r="R34" s="299"/>
      <c r="S34" s="299"/>
      <c r="T34" s="299"/>
      <c r="U34" s="299"/>
      <c r="V34" s="142" t="str">
        <f t="shared" si="0"/>
        <v/>
      </c>
    </row>
    <row r="35" spans="1:22" s="198" customFormat="1" x14ac:dyDescent="0.3">
      <c r="A35" s="294"/>
      <c r="B35" s="294"/>
      <c r="C35" s="295"/>
      <c r="D35" s="294"/>
      <c r="E35" s="236" t="str">
        <f t="shared" si="1"/>
        <v/>
      </c>
      <c r="F35" s="237">
        <f t="shared" si="2"/>
        <v>0</v>
      </c>
      <c r="G35" s="299"/>
      <c r="H35" s="299"/>
      <c r="I35" s="299"/>
      <c r="J35" s="299"/>
      <c r="K35" s="299"/>
      <c r="L35" s="299"/>
      <c r="M35" s="299"/>
      <c r="N35" s="299"/>
      <c r="O35" s="299"/>
      <c r="P35" s="299"/>
      <c r="Q35" s="299"/>
      <c r="R35" s="299"/>
      <c r="S35" s="299"/>
      <c r="T35" s="299"/>
      <c r="U35" s="299"/>
      <c r="V35" s="142" t="str">
        <f t="shared" si="0"/>
        <v/>
      </c>
    </row>
    <row r="36" spans="1:22" s="198" customFormat="1" x14ac:dyDescent="0.3">
      <c r="A36" s="294"/>
      <c r="B36" s="294"/>
      <c r="C36" s="295"/>
      <c r="D36" s="294"/>
      <c r="E36" s="236" t="str">
        <f t="shared" si="1"/>
        <v/>
      </c>
      <c r="F36" s="237">
        <f t="shared" si="2"/>
        <v>0</v>
      </c>
      <c r="G36" s="299"/>
      <c r="H36" s="299"/>
      <c r="I36" s="299"/>
      <c r="J36" s="299"/>
      <c r="K36" s="299"/>
      <c r="L36" s="299"/>
      <c r="M36" s="299"/>
      <c r="N36" s="299"/>
      <c r="O36" s="299"/>
      <c r="P36" s="299"/>
      <c r="Q36" s="299"/>
      <c r="R36" s="299"/>
      <c r="S36" s="299"/>
      <c r="T36" s="299"/>
      <c r="U36" s="299"/>
      <c r="V36" s="142" t="str">
        <f t="shared" si="0"/>
        <v/>
      </c>
    </row>
    <row r="37" spans="1:22" s="198" customFormat="1" x14ac:dyDescent="0.3">
      <c r="A37" s="294"/>
      <c r="B37" s="294"/>
      <c r="C37" s="295"/>
      <c r="D37" s="294"/>
      <c r="E37" s="236" t="str">
        <f t="shared" si="1"/>
        <v/>
      </c>
      <c r="F37" s="237">
        <f t="shared" si="2"/>
        <v>0</v>
      </c>
      <c r="G37" s="299"/>
      <c r="H37" s="299"/>
      <c r="I37" s="299"/>
      <c r="J37" s="299"/>
      <c r="K37" s="299"/>
      <c r="L37" s="299"/>
      <c r="M37" s="299"/>
      <c r="N37" s="299"/>
      <c r="O37" s="299"/>
      <c r="P37" s="299"/>
      <c r="Q37" s="299"/>
      <c r="R37" s="299"/>
      <c r="S37" s="299"/>
      <c r="T37" s="299"/>
      <c r="U37" s="299"/>
      <c r="V37" s="142" t="str">
        <f t="shared" si="0"/>
        <v/>
      </c>
    </row>
    <row r="38" spans="1:22" s="198" customFormat="1" x14ac:dyDescent="0.3">
      <c r="A38" s="294"/>
      <c r="B38" s="294"/>
      <c r="C38" s="295"/>
      <c r="D38" s="294"/>
      <c r="E38" s="236" t="str">
        <f t="shared" si="1"/>
        <v/>
      </c>
      <c r="F38" s="237">
        <f t="shared" si="2"/>
        <v>0</v>
      </c>
      <c r="G38" s="299"/>
      <c r="H38" s="299"/>
      <c r="I38" s="299"/>
      <c r="J38" s="299"/>
      <c r="K38" s="299"/>
      <c r="L38" s="299"/>
      <c r="M38" s="299"/>
      <c r="N38" s="299"/>
      <c r="O38" s="299"/>
      <c r="P38" s="299"/>
      <c r="Q38" s="299"/>
      <c r="R38" s="299"/>
      <c r="S38" s="299"/>
      <c r="T38" s="299"/>
      <c r="U38" s="299"/>
      <c r="V38" s="142" t="str">
        <f t="shared" si="0"/>
        <v/>
      </c>
    </row>
    <row r="39" spans="1:22" s="198" customFormat="1" x14ac:dyDescent="0.3">
      <c r="A39" s="294"/>
      <c r="B39" s="294"/>
      <c r="C39" s="295"/>
      <c r="D39" s="294"/>
      <c r="E39" s="236" t="str">
        <f t="shared" si="1"/>
        <v/>
      </c>
      <c r="F39" s="237">
        <f t="shared" si="2"/>
        <v>0</v>
      </c>
      <c r="G39" s="299"/>
      <c r="H39" s="299"/>
      <c r="I39" s="299"/>
      <c r="J39" s="299"/>
      <c r="K39" s="299"/>
      <c r="L39" s="299"/>
      <c r="M39" s="299"/>
      <c r="N39" s="299"/>
      <c r="O39" s="299"/>
      <c r="P39" s="299"/>
      <c r="Q39" s="299"/>
      <c r="R39" s="299"/>
      <c r="S39" s="299"/>
      <c r="T39" s="299"/>
      <c r="U39" s="299"/>
      <c r="V39" s="142" t="str">
        <f t="shared" si="0"/>
        <v/>
      </c>
    </row>
    <row r="40" spans="1:22" s="198" customFormat="1" x14ac:dyDescent="0.3">
      <c r="A40" s="294"/>
      <c r="B40" s="294"/>
      <c r="C40" s="295"/>
      <c r="D40" s="294"/>
      <c r="E40" s="236" t="str">
        <f t="shared" si="1"/>
        <v/>
      </c>
      <c r="F40" s="237">
        <f t="shared" si="2"/>
        <v>0</v>
      </c>
      <c r="G40" s="299"/>
      <c r="H40" s="299"/>
      <c r="I40" s="299"/>
      <c r="J40" s="299"/>
      <c r="K40" s="299"/>
      <c r="L40" s="299"/>
      <c r="M40" s="299"/>
      <c r="N40" s="299"/>
      <c r="O40" s="299"/>
      <c r="P40" s="299"/>
      <c r="Q40" s="299"/>
      <c r="R40" s="299"/>
      <c r="S40" s="299"/>
      <c r="T40" s="299"/>
      <c r="U40" s="299"/>
      <c r="V40" s="142" t="str">
        <f t="shared" si="0"/>
        <v/>
      </c>
    </row>
    <row r="41" spans="1:22" s="198" customFormat="1" x14ac:dyDescent="0.3">
      <c r="A41" s="294"/>
      <c r="B41" s="294"/>
      <c r="C41" s="295"/>
      <c r="D41" s="294"/>
      <c r="E41" s="236" t="str">
        <f t="shared" si="1"/>
        <v/>
      </c>
      <c r="F41" s="237">
        <f t="shared" si="2"/>
        <v>0</v>
      </c>
      <c r="G41" s="299"/>
      <c r="H41" s="299"/>
      <c r="I41" s="299"/>
      <c r="J41" s="299"/>
      <c r="K41" s="299"/>
      <c r="L41" s="299"/>
      <c r="M41" s="299"/>
      <c r="N41" s="299"/>
      <c r="O41" s="299"/>
      <c r="P41" s="299"/>
      <c r="Q41" s="299"/>
      <c r="R41" s="299"/>
      <c r="S41" s="299"/>
      <c r="T41" s="299"/>
      <c r="U41" s="299"/>
      <c r="V41" s="142" t="str">
        <f t="shared" si="0"/>
        <v/>
      </c>
    </row>
    <row r="42" spans="1:22" s="198" customFormat="1" x14ac:dyDescent="0.3">
      <c r="A42" s="294"/>
      <c r="B42" s="294"/>
      <c r="C42" s="295"/>
      <c r="D42" s="294"/>
      <c r="E42" s="236" t="str">
        <f t="shared" si="1"/>
        <v/>
      </c>
      <c r="F42" s="237">
        <f t="shared" si="2"/>
        <v>0</v>
      </c>
      <c r="G42" s="299"/>
      <c r="H42" s="299"/>
      <c r="I42" s="299"/>
      <c r="J42" s="299"/>
      <c r="K42" s="299"/>
      <c r="L42" s="299"/>
      <c r="M42" s="299"/>
      <c r="N42" s="299"/>
      <c r="O42" s="299"/>
      <c r="P42" s="299"/>
      <c r="Q42" s="299"/>
      <c r="R42" s="299"/>
      <c r="S42" s="299"/>
      <c r="T42" s="299"/>
      <c r="U42" s="299"/>
      <c r="V42" s="142" t="str">
        <f t="shared" si="0"/>
        <v/>
      </c>
    </row>
    <row r="43" spans="1:22" s="198" customFormat="1" x14ac:dyDescent="0.3">
      <c r="A43" s="294"/>
      <c r="B43" s="294"/>
      <c r="C43" s="295"/>
      <c r="D43" s="294"/>
      <c r="E43" s="236" t="str">
        <f t="shared" si="1"/>
        <v/>
      </c>
      <c r="F43" s="237">
        <f t="shared" si="2"/>
        <v>0</v>
      </c>
      <c r="G43" s="299"/>
      <c r="H43" s="299"/>
      <c r="I43" s="299"/>
      <c r="J43" s="299"/>
      <c r="K43" s="299"/>
      <c r="L43" s="299"/>
      <c r="M43" s="299"/>
      <c r="N43" s="299"/>
      <c r="O43" s="299"/>
      <c r="P43" s="299"/>
      <c r="Q43" s="299"/>
      <c r="R43" s="299"/>
      <c r="S43" s="299"/>
      <c r="T43" s="299"/>
      <c r="U43" s="299"/>
      <c r="V43" s="142" t="str">
        <f t="shared" si="0"/>
        <v/>
      </c>
    </row>
    <row r="44" spans="1:22" s="198" customFormat="1" x14ac:dyDescent="0.3">
      <c r="A44" s="294"/>
      <c r="B44" s="294"/>
      <c r="C44" s="295"/>
      <c r="D44" s="294"/>
      <c r="E44" s="236" t="str">
        <f t="shared" si="1"/>
        <v/>
      </c>
      <c r="F44" s="237">
        <f t="shared" si="2"/>
        <v>0</v>
      </c>
      <c r="G44" s="299"/>
      <c r="H44" s="299"/>
      <c r="I44" s="299"/>
      <c r="J44" s="299"/>
      <c r="K44" s="299"/>
      <c r="L44" s="299"/>
      <c r="M44" s="299"/>
      <c r="N44" s="299"/>
      <c r="O44" s="299"/>
      <c r="P44" s="299"/>
      <c r="Q44" s="299"/>
      <c r="R44" s="299"/>
      <c r="S44" s="299"/>
      <c r="T44" s="299"/>
      <c r="U44" s="299"/>
      <c r="V44" s="142" t="str">
        <f t="shared" si="0"/>
        <v/>
      </c>
    </row>
    <row r="45" spans="1:22" s="198" customFormat="1" x14ac:dyDescent="0.3">
      <c r="A45" s="294"/>
      <c r="B45" s="294"/>
      <c r="C45" s="295"/>
      <c r="D45" s="294"/>
      <c r="E45" s="236" t="str">
        <f t="shared" si="1"/>
        <v/>
      </c>
      <c r="F45" s="237">
        <f t="shared" si="2"/>
        <v>0</v>
      </c>
      <c r="G45" s="299"/>
      <c r="H45" s="299"/>
      <c r="I45" s="299"/>
      <c r="J45" s="299"/>
      <c r="K45" s="299"/>
      <c r="L45" s="299"/>
      <c r="M45" s="299"/>
      <c r="N45" s="299"/>
      <c r="O45" s="299"/>
      <c r="P45" s="299"/>
      <c r="Q45" s="299"/>
      <c r="R45" s="299"/>
      <c r="S45" s="299"/>
      <c r="T45" s="299"/>
      <c r="U45" s="299"/>
      <c r="V45" s="142" t="str">
        <f t="shared" si="0"/>
        <v/>
      </c>
    </row>
    <row r="46" spans="1:22" s="198" customFormat="1" x14ac:dyDescent="0.3">
      <c r="A46" s="294"/>
      <c r="B46" s="294"/>
      <c r="C46" s="295"/>
      <c r="D46" s="294"/>
      <c r="E46" s="236" t="str">
        <f t="shared" si="1"/>
        <v/>
      </c>
      <c r="F46" s="237">
        <f t="shared" si="2"/>
        <v>0</v>
      </c>
      <c r="G46" s="299"/>
      <c r="H46" s="299"/>
      <c r="I46" s="299"/>
      <c r="J46" s="299"/>
      <c r="K46" s="299"/>
      <c r="L46" s="299"/>
      <c r="M46" s="299"/>
      <c r="N46" s="299"/>
      <c r="O46" s="299"/>
      <c r="P46" s="299"/>
      <c r="Q46" s="299"/>
      <c r="R46" s="299"/>
      <c r="S46" s="299"/>
      <c r="T46" s="299"/>
      <c r="U46" s="299"/>
      <c r="V46" s="142" t="str">
        <f t="shared" si="0"/>
        <v/>
      </c>
    </row>
    <row r="47" spans="1:22" s="198" customFormat="1" x14ac:dyDescent="0.3">
      <c r="A47" s="294"/>
      <c r="B47" s="294"/>
      <c r="C47" s="295"/>
      <c r="D47" s="294"/>
      <c r="E47" s="236" t="str">
        <f t="shared" si="1"/>
        <v/>
      </c>
      <c r="F47" s="237">
        <f t="shared" si="2"/>
        <v>0</v>
      </c>
      <c r="G47" s="299"/>
      <c r="H47" s="299"/>
      <c r="I47" s="299"/>
      <c r="J47" s="299"/>
      <c r="K47" s="299"/>
      <c r="L47" s="299"/>
      <c r="M47" s="299"/>
      <c r="N47" s="299"/>
      <c r="O47" s="299"/>
      <c r="P47" s="299"/>
      <c r="Q47" s="299"/>
      <c r="R47" s="299"/>
      <c r="S47" s="299"/>
      <c r="T47" s="299"/>
      <c r="U47" s="299"/>
      <c r="V47" s="142" t="str">
        <f t="shared" si="0"/>
        <v/>
      </c>
    </row>
    <row r="48" spans="1:22" x14ac:dyDescent="0.3">
      <c r="A48" s="294"/>
      <c r="B48" s="294"/>
      <c r="C48" s="295"/>
      <c r="D48" s="294"/>
      <c r="E48" s="236" t="str">
        <f t="shared" si="1"/>
        <v/>
      </c>
      <c r="F48" s="237">
        <f t="shared" si="2"/>
        <v>0</v>
      </c>
      <c r="G48" s="299"/>
      <c r="H48" s="299"/>
      <c r="I48" s="299"/>
      <c r="J48" s="299"/>
      <c r="K48" s="299"/>
      <c r="L48" s="299"/>
      <c r="M48" s="299"/>
      <c r="N48" s="299"/>
      <c r="O48" s="299"/>
      <c r="P48" s="299"/>
      <c r="Q48" s="299"/>
      <c r="R48" s="299"/>
      <c r="S48" s="299"/>
      <c r="T48" s="299"/>
      <c r="U48" s="299"/>
      <c r="V48" s="142" t="str">
        <f t="shared" si="0"/>
        <v/>
      </c>
    </row>
    <row r="49" spans="1:22" x14ac:dyDescent="0.3">
      <c r="A49" s="294"/>
      <c r="B49" s="294"/>
      <c r="C49" s="295"/>
      <c r="D49" s="294"/>
      <c r="E49" s="236" t="str">
        <f t="shared" si="1"/>
        <v/>
      </c>
      <c r="F49" s="237">
        <f t="shared" si="2"/>
        <v>0</v>
      </c>
      <c r="G49" s="299"/>
      <c r="H49" s="299"/>
      <c r="I49" s="299"/>
      <c r="J49" s="299"/>
      <c r="K49" s="299"/>
      <c r="L49" s="299"/>
      <c r="M49" s="299"/>
      <c r="N49" s="299"/>
      <c r="O49" s="299"/>
      <c r="P49" s="299"/>
      <c r="Q49" s="299"/>
      <c r="R49" s="299"/>
      <c r="S49" s="299"/>
      <c r="T49" s="299"/>
      <c r="U49" s="299"/>
      <c r="V49" s="142" t="str">
        <f t="shared" si="0"/>
        <v/>
      </c>
    </row>
    <row r="50" spans="1:22" x14ac:dyDescent="0.3">
      <c r="A50" s="294"/>
      <c r="B50" s="294"/>
      <c r="C50" s="295"/>
      <c r="D50" s="294"/>
      <c r="E50" s="236" t="str">
        <f t="shared" si="1"/>
        <v/>
      </c>
      <c r="F50" s="237">
        <f t="shared" si="2"/>
        <v>0</v>
      </c>
      <c r="G50" s="299"/>
      <c r="H50" s="299"/>
      <c r="I50" s="299"/>
      <c r="J50" s="299"/>
      <c r="K50" s="299"/>
      <c r="L50" s="299"/>
      <c r="M50" s="299"/>
      <c r="N50" s="299"/>
      <c r="O50" s="299"/>
      <c r="P50" s="299"/>
      <c r="Q50" s="299"/>
      <c r="R50" s="299"/>
      <c r="S50" s="299"/>
      <c r="T50" s="299"/>
      <c r="U50" s="299"/>
      <c r="V50" s="142" t="str">
        <f t="shared" si="0"/>
        <v/>
      </c>
    </row>
    <row r="51" spans="1:22" x14ac:dyDescent="0.3">
      <c r="A51" s="294"/>
      <c r="B51" s="294"/>
      <c r="C51" s="295"/>
      <c r="D51" s="294"/>
      <c r="E51" s="236" t="str">
        <f t="shared" si="1"/>
        <v/>
      </c>
      <c r="F51" s="237">
        <f t="shared" si="2"/>
        <v>0</v>
      </c>
      <c r="G51" s="299"/>
      <c r="H51" s="299"/>
      <c r="I51" s="299"/>
      <c r="J51" s="299"/>
      <c r="K51" s="299"/>
      <c r="L51" s="299"/>
      <c r="M51" s="299"/>
      <c r="N51" s="299"/>
      <c r="O51" s="299"/>
      <c r="P51" s="299"/>
      <c r="Q51" s="299"/>
      <c r="R51" s="299"/>
      <c r="S51" s="299"/>
      <c r="T51" s="299"/>
      <c r="U51" s="299"/>
      <c r="V51" s="142" t="str">
        <f t="shared" si="0"/>
        <v/>
      </c>
    </row>
    <row r="52" spans="1:22" x14ac:dyDescent="0.3">
      <c r="A52" s="294"/>
      <c r="B52" s="294"/>
      <c r="C52" s="295"/>
      <c r="D52" s="294"/>
      <c r="E52" s="236" t="str">
        <f t="shared" si="1"/>
        <v/>
      </c>
      <c r="F52" s="237">
        <f t="shared" si="2"/>
        <v>0</v>
      </c>
      <c r="G52" s="299"/>
      <c r="H52" s="299"/>
      <c r="I52" s="299"/>
      <c r="J52" s="299"/>
      <c r="K52" s="299"/>
      <c r="L52" s="299"/>
      <c r="M52" s="299"/>
      <c r="N52" s="299"/>
      <c r="O52" s="299"/>
      <c r="P52" s="299"/>
      <c r="Q52" s="299"/>
      <c r="R52" s="299"/>
      <c r="S52" s="299"/>
      <c r="T52" s="299"/>
      <c r="U52" s="299"/>
      <c r="V52" s="142" t="str">
        <f t="shared" si="0"/>
        <v/>
      </c>
    </row>
    <row r="53" spans="1:22" x14ac:dyDescent="0.3">
      <c r="A53" s="294"/>
      <c r="B53" s="294"/>
      <c r="C53" s="295"/>
      <c r="D53" s="294"/>
      <c r="E53" s="236" t="str">
        <f t="shared" si="1"/>
        <v/>
      </c>
      <c r="F53" s="237">
        <f t="shared" si="2"/>
        <v>0</v>
      </c>
      <c r="G53" s="299"/>
      <c r="H53" s="299"/>
      <c r="I53" s="299"/>
      <c r="J53" s="299"/>
      <c r="K53" s="299"/>
      <c r="L53" s="299"/>
      <c r="M53" s="299"/>
      <c r="N53" s="299"/>
      <c r="O53" s="299"/>
      <c r="P53" s="299"/>
      <c r="Q53" s="299"/>
      <c r="R53" s="299"/>
      <c r="S53" s="299"/>
      <c r="T53" s="299"/>
      <c r="U53" s="299"/>
      <c r="V53" s="142" t="str">
        <f t="shared" si="0"/>
        <v/>
      </c>
    </row>
    <row r="54" spans="1:22" x14ac:dyDescent="0.3">
      <c r="A54" s="294"/>
      <c r="B54" s="294"/>
      <c r="C54" s="295"/>
      <c r="D54" s="294"/>
      <c r="E54" s="236" t="str">
        <f t="shared" si="1"/>
        <v/>
      </c>
      <c r="F54" s="237">
        <f t="shared" si="2"/>
        <v>0</v>
      </c>
      <c r="G54" s="299"/>
      <c r="H54" s="299"/>
      <c r="I54" s="299"/>
      <c r="J54" s="299"/>
      <c r="K54" s="299"/>
      <c r="L54" s="299"/>
      <c r="M54" s="299"/>
      <c r="N54" s="299"/>
      <c r="O54" s="299"/>
      <c r="P54" s="299"/>
      <c r="Q54" s="299"/>
      <c r="R54" s="299"/>
      <c r="S54" s="299"/>
      <c r="T54" s="299"/>
      <c r="U54" s="299"/>
      <c r="V54" s="142" t="str">
        <f t="shared" si="0"/>
        <v/>
      </c>
    </row>
    <row r="55" spans="1:22" x14ac:dyDescent="0.3">
      <c r="A55" s="294"/>
      <c r="B55" s="294"/>
      <c r="C55" s="295"/>
      <c r="D55" s="294"/>
      <c r="E55" s="236" t="str">
        <f t="shared" si="1"/>
        <v/>
      </c>
      <c r="F55" s="237">
        <f t="shared" si="2"/>
        <v>0</v>
      </c>
      <c r="G55" s="299"/>
      <c r="H55" s="299"/>
      <c r="I55" s="299"/>
      <c r="J55" s="299"/>
      <c r="K55" s="299"/>
      <c r="L55" s="299"/>
      <c r="M55" s="299"/>
      <c r="N55" s="299"/>
      <c r="O55" s="299"/>
      <c r="P55" s="299"/>
      <c r="Q55" s="299"/>
      <c r="R55" s="299"/>
      <c r="S55" s="299"/>
      <c r="T55" s="299"/>
      <c r="U55" s="299"/>
      <c r="V55" s="142" t="str">
        <f t="shared" si="0"/>
        <v/>
      </c>
    </row>
    <row r="56" spans="1:22" x14ac:dyDescent="0.3">
      <c r="A56" s="294"/>
      <c r="B56" s="294"/>
      <c r="C56" s="295"/>
      <c r="D56" s="294"/>
      <c r="E56" s="236" t="str">
        <f t="shared" si="1"/>
        <v/>
      </c>
      <c r="F56" s="237">
        <f t="shared" si="2"/>
        <v>0</v>
      </c>
      <c r="G56" s="299"/>
      <c r="H56" s="299"/>
      <c r="I56" s="299"/>
      <c r="J56" s="299"/>
      <c r="K56" s="299"/>
      <c r="L56" s="299"/>
      <c r="M56" s="299"/>
      <c r="N56" s="299"/>
      <c r="O56" s="299"/>
      <c r="P56" s="299"/>
      <c r="Q56" s="299"/>
      <c r="R56" s="299"/>
      <c r="S56" s="299"/>
      <c r="T56" s="299"/>
      <c r="U56" s="299"/>
      <c r="V56" s="142" t="str">
        <f t="shared" si="0"/>
        <v/>
      </c>
    </row>
    <row r="57" spans="1:22" x14ac:dyDescent="0.3">
      <c r="A57" s="294"/>
      <c r="B57" s="294"/>
      <c r="C57" s="295"/>
      <c r="D57" s="294"/>
      <c r="E57" s="236" t="str">
        <f t="shared" si="1"/>
        <v/>
      </c>
      <c r="F57" s="237">
        <f t="shared" si="2"/>
        <v>0</v>
      </c>
      <c r="G57" s="299"/>
      <c r="H57" s="299"/>
      <c r="I57" s="299"/>
      <c r="J57" s="299"/>
      <c r="K57" s="299"/>
      <c r="L57" s="299"/>
      <c r="M57" s="299"/>
      <c r="N57" s="299"/>
      <c r="O57" s="299"/>
      <c r="P57" s="299"/>
      <c r="Q57" s="299"/>
      <c r="R57" s="299"/>
      <c r="S57" s="299"/>
      <c r="T57" s="299"/>
      <c r="U57" s="299"/>
      <c r="V57" s="142" t="str">
        <f t="shared" si="0"/>
        <v/>
      </c>
    </row>
    <row r="58" spans="1:22" ht="15" thickBot="1" x14ac:dyDescent="0.35">
      <c r="A58" s="296"/>
      <c r="B58" s="296"/>
      <c r="C58" s="297"/>
      <c r="D58" s="296"/>
      <c r="E58" s="236" t="str">
        <f t="shared" si="1"/>
        <v/>
      </c>
      <c r="F58" s="237">
        <f t="shared" si="2"/>
        <v>0</v>
      </c>
      <c r="G58" s="300"/>
      <c r="H58" s="300"/>
      <c r="I58" s="300"/>
      <c r="J58" s="300"/>
      <c r="K58" s="300"/>
      <c r="L58" s="300"/>
      <c r="M58" s="300"/>
      <c r="N58" s="300"/>
      <c r="O58" s="300"/>
      <c r="P58" s="300"/>
      <c r="Q58" s="300"/>
      <c r="R58" s="300"/>
      <c r="S58" s="300"/>
      <c r="T58" s="300"/>
      <c r="U58" s="300"/>
      <c r="V58" s="142" t="str">
        <f t="shared" si="0"/>
        <v/>
      </c>
    </row>
    <row r="59" spans="1:22" x14ac:dyDescent="0.3">
      <c r="A59" s="149"/>
      <c r="B59" s="149"/>
      <c r="C59" s="149"/>
      <c r="D59" s="149"/>
      <c r="E59" s="150" t="s">
        <v>156</v>
      </c>
      <c r="F59" s="238">
        <f>SUMIF($E$6:$E$58,"FULL TIME",F6:F58)</f>
        <v>0</v>
      </c>
      <c r="G59" s="242">
        <f t="shared" ref="G59:Q59" si="3">SUMIF($E$6:$E$58,"FULL TIME",G6:G58)</f>
        <v>0</v>
      </c>
      <c r="H59" s="242">
        <f t="shared" si="3"/>
        <v>0</v>
      </c>
      <c r="I59" s="242">
        <f t="shared" si="3"/>
        <v>0</v>
      </c>
      <c r="J59" s="242">
        <f t="shared" si="3"/>
        <v>0</v>
      </c>
      <c r="K59" s="242">
        <f t="shared" si="3"/>
        <v>0</v>
      </c>
      <c r="L59" s="242">
        <f t="shared" si="3"/>
        <v>0</v>
      </c>
      <c r="M59" s="242">
        <f t="shared" si="3"/>
        <v>0</v>
      </c>
      <c r="N59" s="242">
        <f t="shared" si="3"/>
        <v>0</v>
      </c>
      <c r="O59" s="242">
        <f t="shared" si="3"/>
        <v>0</v>
      </c>
      <c r="P59" s="242">
        <f t="shared" si="3"/>
        <v>0</v>
      </c>
      <c r="Q59" s="242">
        <f t="shared" si="3"/>
        <v>0</v>
      </c>
      <c r="R59" s="242">
        <f t="shared" ref="R59:U59" si="4">SUMIF($E$6:$E$58,"FULL TIME",R6:R58)</f>
        <v>0</v>
      </c>
      <c r="S59" s="242">
        <f t="shared" si="4"/>
        <v>0</v>
      </c>
      <c r="T59" s="242">
        <f t="shared" si="4"/>
        <v>0</v>
      </c>
      <c r="U59" s="242">
        <f t="shared" si="4"/>
        <v>0</v>
      </c>
    </row>
    <row r="60" spans="1:22" ht="15" thickBot="1" x14ac:dyDescent="0.35">
      <c r="A60" s="108"/>
      <c r="B60" s="108"/>
      <c r="C60" s="108"/>
      <c r="D60" s="108"/>
      <c r="E60" s="125" t="s">
        <v>157</v>
      </c>
      <c r="F60" s="240">
        <f>SUMIF($E$6:$E$58,"PART TIME",F6:F58)</f>
        <v>0</v>
      </c>
      <c r="G60" s="243">
        <f t="shared" ref="G60:Q60" si="5">SUMIF($E$6:$E$58,"PART TIME",G6:G58)</f>
        <v>0</v>
      </c>
      <c r="H60" s="243">
        <f t="shared" si="5"/>
        <v>0</v>
      </c>
      <c r="I60" s="243">
        <f t="shared" si="5"/>
        <v>0</v>
      </c>
      <c r="J60" s="243">
        <f t="shared" si="5"/>
        <v>0</v>
      </c>
      <c r="K60" s="243">
        <f t="shared" si="5"/>
        <v>0</v>
      </c>
      <c r="L60" s="243">
        <f t="shared" si="5"/>
        <v>0</v>
      </c>
      <c r="M60" s="243">
        <f t="shared" si="5"/>
        <v>0</v>
      </c>
      <c r="N60" s="243">
        <f t="shared" si="5"/>
        <v>0</v>
      </c>
      <c r="O60" s="243">
        <f t="shared" si="5"/>
        <v>0</v>
      </c>
      <c r="P60" s="243">
        <f t="shared" si="5"/>
        <v>0</v>
      </c>
      <c r="Q60" s="243">
        <f t="shared" si="5"/>
        <v>0</v>
      </c>
      <c r="R60" s="243">
        <f t="shared" ref="R60:U60" si="6">SUMIF($E$6:$E$58,"PART TIME",R6:R58)</f>
        <v>0</v>
      </c>
      <c r="S60" s="243">
        <f t="shared" si="6"/>
        <v>0</v>
      </c>
      <c r="T60" s="243">
        <f t="shared" si="6"/>
        <v>0</v>
      </c>
      <c r="U60" s="243">
        <f t="shared" si="6"/>
        <v>0</v>
      </c>
    </row>
    <row r="61" spans="1:22" x14ac:dyDescent="0.3">
      <c r="E61" t="s">
        <v>158</v>
      </c>
      <c r="F61" s="239">
        <f>SUM(F59:F60)</f>
        <v>0</v>
      </c>
      <c r="G61" s="244">
        <f t="shared" ref="G61:Q61" si="7">SUM(G59:G60)</f>
        <v>0</v>
      </c>
      <c r="H61" s="244">
        <f t="shared" si="7"/>
        <v>0</v>
      </c>
      <c r="I61" s="244">
        <f t="shared" si="7"/>
        <v>0</v>
      </c>
      <c r="J61" s="244">
        <f t="shared" si="7"/>
        <v>0</v>
      </c>
      <c r="K61" s="244">
        <f t="shared" si="7"/>
        <v>0</v>
      </c>
      <c r="L61" s="244">
        <f t="shared" si="7"/>
        <v>0</v>
      </c>
      <c r="M61" s="244">
        <f t="shared" si="7"/>
        <v>0</v>
      </c>
      <c r="N61" s="244">
        <f t="shared" si="7"/>
        <v>0</v>
      </c>
      <c r="O61" s="244">
        <f t="shared" si="7"/>
        <v>0</v>
      </c>
      <c r="P61" s="244">
        <f t="shared" si="7"/>
        <v>0</v>
      </c>
      <c r="Q61" s="244">
        <f t="shared" si="7"/>
        <v>0</v>
      </c>
      <c r="R61" s="244">
        <f t="shared" ref="R61:U61" si="8">SUM(R59:R60)</f>
        <v>0</v>
      </c>
      <c r="S61" s="244">
        <f t="shared" si="8"/>
        <v>0</v>
      </c>
      <c r="T61" s="244">
        <f t="shared" si="8"/>
        <v>0</v>
      </c>
      <c r="U61" s="244">
        <f t="shared" si="8"/>
        <v>0</v>
      </c>
    </row>
    <row r="62" spans="1:22" x14ac:dyDescent="0.3">
      <c r="R62" s="191"/>
      <c r="S62" s="191"/>
      <c r="T62" s="191"/>
      <c r="U62" s="191"/>
    </row>
    <row r="63" spans="1:22" x14ac:dyDescent="0.3">
      <c r="E63" t="s">
        <v>159</v>
      </c>
      <c r="F63" s="152" t="e">
        <f>SUM(F59/F61)</f>
        <v>#DIV/0!</v>
      </c>
      <c r="G63" s="152" t="e">
        <f t="shared" ref="G63:Q63" si="9">SUM(G59/G61)</f>
        <v>#DIV/0!</v>
      </c>
      <c r="H63" s="152" t="e">
        <f t="shared" si="9"/>
        <v>#DIV/0!</v>
      </c>
      <c r="I63" s="152" t="e">
        <f t="shared" si="9"/>
        <v>#DIV/0!</v>
      </c>
      <c r="J63" s="152" t="e">
        <f t="shared" si="9"/>
        <v>#DIV/0!</v>
      </c>
      <c r="K63" s="152" t="e">
        <f t="shared" si="9"/>
        <v>#DIV/0!</v>
      </c>
      <c r="L63" s="152" t="e">
        <f t="shared" si="9"/>
        <v>#DIV/0!</v>
      </c>
      <c r="M63" s="152" t="e">
        <f t="shared" si="9"/>
        <v>#DIV/0!</v>
      </c>
      <c r="N63" s="152" t="e">
        <f t="shared" si="9"/>
        <v>#DIV/0!</v>
      </c>
      <c r="O63" s="152" t="e">
        <f t="shared" si="9"/>
        <v>#DIV/0!</v>
      </c>
      <c r="P63" s="152" t="e">
        <f t="shared" si="9"/>
        <v>#DIV/0!</v>
      </c>
      <c r="Q63" s="152" t="e">
        <f t="shared" si="9"/>
        <v>#DIV/0!</v>
      </c>
      <c r="R63" s="152" t="e">
        <f t="shared" ref="R63:U63" si="10">SUM(R59/R61)</f>
        <v>#DIV/0!</v>
      </c>
      <c r="S63" s="152" t="e">
        <f t="shared" si="10"/>
        <v>#DIV/0!</v>
      </c>
      <c r="T63" s="152" t="e">
        <f t="shared" si="10"/>
        <v>#DIV/0!</v>
      </c>
      <c r="U63" s="152" t="e">
        <f t="shared" si="10"/>
        <v>#DIV/0!</v>
      </c>
    </row>
    <row r="64" spans="1:22" x14ac:dyDescent="0.3">
      <c r="E64" t="s">
        <v>160</v>
      </c>
      <c r="F64" s="152" t="e">
        <f>SUM(F60/F61)</f>
        <v>#DIV/0!</v>
      </c>
      <c r="G64" s="152" t="e">
        <f t="shared" ref="G64:Q64" si="11">SUM(G60/G61)</f>
        <v>#DIV/0!</v>
      </c>
      <c r="H64" s="152" t="e">
        <f t="shared" si="11"/>
        <v>#DIV/0!</v>
      </c>
      <c r="I64" s="152" t="e">
        <f t="shared" si="11"/>
        <v>#DIV/0!</v>
      </c>
      <c r="J64" s="152" t="e">
        <f t="shared" si="11"/>
        <v>#DIV/0!</v>
      </c>
      <c r="K64" s="152" t="e">
        <f t="shared" si="11"/>
        <v>#DIV/0!</v>
      </c>
      <c r="L64" s="152" t="e">
        <f t="shared" si="11"/>
        <v>#DIV/0!</v>
      </c>
      <c r="M64" s="152" t="e">
        <f t="shared" si="11"/>
        <v>#DIV/0!</v>
      </c>
      <c r="N64" s="152" t="e">
        <f t="shared" si="11"/>
        <v>#DIV/0!</v>
      </c>
      <c r="O64" s="152" t="e">
        <f t="shared" si="11"/>
        <v>#DIV/0!</v>
      </c>
      <c r="P64" s="152" t="e">
        <f t="shared" si="11"/>
        <v>#DIV/0!</v>
      </c>
      <c r="Q64" s="152" t="e">
        <f t="shared" si="11"/>
        <v>#DIV/0!</v>
      </c>
      <c r="R64" s="152" t="e">
        <f t="shared" ref="R64:U64" si="12">SUM(R60/R61)</f>
        <v>#DIV/0!</v>
      </c>
      <c r="S64" s="152" t="e">
        <f t="shared" si="12"/>
        <v>#DIV/0!</v>
      </c>
      <c r="T64" s="152" t="e">
        <f t="shared" si="12"/>
        <v>#DIV/0!</v>
      </c>
      <c r="U64" s="152" t="e">
        <f t="shared" si="12"/>
        <v>#DIV/0!</v>
      </c>
    </row>
  </sheetData>
  <sheetProtection algorithmName="SHA-512" hashValue="K9Q9mwDxzztJs67+gYVc2KxPf/qY+Vnzqpuanr3BpVvHfK69MUaaItRo+MaZ1fjE3g3xyaWpY0LBXqRLoW1fCQ==" saltValue="/ZACpHgFw0Lbwl99nme6eg==" spinCount="100000" sheet="1" objects="1" scenarios="1"/>
  <mergeCells count="2">
    <mergeCell ref="A1:Q1"/>
    <mergeCell ref="B2:D2"/>
  </mergeCells>
  <dataValidations count="8">
    <dataValidation allowBlank="1" showInputMessage="1" showErrorMessage="1" promptTitle="STAFF NAME " prompt="Enter the name of all current staff, cell will shrink to fit if name is long. If position is vacant, please list as &quot;Vacant&quot; but with the anticipated salary." sqref="A5" xr:uid="{00000000-0002-0000-0200-000000000000}"/>
    <dataValidation allowBlank="1" showInputMessage="1" showErrorMessage="1" promptTitle="POSITION" prompt="Enter the job title for each staff member shown in the previous column." sqref="B5" xr:uid="{00000000-0002-0000-0200-000001000000}"/>
    <dataValidation allowBlank="1" showInputMessage="1" showErrorMessage="1" promptTitle="FULL TIME/PART TIME" prompt="Calculated automatically based on completion of FTE Equivalent field." sqref="E5" xr:uid="{00000000-0002-0000-0200-000002000000}"/>
    <dataValidation allowBlank="1" showInputMessage="1" showErrorMessage="1" promptTitle="ADMINISTRATIVE SALARY" prompt="If applicable, allocate the prorata share of the total salary shown in the previous column that is NOT allocated to a specific service(s).  Total salary of each employee can be allocated in this column in whole, part, or not at all." sqref="G5" xr:uid="{00000000-0002-0000-0200-000003000000}"/>
    <dataValidation allowBlank="1" showInputMessage="1" showErrorMessage="1" promptTitle="FTE Equivalent" prompt="Enter the percentage FTE that the individual represents for that service.  Indivudals under not providing support for particular service shall be assigned shall have funding assigned to &quot;Admin. Salary&quot; column._x000a_" sqref="D5" xr:uid="{00000000-0002-0000-0200-000004000000}"/>
    <dataValidation allowBlank="1" showInputMessage="1" showErrorMessage="1" promptTitle="TOTAL SALARY" prompt="Enter the total salary for the staff listed, DO NOT include fringe, that will be calculated separately on 732A Svc Cost Computation.  This salary multiplied by FTE equivalent will determine &quot;assignable salary&quot; calculation." sqref="C5" xr:uid="{00000000-0002-0000-0200-000005000000}"/>
    <dataValidation allowBlank="1" showInputMessage="1" showErrorMessage="1" promptTitle="Assignable Salary" prompt="Calculated cell based on total salary X FTE Equivalent.  This salary will need to be &quot;assigned&quot; to a service identified to left or to the ADMIN SALARY column.  If assignment in total does not occur to admin or service and error message will show." sqref="F5" xr:uid="{00000000-0002-0000-0200-000006000000}"/>
    <dataValidation allowBlank="1" showInputMessage="1" showErrorMessage="1" promptTitle="SERVICE" prompt=" Allocate the Assignable Salary for each employee assigned assigned to this service." sqref="H4:U4" xr:uid="{00000000-0002-0000-0200-000007000000}"/>
  </dataValidations>
  <pageMargins left="0.7" right="0.7"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37"/>
  <sheetViews>
    <sheetView zoomScale="90" zoomScaleNormal="90" workbookViewId="0">
      <pane xSplit="4" ySplit="11" topLeftCell="E12" activePane="bottomRight" state="frozen"/>
      <selection pane="topRight" activeCell="E1" sqref="E1"/>
      <selection pane="bottomLeft" activeCell="A12" sqref="A12"/>
      <selection pane="bottomRight" activeCell="F6" sqref="F6"/>
    </sheetView>
  </sheetViews>
  <sheetFormatPr defaultRowHeight="14.4" x14ac:dyDescent="0.3"/>
  <cols>
    <col min="1" max="1" width="14" customWidth="1"/>
    <col min="4" max="4" width="19.109375" customWidth="1"/>
    <col min="5" max="5" width="14.88671875" bestFit="1" customWidth="1"/>
    <col min="6" max="6" width="12.109375" customWidth="1"/>
    <col min="7" max="7" width="31.5546875" customWidth="1"/>
    <col min="8" max="8" width="28.109375" customWidth="1"/>
    <col min="9" max="9" width="27" customWidth="1"/>
    <col min="10" max="10" width="26.109375" customWidth="1"/>
    <col min="11" max="11" width="21.33203125" customWidth="1"/>
    <col min="12" max="12" width="23" customWidth="1"/>
    <col min="13" max="14" width="21.44140625" customWidth="1"/>
    <col min="15" max="16" width="21.44140625" style="120" customWidth="1"/>
    <col min="17" max="20" width="21.44140625" style="191" customWidth="1"/>
  </cols>
  <sheetData>
    <row r="1" spans="1:20" x14ac:dyDescent="0.3">
      <c r="A1" s="389" t="s">
        <v>788</v>
      </c>
      <c r="B1" s="389"/>
      <c r="C1" s="389"/>
      <c r="D1" s="389"/>
      <c r="E1" s="389"/>
      <c r="F1" s="389"/>
      <c r="G1" s="389"/>
      <c r="H1" s="48" t="s">
        <v>46</v>
      </c>
      <c r="I1" s="47"/>
      <c r="J1" s="47"/>
      <c r="K1" s="47"/>
      <c r="L1" s="47"/>
      <c r="M1" s="47"/>
      <c r="N1" s="47"/>
      <c r="O1" s="190"/>
      <c r="P1" s="190"/>
      <c r="Q1" s="190"/>
      <c r="R1" s="190"/>
      <c r="S1" s="190"/>
      <c r="T1" s="190"/>
    </row>
    <row r="2" spans="1:20" x14ac:dyDescent="0.3">
      <c r="A2" s="389" t="s">
        <v>653</v>
      </c>
      <c r="B2" s="389"/>
      <c r="C2" s="389"/>
      <c r="D2" s="389"/>
      <c r="E2" s="389"/>
      <c r="F2" s="389"/>
      <c r="G2" s="389"/>
      <c r="H2" s="48"/>
      <c r="I2" s="48"/>
      <c r="J2" s="48"/>
      <c r="K2" s="48"/>
      <c r="L2" s="48"/>
      <c r="N2" s="190"/>
      <c r="O2" s="190"/>
      <c r="P2" s="190"/>
      <c r="Q2" s="190"/>
      <c r="R2" s="190"/>
      <c r="S2" s="190"/>
      <c r="T2" s="190"/>
    </row>
    <row r="3" spans="1:20" s="120" customFormat="1" ht="5.25" customHeight="1" x14ac:dyDescent="0.3">
      <c r="A3" s="51"/>
      <c r="B3" s="51"/>
      <c r="C3" s="51"/>
      <c r="D3" s="51"/>
      <c r="E3" s="51"/>
      <c r="F3" s="51"/>
      <c r="G3" s="51"/>
      <c r="H3" s="122"/>
      <c r="I3" s="122"/>
      <c r="J3" s="122"/>
      <c r="K3" s="122"/>
      <c r="L3" s="122"/>
      <c r="N3" s="190"/>
      <c r="O3" s="190"/>
      <c r="P3" s="190"/>
      <c r="Q3" s="190"/>
      <c r="R3" s="190"/>
      <c r="S3" s="190"/>
      <c r="T3" s="190"/>
    </row>
    <row r="4" spans="1:20" x14ac:dyDescent="0.3">
      <c r="A4" s="121" t="s">
        <v>436</v>
      </c>
      <c r="B4" s="387">
        <f>Input!C4</f>
        <v>0</v>
      </c>
      <c r="C4" s="387"/>
      <c r="D4" s="387"/>
      <c r="E4" s="48"/>
      <c r="F4" s="48"/>
      <c r="G4" s="48"/>
      <c r="H4" s="48"/>
      <c r="I4" s="48"/>
      <c r="J4" s="48"/>
      <c r="K4" s="48"/>
      <c r="L4" s="48"/>
      <c r="M4" s="50"/>
      <c r="N4" s="190"/>
      <c r="O4" s="50"/>
      <c r="P4" s="190"/>
      <c r="Q4" s="50"/>
      <c r="R4" s="190"/>
      <c r="S4" s="50"/>
      <c r="T4" s="190"/>
    </row>
    <row r="5" spans="1:20" x14ac:dyDescent="0.3">
      <c r="A5" s="121" t="s">
        <v>165</v>
      </c>
      <c r="B5" s="388">
        <f>Input!C9</f>
        <v>0</v>
      </c>
      <c r="C5" s="388"/>
      <c r="D5" s="388"/>
      <c r="E5" s="48"/>
      <c r="F5" s="48"/>
      <c r="G5" s="48"/>
      <c r="H5" s="48"/>
      <c r="I5" s="48"/>
      <c r="J5" s="48"/>
      <c r="K5" s="48"/>
      <c r="L5" s="48"/>
      <c r="M5" s="48"/>
      <c r="N5" s="190"/>
      <c r="O5" s="190"/>
      <c r="P5" s="190"/>
      <c r="Q5" s="190"/>
      <c r="R5" s="190"/>
      <c r="S5" s="190"/>
      <c r="T5" s="190"/>
    </row>
    <row r="6" spans="1:20" x14ac:dyDescent="0.3">
      <c r="A6" s="121" t="s">
        <v>437</v>
      </c>
      <c r="B6" s="159" t="e">
        <f>VLOOKUP(Input!C2,Lookups!F2:H12,2,0)</f>
        <v>#N/A</v>
      </c>
      <c r="C6" s="160" t="s">
        <v>430</v>
      </c>
      <c r="D6" s="161" t="e">
        <f>VLOOKUP(Input!C2,Lookups!F2:H12,3,0)</f>
        <v>#N/A</v>
      </c>
      <c r="E6" s="48"/>
      <c r="F6" s="48"/>
      <c r="G6" s="48"/>
      <c r="H6" s="48"/>
      <c r="I6" s="48"/>
      <c r="J6" s="48"/>
      <c r="K6" s="48"/>
      <c r="L6" s="48"/>
      <c r="M6" s="48"/>
      <c r="N6" s="190"/>
      <c r="O6" s="190"/>
      <c r="P6" s="190"/>
      <c r="Q6" s="190"/>
      <c r="R6" s="190"/>
      <c r="S6" s="190"/>
      <c r="T6" s="190"/>
    </row>
    <row r="7" spans="1:20" x14ac:dyDescent="0.3">
      <c r="A7" s="355"/>
      <c r="B7" s="355"/>
      <c r="C7" s="355"/>
      <c r="D7" s="355"/>
      <c r="E7" s="48"/>
      <c r="F7" s="48"/>
      <c r="G7" s="48"/>
      <c r="H7" s="48"/>
      <c r="I7" s="48"/>
      <c r="J7" s="48"/>
      <c r="K7" s="48"/>
      <c r="L7" s="48"/>
      <c r="M7" s="48"/>
      <c r="N7" s="190"/>
      <c r="O7" s="190"/>
      <c r="P7" s="190"/>
      <c r="Q7" s="190"/>
      <c r="R7" s="190"/>
      <c r="S7" s="190"/>
      <c r="T7" s="190"/>
    </row>
    <row r="8" spans="1:20" x14ac:dyDescent="0.3">
      <c r="A8" s="355"/>
      <c r="B8" s="355"/>
      <c r="C8" s="355"/>
      <c r="D8" s="355"/>
      <c r="E8" s="48"/>
      <c r="F8" s="48"/>
      <c r="G8" s="48"/>
      <c r="H8" s="48"/>
      <c r="I8" s="48"/>
      <c r="J8" s="48"/>
      <c r="K8" s="48"/>
      <c r="L8" s="48"/>
      <c r="M8" s="48"/>
      <c r="N8" s="190"/>
      <c r="O8" s="190"/>
      <c r="P8" s="190"/>
      <c r="Q8" s="190"/>
      <c r="R8" s="190"/>
      <c r="S8" s="190"/>
      <c r="T8" s="190"/>
    </row>
    <row r="9" spans="1:20" x14ac:dyDescent="0.3">
      <c r="A9" s="355"/>
      <c r="B9" s="355"/>
      <c r="C9" s="355"/>
      <c r="D9" s="355"/>
      <c r="E9" s="48"/>
      <c r="F9" s="48"/>
      <c r="G9" s="250">
        <f>IFERROR(VLOOKUP(G12,Lookups!$O$1:$R$52,4,0),0)</f>
        <v>0</v>
      </c>
      <c r="H9" s="250">
        <f>IFERROR(VLOOKUP(H12,Lookups!$O$1:$R$52,4,0),0)</f>
        <v>0</v>
      </c>
      <c r="I9" s="250">
        <f>IFERROR(VLOOKUP(I12,Lookups!$O$1:$R$52,4,0),0)</f>
        <v>0</v>
      </c>
      <c r="J9" s="250">
        <f>IFERROR(VLOOKUP(J12,Lookups!$O$1:$R$52,4,0),0)</f>
        <v>0</v>
      </c>
      <c r="K9" s="250">
        <f>IFERROR(VLOOKUP(K12,Lookups!$O$1:$R$52,4,0),0)</f>
        <v>0</v>
      </c>
      <c r="L9" s="250">
        <f>IFERROR(VLOOKUP(L12,Lookups!$O$1:$R$52,4,0),0)</f>
        <v>0</v>
      </c>
      <c r="M9" s="250">
        <f>IFERROR(VLOOKUP(M12,Lookups!$O$1:$R$52,4,0),0)</f>
        <v>0</v>
      </c>
      <c r="N9" s="250">
        <f>IFERROR(VLOOKUP(N12,Lookups!$O$1:$R$52,4,0),0)</f>
        <v>0</v>
      </c>
      <c r="O9" s="250">
        <f>IFERROR(VLOOKUP(O12,Lookups!$O$1:$R$52,4,0),0)</f>
        <v>0</v>
      </c>
      <c r="P9" s="250">
        <f>IFERROR(VLOOKUP(P12,Lookups!$O$1:$R$52,4,0),0)</f>
        <v>0</v>
      </c>
      <c r="Q9" s="250">
        <f>IFERROR(VLOOKUP(Q12,Lookups!$O$1:$R$52,4,0),0)</f>
        <v>0</v>
      </c>
      <c r="R9" s="250">
        <f>IFERROR(VLOOKUP(R12,Lookups!$O$1:$R$52,4,0),0)</f>
        <v>0</v>
      </c>
      <c r="S9" s="250">
        <f>IFERROR(VLOOKUP(S12,Lookups!$O$1:$R$52,4,0),0)</f>
        <v>0</v>
      </c>
      <c r="T9" s="250">
        <f>IFERROR(VLOOKUP(T12,Lookups!$O$1:$R$52,4,0),0)</f>
        <v>0</v>
      </c>
    </row>
    <row r="10" spans="1:20" x14ac:dyDescent="0.3">
      <c r="A10" s="355"/>
      <c r="B10" s="355"/>
      <c r="C10" s="355"/>
      <c r="D10" s="355"/>
      <c r="E10" s="48"/>
      <c r="F10" s="48"/>
      <c r="G10" s="145" t="s">
        <v>17</v>
      </c>
      <c r="H10" s="145" t="s">
        <v>17</v>
      </c>
      <c r="I10" s="145" t="s">
        <v>17</v>
      </c>
      <c r="J10" s="145" t="s">
        <v>17</v>
      </c>
      <c r="K10" s="145" t="s">
        <v>17</v>
      </c>
      <c r="L10" s="145" t="s">
        <v>17</v>
      </c>
      <c r="M10" s="145" t="s">
        <v>17</v>
      </c>
      <c r="N10" s="145" t="s">
        <v>17</v>
      </c>
      <c r="O10" s="145" t="s">
        <v>17</v>
      </c>
      <c r="P10" s="145" t="s">
        <v>17</v>
      </c>
      <c r="Q10" s="145" t="s">
        <v>17</v>
      </c>
      <c r="R10" s="145" t="s">
        <v>17</v>
      </c>
      <c r="S10" s="145" t="s">
        <v>17</v>
      </c>
      <c r="T10" s="145" t="s">
        <v>17</v>
      </c>
    </row>
    <row r="11" spans="1:20" ht="24.75" customHeight="1" x14ac:dyDescent="0.3">
      <c r="A11" s="355"/>
      <c r="B11" s="355"/>
      <c r="C11" s="355"/>
      <c r="D11" s="355"/>
      <c r="E11" s="275"/>
      <c r="F11" s="51"/>
      <c r="G11" s="252">
        <f>'732A1 Labor Dist Schedule'!H5</f>
        <v>0</v>
      </c>
      <c r="H11" s="252">
        <f>'732A1 Labor Dist Schedule'!I5</f>
        <v>0</v>
      </c>
      <c r="I11" s="252">
        <f>'732A1 Labor Dist Schedule'!J5</f>
        <v>0</v>
      </c>
      <c r="J11" s="252">
        <f>'732A1 Labor Dist Schedule'!K5</f>
        <v>0</v>
      </c>
      <c r="K11" s="252">
        <f>'732A1 Labor Dist Schedule'!L5</f>
        <v>0</v>
      </c>
      <c r="L11" s="252">
        <f>'732A1 Labor Dist Schedule'!M5</f>
        <v>0</v>
      </c>
      <c r="M11" s="252">
        <f>'732A1 Labor Dist Schedule'!N5</f>
        <v>0</v>
      </c>
      <c r="N11" s="252">
        <f>'732A1 Labor Dist Schedule'!O5</f>
        <v>0</v>
      </c>
      <c r="O11" s="252">
        <f>'732A1 Labor Dist Schedule'!P5</f>
        <v>0</v>
      </c>
      <c r="P11" s="252">
        <f>'732A1 Labor Dist Schedule'!Q5</f>
        <v>0</v>
      </c>
      <c r="Q11" s="252">
        <f>'732A1 Labor Dist Schedule'!R5</f>
        <v>0</v>
      </c>
      <c r="R11" s="252">
        <f>'732A1 Labor Dist Schedule'!S5</f>
        <v>0</v>
      </c>
      <c r="S11" s="252">
        <f>'732A1 Labor Dist Schedule'!T5</f>
        <v>0</v>
      </c>
      <c r="T11" s="252">
        <f>'732A1 Labor Dist Schedule'!U5</f>
        <v>0</v>
      </c>
    </row>
    <row r="12" spans="1:20" x14ac:dyDescent="0.3">
      <c r="A12" s="374" t="s">
        <v>47</v>
      </c>
      <c r="B12" s="375"/>
      <c r="C12" s="375"/>
      <c r="D12" s="375"/>
      <c r="E12" s="275" t="s">
        <v>704</v>
      </c>
      <c r="F12" s="52"/>
      <c r="G12" s="230" t="e">
        <f>VLOOKUP(G11,Lookups!$N:$O,2,0)</f>
        <v>#N/A</v>
      </c>
      <c r="H12" s="230" t="e">
        <f>VLOOKUP(H11,Lookups!$N:$O,2,0)</f>
        <v>#N/A</v>
      </c>
      <c r="I12" s="230" t="e">
        <f>VLOOKUP(I11,Lookups!$N:$O,2,0)</f>
        <v>#N/A</v>
      </c>
      <c r="J12" s="230" t="e">
        <f>VLOOKUP(J11,Lookups!$N:$O,2,0)</f>
        <v>#N/A</v>
      </c>
      <c r="K12" s="230" t="e">
        <f>VLOOKUP(K11,Lookups!$N:$O,2,0)</f>
        <v>#N/A</v>
      </c>
      <c r="L12" s="230" t="e">
        <f>VLOOKUP(L11,Lookups!$N:$O,2,0)</f>
        <v>#N/A</v>
      </c>
      <c r="M12" s="230" t="e">
        <f>VLOOKUP(M11,Lookups!$N:$O,2,0)</f>
        <v>#N/A</v>
      </c>
      <c r="N12" s="230" t="e">
        <f>VLOOKUP(N11,Lookups!$N:$O,2,0)</f>
        <v>#N/A</v>
      </c>
      <c r="O12" s="230" t="e">
        <f>VLOOKUP(O11,Lookups!$N:$O,2,0)</f>
        <v>#N/A</v>
      </c>
      <c r="P12" s="230" t="e">
        <f>VLOOKUP(P11,Lookups!$N:$O,2,0)</f>
        <v>#N/A</v>
      </c>
      <c r="Q12" s="230" t="e">
        <f>VLOOKUP(Q11,Lookups!$N:$O,2,0)</f>
        <v>#N/A</v>
      </c>
      <c r="R12" s="230" t="e">
        <f>VLOOKUP(R11,Lookups!$N:$O,2,0)</f>
        <v>#N/A</v>
      </c>
      <c r="S12" s="230" t="e">
        <f>VLOOKUP(S11,Lookups!$N:$O,2,0)</f>
        <v>#N/A</v>
      </c>
      <c r="T12" s="230" t="e">
        <f>VLOOKUP(T11,Lookups!$N:$O,2,0)</f>
        <v>#N/A</v>
      </c>
    </row>
    <row r="13" spans="1:20" x14ac:dyDescent="0.3">
      <c r="A13" s="361" t="s">
        <v>771</v>
      </c>
      <c r="B13" s="362"/>
      <c r="C13" s="362"/>
      <c r="D13" s="363"/>
      <c r="E13" s="213">
        <f>SUM(G13:P13)</f>
        <v>0</v>
      </c>
      <c r="F13" s="117"/>
      <c r="G13" s="213">
        <f>Input!F14</f>
        <v>0</v>
      </c>
      <c r="H13" s="213">
        <f>Input!F15</f>
        <v>0</v>
      </c>
      <c r="I13" s="213">
        <f>Input!F16</f>
        <v>0</v>
      </c>
      <c r="J13" s="213">
        <f>Input!F17</f>
        <v>0</v>
      </c>
      <c r="K13" s="213">
        <f>Input!F18</f>
        <v>0</v>
      </c>
      <c r="L13" s="213">
        <f>Input!F19</f>
        <v>0</v>
      </c>
      <c r="M13" s="213">
        <f>Input!F20</f>
        <v>0</v>
      </c>
      <c r="N13" s="214">
        <f>Input!F21</f>
        <v>0</v>
      </c>
      <c r="O13" s="213">
        <f>Input!F22</f>
        <v>0</v>
      </c>
      <c r="P13" s="214">
        <f>Input!F23</f>
        <v>0</v>
      </c>
      <c r="Q13" s="213">
        <f>Input!F24</f>
        <v>0</v>
      </c>
      <c r="R13" s="214">
        <f>Input!F25</f>
        <v>0</v>
      </c>
      <c r="S13" s="213">
        <f>Input!F26</f>
        <v>0</v>
      </c>
      <c r="T13" s="214">
        <f>Input!F27</f>
        <v>0</v>
      </c>
    </row>
    <row r="14" spans="1:20" x14ac:dyDescent="0.3">
      <c r="A14" s="361" t="s">
        <v>48</v>
      </c>
      <c r="B14" s="362"/>
      <c r="C14" s="362"/>
      <c r="D14" s="363"/>
      <c r="E14" s="117"/>
      <c r="F14" s="117"/>
      <c r="G14" s="117"/>
      <c r="H14" s="117"/>
      <c r="I14" s="117"/>
      <c r="J14" s="117"/>
      <c r="K14" s="117"/>
      <c r="L14" s="117"/>
      <c r="M14" s="117"/>
      <c r="N14" s="117"/>
      <c r="O14" s="117"/>
      <c r="P14" s="117"/>
      <c r="Q14" s="117"/>
      <c r="R14" s="117"/>
      <c r="S14" s="117"/>
      <c r="T14" s="117"/>
    </row>
    <row r="15" spans="1:20" x14ac:dyDescent="0.3">
      <c r="A15" s="202" t="s">
        <v>49</v>
      </c>
      <c r="B15" s="364"/>
      <c r="C15" s="364"/>
      <c r="D15" s="365"/>
      <c r="E15" s="213">
        <f>SUM(G15:P15)</f>
        <v>0</v>
      </c>
      <c r="F15" s="117"/>
      <c r="G15" s="303"/>
      <c r="H15" s="303"/>
      <c r="I15" s="303"/>
      <c r="J15" s="303"/>
      <c r="K15" s="303"/>
      <c r="L15" s="303"/>
      <c r="M15" s="303"/>
      <c r="N15" s="304"/>
      <c r="O15" s="303"/>
      <c r="P15" s="304"/>
      <c r="Q15" s="303"/>
      <c r="R15" s="304"/>
      <c r="S15" s="303"/>
      <c r="T15" s="304"/>
    </row>
    <row r="16" spans="1:20" x14ac:dyDescent="0.3">
      <c r="A16" s="202" t="s">
        <v>643</v>
      </c>
      <c r="B16" s="364"/>
      <c r="C16" s="364"/>
      <c r="D16" s="365"/>
      <c r="E16" s="213">
        <f t="shared" ref="E16:E17" si="0">SUM(G16:P16)</f>
        <v>0</v>
      </c>
      <c r="F16" s="117"/>
      <c r="G16" s="303"/>
      <c r="H16" s="303"/>
      <c r="I16" s="303"/>
      <c r="J16" s="303"/>
      <c r="K16" s="303"/>
      <c r="L16" s="303"/>
      <c r="M16" s="303"/>
      <c r="N16" s="304"/>
      <c r="O16" s="303"/>
      <c r="P16" s="304"/>
      <c r="Q16" s="303"/>
      <c r="R16" s="304"/>
      <c r="S16" s="303"/>
      <c r="T16" s="304"/>
    </row>
    <row r="17" spans="1:20" x14ac:dyDescent="0.3">
      <c r="A17" s="202" t="s">
        <v>644</v>
      </c>
      <c r="B17" s="364"/>
      <c r="C17" s="364"/>
      <c r="D17" s="365"/>
      <c r="E17" s="213">
        <f t="shared" si="0"/>
        <v>0</v>
      </c>
      <c r="F17" s="117"/>
      <c r="G17" s="303"/>
      <c r="H17" s="303"/>
      <c r="I17" s="303"/>
      <c r="J17" s="303"/>
      <c r="K17" s="303"/>
      <c r="L17" s="303"/>
      <c r="M17" s="303"/>
      <c r="N17" s="304"/>
      <c r="O17" s="303"/>
      <c r="P17" s="304"/>
      <c r="Q17" s="303"/>
      <c r="R17" s="304"/>
      <c r="S17" s="303"/>
      <c r="T17" s="304"/>
    </row>
    <row r="18" spans="1:20" x14ac:dyDescent="0.3">
      <c r="A18" s="361" t="s">
        <v>50</v>
      </c>
      <c r="B18" s="362"/>
      <c r="C18" s="362"/>
      <c r="D18" s="363"/>
      <c r="E18" s="213">
        <f>E15+E16+E17</f>
        <v>0</v>
      </c>
      <c r="F18" s="117"/>
      <c r="G18" s="213">
        <f t="shared" ref="G18:P18" si="1">G15+G16+G17</f>
        <v>0</v>
      </c>
      <c r="H18" s="213">
        <f t="shared" si="1"/>
        <v>0</v>
      </c>
      <c r="I18" s="213">
        <f t="shared" si="1"/>
        <v>0</v>
      </c>
      <c r="J18" s="213">
        <f t="shared" si="1"/>
        <v>0</v>
      </c>
      <c r="K18" s="213">
        <f t="shared" si="1"/>
        <v>0</v>
      </c>
      <c r="L18" s="213">
        <f t="shared" si="1"/>
        <v>0</v>
      </c>
      <c r="M18" s="213">
        <f t="shared" si="1"/>
        <v>0</v>
      </c>
      <c r="N18" s="213">
        <f t="shared" si="1"/>
        <v>0</v>
      </c>
      <c r="O18" s="213">
        <f t="shared" si="1"/>
        <v>0</v>
      </c>
      <c r="P18" s="213">
        <f t="shared" si="1"/>
        <v>0</v>
      </c>
      <c r="Q18" s="213">
        <f t="shared" ref="Q18:T18" si="2">Q15+Q16+Q17</f>
        <v>0</v>
      </c>
      <c r="R18" s="213">
        <f t="shared" si="2"/>
        <v>0</v>
      </c>
      <c r="S18" s="213">
        <f t="shared" si="2"/>
        <v>0</v>
      </c>
      <c r="T18" s="213">
        <f t="shared" si="2"/>
        <v>0</v>
      </c>
    </row>
    <row r="19" spans="1:20" x14ac:dyDescent="0.3">
      <c r="A19" s="361" t="s">
        <v>51</v>
      </c>
      <c r="B19" s="362"/>
      <c r="C19" s="362"/>
      <c r="D19" s="363"/>
      <c r="E19" s="117"/>
      <c r="F19" s="117"/>
      <c r="G19" s="117"/>
      <c r="H19" s="117"/>
      <c r="I19" s="117"/>
      <c r="J19" s="117"/>
      <c r="K19" s="117"/>
      <c r="L19" s="117"/>
      <c r="M19" s="117"/>
      <c r="N19" s="117"/>
      <c r="O19" s="117"/>
      <c r="P19" s="117"/>
      <c r="Q19" s="117"/>
      <c r="R19" s="117"/>
      <c r="S19" s="117"/>
      <c r="T19" s="117"/>
    </row>
    <row r="20" spans="1:20" x14ac:dyDescent="0.3">
      <c r="A20" s="202" t="s">
        <v>49</v>
      </c>
      <c r="B20" s="364"/>
      <c r="C20" s="364"/>
      <c r="D20" s="365"/>
      <c r="E20" s="213">
        <f t="shared" ref="E20:E22" si="3">SUM(G20:P20)</f>
        <v>0</v>
      </c>
      <c r="F20" s="117"/>
      <c r="G20" s="303"/>
      <c r="H20" s="303"/>
      <c r="I20" s="303"/>
      <c r="J20" s="303"/>
      <c r="K20" s="303"/>
      <c r="L20" s="303"/>
      <c r="M20" s="303"/>
      <c r="N20" s="304"/>
      <c r="O20" s="303"/>
      <c r="P20" s="304"/>
      <c r="Q20" s="303"/>
      <c r="R20" s="304"/>
      <c r="S20" s="303"/>
      <c r="T20" s="304"/>
    </row>
    <row r="21" spans="1:20" x14ac:dyDescent="0.3">
      <c r="A21" s="202" t="s">
        <v>643</v>
      </c>
      <c r="B21" s="364"/>
      <c r="C21" s="364"/>
      <c r="D21" s="365"/>
      <c r="E21" s="213">
        <f t="shared" si="3"/>
        <v>0</v>
      </c>
      <c r="F21" s="117"/>
      <c r="G21" s="303"/>
      <c r="H21" s="303"/>
      <c r="I21" s="303"/>
      <c r="J21" s="303"/>
      <c r="K21" s="303"/>
      <c r="L21" s="303"/>
      <c r="M21" s="303"/>
      <c r="N21" s="304"/>
      <c r="O21" s="303"/>
      <c r="P21" s="304"/>
      <c r="Q21" s="303"/>
      <c r="R21" s="304"/>
      <c r="S21" s="303"/>
      <c r="T21" s="304"/>
    </row>
    <row r="22" spans="1:20" x14ac:dyDescent="0.3">
      <c r="A22" s="202" t="s">
        <v>644</v>
      </c>
      <c r="B22" s="364"/>
      <c r="C22" s="364"/>
      <c r="D22" s="365"/>
      <c r="E22" s="213">
        <f t="shared" si="3"/>
        <v>0</v>
      </c>
      <c r="F22" s="117"/>
      <c r="G22" s="303"/>
      <c r="H22" s="303"/>
      <c r="I22" s="303"/>
      <c r="J22" s="303"/>
      <c r="K22" s="303"/>
      <c r="L22" s="303"/>
      <c r="M22" s="303"/>
      <c r="N22" s="304"/>
      <c r="O22" s="303"/>
      <c r="P22" s="304"/>
      <c r="Q22" s="303"/>
      <c r="R22" s="304"/>
      <c r="S22" s="303"/>
      <c r="T22" s="304"/>
    </row>
    <row r="23" spans="1:20" x14ac:dyDescent="0.3">
      <c r="A23" s="54" t="s">
        <v>52</v>
      </c>
      <c r="B23" s="53"/>
      <c r="C23" s="193"/>
      <c r="D23" s="54"/>
      <c r="E23" s="213">
        <f>E20+E21+E22</f>
        <v>0</v>
      </c>
      <c r="F23" s="117"/>
      <c r="G23" s="213">
        <f t="shared" ref="G23:P23" si="4">G20+G21+G22</f>
        <v>0</v>
      </c>
      <c r="H23" s="213">
        <f t="shared" si="4"/>
        <v>0</v>
      </c>
      <c r="I23" s="213">
        <f t="shared" si="4"/>
        <v>0</v>
      </c>
      <c r="J23" s="213">
        <f t="shared" si="4"/>
        <v>0</v>
      </c>
      <c r="K23" s="213">
        <f t="shared" si="4"/>
        <v>0</v>
      </c>
      <c r="L23" s="213">
        <f t="shared" si="4"/>
        <v>0</v>
      </c>
      <c r="M23" s="213">
        <f t="shared" si="4"/>
        <v>0</v>
      </c>
      <c r="N23" s="213">
        <f t="shared" si="4"/>
        <v>0</v>
      </c>
      <c r="O23" s="213">
        <f t="shared" si="4"/>
        <v>0</v>
      </c>
      <c r="P23" s="213">
        <f t="shared" si="4"/>
        <v>0</v>
      </c>
      <c r="Q23" s="213">
        <f t="shared" ref="Q23:T23" si="5">Q20+Q21+Q22</f>
        <v>0</v>
      </c>
      <c r="R23" s="213">
        <f t="shared" si="5"/>
        <v>0</v>
      </c>
      <c r="S23" s="213">
        <f t="shared" si="5"/>
        <v>0</v>
      </c>
      <c r="T23" s="213">
        <f t="shared" si="5"/>
        <v>0</v>
      </c>
    </row>
    <row r="24" spans="1:20" x14ac:dyDescent="0.3">
      <c r="A24" s="361" t="s">
        <v>53</v>
      </c>
      <c r="B24" s="362"/>
      <c r="C24" s="362"/>
      <c r="D24" s="363"/>
      <c r="E24" s="213">
        <f>E18+E23</f>
        <v>0</v>
      </c>
      <c r="F24" s="117"/>
      <c r="G24" s="213">
        <f>ROUND((G13/0.9)*0.1,0)</f>
        <v>0</v>
      </c>
      <c r="H24" s="213">
        <f t="shared" ref="H24:T24" si="6">ROUND((H13/0.9)*0.1,0)</f>
        <v>0</v>
      </c>
      <c r="I24" s="213">
        <f t="shared" si="6"/>
        <v>0</v>
      </c>
      <c r="J24" s="213">
        <f t="shared" si="6"/>
        <v>0</v>
      </c>
      <c r="K24" s="213">
        <f t="shared" si="6"/>
        <v>0</v>
      </c>
      <c r="L24" s="213">
        <f t="shared" si="6"/>
        <v>0</v>
      </c>
      <c r="M24" s="213">
        <f t="shared" si="6"/>
        <v>0</v>
      </c>
      <c r="N24" s="213">
        <f t="shared" si="6"/>
        <v>0</v>
      </c>
      <c r="O24" s="213">
        <f t="shared" si="6"/>
        <v>0</v>
      </c>
      <c r="P24" s="213">
        <f t="shared" si="6"/>
        <v>0</v>
      </c>
      <c r="Q24" s="213">
        <f t="shared" si="6"/>
        <v>0</v>
      </c>
      <c r="R24" s="213">
        <f t="shared" si="6"/>
        <v>0</v>
      </c>
      <c r="S24" s="213">
        <f t="shared" si="6"/>
        <v>0</v>
      </c>
      <c r="T24" s="213">
        <f t="shared" si="6"/>
        <v>0</v>
      </c>
    </row>
    <row r="25" spans="1:20" x14ac:dyDescent="0.3">
      <c r="A25" s="361" t="s">
        <v>54</v>
      </c>
      <c r="B25" s="362"/>
      <c r="C25" s="362"/>
      <c r="D25" s="363"/>
      <c r="E25" s="213">
        <f>E24+E13</f>
        <v>0</v>
      </c>
      <c r="F25" s="117"/>
      <c r="G25" s="213">
        <f t="shared" ref="G25:P25" si="7">G24+G13</f>
        <v>0</v>
      </c>
      <c r="H25" s="213">
        <f t="shared" si="7"/>
        <v>0</v>
      </c>
      <c r="I25" s="213">
        <f t="shared" si="7"/>
        <v>0</v>
      </c>
      <c r="J25" s="213">
        <f t="shared" si="7"/>
        <v>0</v>
      </c>
      <c r="K25" s="213">
        <f t="shared" si="7"/>
        <v>0</v>
      </c>
      <c r="L25" s="213">
        <f t="shared" si="7"/>
        <v>0</v>
      </c>
      <c r="M25" s="213">
        <f t="shared" si="7"/>
        <v>0</v>
      </c>
      <c r="N25" s="213">
        <f t="shared" si="7"/>
        <v>0</v>
      </c>
      <c r="O25" s="213">
        <f t="shared" si="7"/>
        <v>0</v>
      </c>
      <c r="P25" s="213">
        <f t="shared" si="7"/>
        <v>0</v>
      </c>
      <c r="Q25" s="213">
        <f t="shared" ref="Q25:T25" si="8">Q24+Q13</f>
        <v>0</v>
      </c>
      <c r="R25" s="213">
        <f t="shared" si="8"/>
        <v>0</v>
      </c>
      <c r="S25" s="213">
        <f t="shared" si="8"/>
        <v>0</v>
      </c>
      <c r="T25" s="213">
        <f t="shared" si="8"/>
        <v>0</v>
      </c>
    </row>
    <row r="26" spans="1:20" x14ac:dyDescent="0.3">
      <c r="A26" s="361" t="s">
        <v>55</v>
      </c>
      <c r="B26" s="362"/>
      <c r="C26" s="362"/>
      <c r="D26" s="363"/>
      <c r="E26" s="213">
        <f>SUM(G26:P26)</f>
        <v>0</v>
      </c>
      <c r="F26" s="117"/>
      <c r="G26" s="269">
        <f>IF(OR(G11="Congregate Nutrition",G11="Home Delivered Meals",G11="Congregate Nutrition NSIP Reimbursement",G11="Home Delivered Meals NSIP Reimbursement"),0.8*G102,0)</f>
        <v>0</v>
      </c>
      <c r="H26" s="269">
        <f t="shared" ref="H26:T26" si="9">IF(OR(H11="Congregate Nutrition",H11="Home Delivered Meals",H11="Congregate Nutrition NSIP Reimbursement",H11="Home Delivered Meals NSIP Reimbursement"),0.8*H102,0)</f>
        <v>0</v>
      </c>
      <c r="I26" s="269">
        <f t="shared" si="9"/>
        <v>0</v>
      </c>
      <c r="J26" s="269">
        <f t="shared" si="9"/>
        <v>0</v>
      </c>
      <c r="K26" s="269">
        <f t="shared" si="9"/>
        <v>0</v>
      </c>
      <c r="L26" s="269">
        <f t="shared" si="9"/>
        <v>0</v>
      </c>
      <c r="M26" s="269">
        <f t="shared" si="9"/>
        <v>0</v>
      </c>
      <c r="N26" s="269">
        <f t="shared" si="9"/>
        <v>0</v>
      </c>
      <c r="O26" s="269">
        <f t="shared" si="9"/>
        <v>0</v>
      </c>
      <c r="P26" s="269">
        <f t="shared" si="9"/>
        <v>0</v>
      </c>
      <c r="Q26" s="269">
        <f t="shared" si="9"/>
        <v>0</v>
      </c>
      <c r="R26" s="269">
        <f t="shared" si="9"/>
        <v>0</v>
      </c>
      <c r="S26" s="269">
        <f t="shared" si="9"/>
        <v>0</v>
      </c>
      <c r="T26" s="269">
        <f t="shared" si="9"/>
        <v>0</v>
      </c>
    </row>
    <row r="27" spans="1:20" x14ac:dyDescent="0.3">
      <c r="A27" s="366" t="s">
        <v>56</v>
      </c>
      <c r="B27" s="354"/>
      <c r="C27" s="354"/>
      <c r="D27" s="367"/>
      <c r="E27" s="213">
        <f>SUM(G27:P27)</f>
        <v>0</v>
      </c>
      <c r="F27" s="117"/>
      <c r="G27" s="305"/>
      <c r="H27" s="305"/>
      <c r="I27" s="305"/>
      <c r="J27" s="305"/>
      <c r="K27" s="305"/>
      <c r="L27" s="305"/>
      <c r="M27" s="305"/>
      <c r="N27" s="306"/>
      <c r="O27" s="305"/>
      <c r="P27" s="306"/>
      <c r="Q27" s="305"/>
      <c r="R27" s="306"/>
      <c r="S27" s="305"/>
      <c r="T27" s="306"/>
    </row>
    <row r="28" spans="1:20" x14ac:dyDescent="0.3">
      <c r="A28" s="361" t="s">
        <v>768</v>
      </c>
      <c r="B28" s="362"/>
      <c r="C28" s="362"/>
      <c r="D28" s="363"/>
      <c r="E28" s="117"/>
      <c r="F28" s="117"/>
      <c r="G28" s="154"/>
      <c r="H28" s="154"/>
      <c r="I28" s="154"/>
      <c r="J28" s="154"/>
      <c r="K28" s="154"/>
      <c r="L28" s="154"/>
      <c r="M28" s="154"/>
      <c r="N28" s="154"/>
      <c r="O28" s="154"/>
      <c r="P28" s="154"/>
      <c r="Q28" s="154"/>
      <c r="R28" s="154"/>
      <c r="S28" s="154"/>
      <c r="T28" s="154"/>
    </row>
    <row r="29" spans="1:20" x14ac:dyDescent="0.3">
      <c r="A29" s="202" t="s">
        <v>49</v>
      </c>
      <c r="B29" s="364"/>
      <c r="C29" s="364"/>
      <c r="D29" s="365"/>
      <c r="E29" s="213">
        <f t="shared" ref="E29:E32" si="10">SUM(G29:P29)</f>
        <v>0</v>
      </c>
      <c r="F29" s="117"/>
      <c r="G29" s="303"/>
      <c r="H29" s="303"/>
      <c r="I29" s="303"/>
      <c r="J29" s="303"/>
      <c r="K29" s="303"/>
      <c r="L29" s="303"/>
      <c r="M29" s="303"/>
      <c r="N29" s="304"/>
      <c r="O29" s="303"/>
      <c r="P29" s="304"/>
      <c r="Q29" s="303"/>
      <c r="R29" s="304"/>
      <c r="S29" s="303"/>
      <c r="T29" s="304"/>
    </row>
    <row r="30" spans="1:20" x14ac:dyDescent="0.3">
      <c r="A30" s="202" t="s">
        <v>643</v>
      </c>
      <c r="B30" s="364"/>
      <c r="C30" s="364"/>
      <c r="D30" s="365"/>
      <c r="E30" s="213">
        <f t="shared" si="10"/>
        <v>0</v>
      </c>
      <c r="F30" s="117"/>
      <c r="G30" s="303"/>
      <c r="H30" s="303"/>
      <c r="I30" s="303"/>
      <c r="J30" s="303"/>
      <c r="K30" s="303"/>
      <c r="L30" s="303"/>
      <c r="M30" s="303"/>
      <c r="N30" s="304"/>
      <c r="O30" s="303"/>
      <c r="P30" s="304"/>
      <c r="Q30" s="303"/>
      <c r="R30" s="304"/>
      <c r="S30" s="303"/>
      <c r="T30" s="304"/>
    </row>
    <row r="31" spans="1:20" x14ac:dyDescent="0.3">
      <c r="A31" s="202" t="s">
        <v>644</v>
      </c>
      <c r="B31" s="364"/>
      <c r="C31" s="364"/>
      <c r="D31" s="365"/>
      <c r="E31" s="213">
        <f t="shared" si="10"/>
        <v>0</v>
      </c>
      <c r="F31" s="117"/>
      <c r="G31" s="303"/>
      <c r="H31" s="303"/>
      <c r="I31" s="303"/>
      <c r="J31" s="303"/>
      <c r="K31" s="303"/>
      <c r="L31" s="303"/>
      <c r="M31" s="303"/>
      <c r="N31" s="304"/>
      <c r="O31" s="303"/>
      <c r="P31" s="304"/>
      <c r="Q31" s="303"/>
      <c r="R31" s="304"/>
      <c r="S31" s="303"/>
      <c r="T31" s="304"/>
    </row>
    <row r="32" spans="1:20" x14ac:dyDescent="0.3">
      <c r="A32" s="202" t="s">
        <v>645</v>
      </c>
      <c r="B32" s="364"/>
      <c r="C32" s="364"/>
      <c r="D32" s="365"/>
      <c r="E32" s="213">
        <f t="shared" si="10"/>
        <v>0</v>
      </c>
      <c r="F32" s="117"/>
      <c r="G32" s="303"/>
      <c r="H32" s="303"/>
      <c r="I32" s="303"/>
      <c r="J32" s="303"/>
      <c r="K32" s="303"/>
      <c r="L32" s="303"/>
      <c r="M32" s="303"/>
      <c r="N32" s="304"/>
      <c r="O32" s="303"/>
      <c r="P32" s="304"/>
      <c r="Q32" s="303"/>
      <c r="R32" s="304"/>
      <c r="S32" s="303"/>
      <c r="T32" s="304"/>
    </row>
    <row r="33" spans="1:20" x14ac:dyDescent="0.3">
      <c r="A33" s="361" t="s">
        <v>57</v>
      </c>
      <c r="B33" s="362"/>
      <c r="C33" s="362"/>
      <c r="D33" s="363"/>
      <c r="E33" s="213">
        <f>E29+E30+E31+E32</f>
        <v>0</v>
      </c>
      <c r="F33" s="117"/>
      <c r="G33" s="307">
        <f t="shared" ref="G33:P33" si="11">G29+G30+G31+G32</f>
        <v>0</v>
      </c>
      <c r="H33" s="307">
        <f t="shared" si="11"/>
        <v>0</v>
      </c>
      <c r="I33" s="307">
        <f t="shared" si="11"/>
        <v>0</v>
      </c>
      <c r="J33" s="307">
        <f t="shared" si="11"/>
        <v>0</v>
      </c>
      <c r="K33" s="307">
        <f t="shared" si="11"/>
        <v>0</v>
      </c>
      <c r="L33" s="307">
        <f t="shared" si="11"/>
        <v>0</v>
      </c>
      <c r="M33" s="307">
        <f t="shared" si="11"/>
        <v>0</v>
      </c>
      <c r="N33" s="307">
        <f t="shared" si="11"/>
        <v>0</v>
      </c>
      <c r="O33" s="307">
        <f t="shared" si="11"/>
        <v>0</v>
      </c>
      <c r="P33" s="307">
        <f t="shared" si="11"/>
        <v>0</v>
      </c>
      <c r="Q33" s="307">
        <f t="shared" ref="Q33:T33" si="12">Q29+Q30+Q31+Q32</f>
        <v>0</v>
      </c>
      <c r="R33" s="307">
        <f t="shared" si="12"/>
        <v>0</v>
      </c>
      <c r="S33" s="307">
        <f t="shared" si="12"/>
        <v>0</v>
      </c>
      <c r="T33" s="307">
        <f t="shared" si="12"/>
        <v>0</v>
      </c>
    </row>
    <row r="34" spans="1:20" x14ac:dyDescent="0.3">
      <c r="A34" s="361" t="s">
        <v>58</v>
      </c>
      <c r="B34" s="362"/>
      <c r="C34" s="362"/>
      <c r="D34" s="363"/>
      <c r="E34" s="117"/>
      <c r="F34" s="117"/>
      <c r="G34" s="117"/>
      <c r="H34" s="117"/>
      <c r="I34" s="117"/>
      <c r="J34" s="117"/>
      <c r="K34" s="117"/>
      <c r="L34" s="117"/>
      <c r="M34" s="117"/>
      <c r="N34" s="117"/>
      <c r="O34" s="117"/>
      <c r="P34" s="117"/>
      <c r="Q34" s="117"/>
      <c r="R34" s="117"/>
      <c r="S34" s="117"/>
      <c r="T34" s="117"/>
    </row>
    <row r="35" spans="1:20" x14ac:dyDescent="0.3">
      <c r="A35" s="202" t="s">
        <v>49</v>
      </c>
      <c r="B35" s="364"/>
      <c r="C35" s="364"/>
      <c r="D35" s="365"/>
      <c r="E35" s="213">
        <f t="shared" ref="E35:E37" si="13">SUM(G35:P35)</f>
        <v>0</v>
      </c>
      <c r="F35" s="117"/>
      <c r="G35" s="303"/>
      <c r="H35" s="303"/>
      <c r="I35" s="303"/>
      <c r="J35" s="303"/>
      <c r="K35" s="303"/>
      <c r="L35" s="303"/>
      <c r="M35" s="303"/>
      <c r="N35" s="304"/>
      <c r="O35" s="303"/>
      <c r="P35" s="304"/>
      <c r="Q35" s="303"/>
      <c r="R35" s="304"/>
      <c r="S35" s="303"/>
      <c r="T35" s="304"/>
    </row>
    <row r="36" spans="1:20" x14ac:dyDescent="0.3">
      <c r="A36" s="202" t="s">
        <v>643</v>
      </c>
      <c r="B36" s="364"/>
      <c r="C36" s="364"/>
      <c r="D36" s="365"/>
      <c r="E36" s="213">
        <f t="shared" si="13"/>
        <v>0</v>
      </c>
      <c r="F36" s="117"/>
      <c r="G36" s="303"/>
      <c r="H36" s="303"/>
      <c r="I36" s="303"/>
      <c r="J36" s="303"/>
      <c r="K36" s="303"/>
      <c r="L36" s="303"/>
      <c r="M36" s="303"/>
      <c r="N36" s="304"/>
      <c r="O36" s="303"/>
      <c r="P36" s="304"/>
      <c r="Q36" s="303"/>
      <c r="R36" s="304"/>
      <c r="S36" s="303"/>
      <c r="T36" s="304"/>
    </row>
    <row r="37" spans="1:20" x14ac:dyDescent="0.3">
      <c r="A37" s="202" t="s">
        <v>644</v>
      </c>
      <c r="B37" s="364"/>
      <c r="C37" s="364"/>
      <c r="D37" s="365"/>
      <c r="E37" s="213">
        <f t="shared" si="13"/>
        <v>0</v>
      </c>
      <c r="F37" s="117"/>
      <c r="G37" s="303"/>
      <c r="H37" s="303"/>
      <c r="I37" s="303"/>
      <c r="J37" s="303"/>
      <c r="K37" s="303"/>
      <c r="L37" s="303"/>
      <c r="M37" s="303"/>
      <c r="N37" s="304"/>
      <c r="O37" s="303"/>
      <c r="P37" s="304"/>
      <c r="Q37" s="303"/>
      <c r="R37" s="304"/>
      <c r="S37" s="303"/>
      <c r="T37" s="304"/>
    </row>
    <row r="38" spans="1:20" x14ac:dyDescent="0.3">
      <c r="A38" s="361" t="s">
        <v>59</v>
      </c>
      <c r="B38" s="362"/>
      <c r="C38" s="362"/>
      <c r="D38" s="363"/>
      <c r="E38" s="213">
        <f>E35+E36+E37</f>
        <v>0</v>
      </c>
      <c r="F38" s="117"/>
      <c r="G38" s="213">
        <f t="shared" ref="G38:P38" si="14">G35+G36+G37</f>
        <v>0</v>
      </c>
      <c r="H38" s="213">
        <f t="shared" si="14"/>
        <v>0</v>
      </c>
      <c r="I38" s="213">
        <f t="shared" si="14"/>
        <v>0</v>
      </c>
      <c r="J38" s="213">
        <f t="shared" si="14"/>
        <v>0</v>
      </c>
      <c r="K38" s="213">
        <f t="shared" si="14"/>
        <v>0</v>
      </c>
      <c r="L38" s="213">
        <f t="shared" si="14"/>
        <v>0</v>
      </c>
      <c r="M38" s="213">
        <f t="shared" si="14"/>
        <v>0</v>
      </c>
      <c r="N38" s="213">
        <f t="shared" si="14"/>
        <v>0</v>
      </c>
      <c r="O38" s="213">
        <f t="shared" si="14"/>
        <v>0</v>
      </c>
      <c r="P38" s="213">
        <f t="shared" si="14"/>
        <v>0</v>
      </c>
      <c r="Q38" s="213">
        <f t="shared" ref="Q38:T38" si="15">Q35+Q36+Q37</f>
        <v>0</v>
      </c>
      <c r="R38" s="213">
        <f t="shared" si="15"/>
        <v>0</v>
      </c>
      <c r="S38" s="213">
        <f t="shared" si="15"/>
        <v>0</v>
      </c>
      <c r="T38" s="213">
        <f t="shared" si="15"/>
        <v>0</v>
      </c>
    </row>
    <row r="39" spans="1:20" x14ac:dyDescent="0.3">
      <c r="A39" s="361" t="s">
        <v>60</v>
      </c>
      <c r="B39" s="362"/>
      <c r="C39" s="362"/>
      <c r="D39" s="363"/>
      <c r="E39" s="117"/>
      <c r="F39" s="117"/>
      <c r="G39" s="117"/>
      <c r="H39" s="117"/>
      <c r="I39" s="117"/>
      <c r="J39" s="117"/>
      <c r="K39" s="117"/>
      <c r="L39" s="117"/>
      <c r="M39" s="117"/>
      <c r="N39" s="117"/>
      <c r="O39" s="117"/>
      <c r="P39" s="117"/>
      <c r="Q39" s="117"/>
      <c r="R39" s="117"/>
      <c r="S39" s="117"/>
      <c r="T39" s="117"/>
    </row>
    <row r="40" spans="1:20" x14ac:dyDescent="0.3">
      <c r="A40" s="202" t="s">
        <v>49</v>
      </c>
      <c r="B40" s="364"/>
      <c r="C40" s="364"/>
      <c r="D40" s="365"/>
      <c r="E40" s="213">
        <f t="shared" ref="E40:E42" si="16">SUM(G40:P40)</f>
        <v>0</v>
      </c>
      <c r="F40" s="117"/>
      <c r="G40" s="303"/>
      <c r="H40" s="303"/>
      <c r="I40" s="303"/>
      <c r="J40" s="303"/>
      <c r="K40" s="303"/>
      <c r="L40" s="303"/>
      <c r="M40" s="303"/>
      <c r="N40" s="304"/>
      <c r="O40" s="303"/>
      <c r="P40" s="304"/>
      <c r="Q40" s="303"/>
      <c r="R40" s="304"/>
      <c r="S40" s="303"/>
      <c r="T40" s="304"/>
    </row>
    <row r="41" spans="1:20" x14ac:dyDescent="0.3">
      <c r="A41" s="202" t="s">
        <v>643</v>
      </c>
      <c r="B41" s="364"/>
      <c r="C41" s="364"/>
      <c r="D41" s="365"/>
      <c r="E41" s="213">
        <f t="shared" si="16"/>
        <v>0</v>
      </c>
      <c r="F41" s="117"/>
      <c r="G41" s="303"/>
      <c r="H41" s="303"/>
      <c r="I41" s="303"/>
      <c r="J41" s="303"/>
      <c r="K41" s="303"/>
      <c r="L41" s="303"/>
      <c r="M41" s="303"/>
      <c r="N41" s="304"/>
      <c r="O41" s="303"/>
      <c r="P41" s="304"/>
      <c r="Q41" s="303"/>
      <c r="R41" s="304"/>
      <c r="S41" s="303"/>
      <c r="T41" s="304"/>
    </row>
    <row r="42" spans="1:20" x14ac:dyDescent="0.3">
      <c r="A42" s="202" t="s">
        <v>644</v>
      </c>
      <c r="B42" s="364"/>
      <c r="C42" s="364"/>
      <c r="D42" s="365"/>
      <c r="E42" s="213">
        <f t="shared" si="16"/>
        <v>0</v>
      </c>
      <c r="F42" s="117"/>
      <c r="G42" s="303"/>
      <c r="H42" s="303"/>
      <c r="I42" s="303"/>
      <c r="J42" s="303"/>
      <c r="K42" s="303"/>
      <c r="L42" s="303"/>
      <c r="M42" s="303"/>
      <c r="N42" s="304"/>
      <c r="O42" s="303"/>
      <c r="P42" s="304"/>
      <c r="Q42" s="303"/>
      <c r="R42" s="304"/>
      <c r="S42" s="303"/>
      <c r="T42" s="304"/>
    </row>
    <row r="43" spans="1:20" x14ac:dyDescent="0.3">
      <c r="A43" s="361" t="s">
        <v>61</v>
      </c>
      <c r="B43" s="362"/>
      <c r="C43" s="362"/>
      <c r="D43" s="363"/>
      <c r="E43" s="213">
        <f>E40+E41+E42</f>
        <v>0</v>
      </c>
      <c r="F43" s="117"/>
      <c r="G43" s="269">
        <f>G40+G41+G42</f>
        <v>0</v>
      </c>
      <c r="H43" s="269">
        <f t="shared" ref="H43:T43" si="17">H40+H41+H42</f>
        <v>0</v>
      </c>
      <c r="I43" s="269">
        <f t="shared" si="17"/>
        <v>0</v>
      </c>
      <c r="J43" s="269">
        <f t="shared" si="17"/>
        <v>0</v>
      </c>
      <c r="K43" s="269">
        <f t="shared" si="17"/>
        <v>0</v>
      </c>
      <c r="L43" s="269">
        <f t="shared" si="17"/>
        <v>0</v>
      </c>
      <c r="M43" s="269">
        <f t="shared" si="17"/>
        <v>0</v>
      </c>
      <c r="N43" s="269">
        <f t="shared" si="17"/>
        <v>0</v>
      </c>
      <c r="O43" s="269">
        <f t="shared" si="17"/>
        <v>0</v>
      </c>
      <c r="P43" s="269">
        <f t="shared" si="17"/>
        <v>0</v>
      </c>
      <c r="Q43" s="269">
        <f t="shared" si="17"/>
        <v>0</v>
      </c>
      <c r="R43" s="269">
        <f t="shared" si="17"/>
        <v>0</v>
      </c>
      <c r="S43" s="269">
        <f t="shared" si="17"/>
        <v>0</v>
      </c>
      <c r="T43" s="269">
        <f t="shared" si="17"/>
        <v>0</v>
      </c>
    </row>
    <row r="44" spans="1:20" x14ac:dyDescent="0.3">
      <c r="A44" s="361" t="s">
        <v>62</v>
      </c>
      <c r="B44" s="362"/>
      <c r="C44" s="362"/>
      <c r="D44" s="363"/>
      <c r="E44" s="213">
        <f>SUM(G44:P44)</f>
        <v>0</v>
      </c>
      <c r="F44" s="117"/>
      <c r="G44" s="303"/>
      <c r="H44" s="308"/>
      <c r="I44" s="308"/>
      <c r="J44" s="303"/>
      <c r="K44" s="303"/>
      <c r="L44" s="303"/>
      <c r="M44" s="303"/>
      <c r="N44" s="304"/>
      <c r="O44" s="303"/>
      <c r="P44" s="304"/>
      <c r="Q44" s="303"/>
      <c r="R44" s="304"/>
      <c r="S44" s="303"/>
      <c r="T44" s="304"/>
    </row>
    <row r="45" spans="1:20" x14ac:dyDescent="0.3">
      <c r="A45" s="361" t="s">
        <v>764</v>
      </c>
      <c r="B45" s="362"/>
      <c r="C45" s="362"/>
      <c r="D45" s="363"/>
      <c r="E45" s="213">
        <f>E44+E43+E38+E33+E27+E25+E26</f>
        <v>0</v>
      </c>
      <c r="F45" s="117"/>
      <c r="G45" s="213">
        <f>G44+G43+G38+G33+G27+G25+G26</f>
        <v>0</v>
      </c>
      <c r="H45" s="213">
        <f t="shared" ref="H45:P45" si="18">H44+H43+H38+H33+H27+H25+H26</f>
        <v>0</v>
      </c>
      <c r="I45" s="213">
        <f t="shared" si="18"/>
        <v>0</v>
      </c>
      <c r="J45" s="213">
        <f t="shared" si="18"/>
        <v>0</v>
      </c>
      <c r="K45" s="213">
        <f t="shared" si="18"/>
        <v>0</v>
      </c>
      <c r="L45" s="213">
        <f t="shared" si="18"/>
        <v>0</v>
      </c>
      <c r="M45" s="213">
        <f t="shared" si="18"/>
        <v>0</v>
      </c>
      <c r="N45" s="213">
        <f t="shared" si="18"/>
        <v>0</v>
      </c>
      <c r="O45" s="213">
        <f t="shared" si="18"/>
        <v>0</v>
      </c>
      <c r="P45" s="213">
        <f t="shared" si="18"/>
        <v>0</v>
      </c>
      <c r="Q45" s="213">
        <f t="shared" ref="Q45:T45" si="19">Q44+Q43+Q38+Q33+Q27+Q25+Q26</f>
        <v>0</v>
      </c>
      <c r="R45" s="213">
        <f t="shared" si="19"/>
        <v>0</v>
      </c>
      <c r="S45" s="213">
        <f t="shared" si="19"/>
        <v>0</v>
      </c>
      <c r="T45" s="213">
        <f t="shared" si="19"/>
        <v>0</v>
      </c>
    </row>
    <row r="46" spans="1:20" x14ac:dyDescent="0.3">
      <c r="A46" s="355"/>
      <c r="B46" s="355"/>
      <c r="C46" s="355"/>
      <c r="D46" s="355"/>
      <c r="E46" s="48"/>
      <c r="F46" s="48"/>
      <c r="G46" s="55"/>
      <c r="H46" s="55"/>
      <c r="I46" s="55"/>
      <c r="J46" s="55"/>
      <c r="K46" s="55"/>
      <c r="L46" s="55"/>
      <c r="M46" s="55"/>
      <c r="N46" s="55"/>
      <c r="O46" s="55"/>
      <c r="P46" s="55"/>
      <c r="Q46" s="55"/>
      <c r="R46" s="55"/>
      <c r="S46" s="55"/>
      <c r="T46" s="55"/>
    </row>
    <row r="47" spans="1:20" x14ac:dyDescent="0.3">
      <c r="A47" s="355"/>
      <c r="B47" s="355"/>
      <c r="C47" s="355"/>
      <c r="D47" s="355"/>
      <c r="E47" s="48"/>
      <c r="F47" s="48"/>
      <c r="G47" s="55"/>
      <c r="H47" s="55"/>
      <c r="I47" s="55"/>
      <c r="J47" s="55"/>
      <c r="K47" s="55"/>
      <c r="L47" s="55"/>
      <c r="M47" s="55"/>
      <c r="N47" s="55"/>
      <c r="O47" s="55"/>
      <c r="P47" s="55"/>
      <c r="Q47" s="55"/>
      <c r="R47" s="55"/>
      <c r="S47" s="55"/>
      <c r="T47" s="55"/>
    </row>
    <row r="48" spans="1:20" x14ac:dyDescent="0.3">
      <c r="A48" s="355"/>
      <c r="B48" s="355"/>
      <c r="C48" s="355"/>
      <c r="D48" s="355"/>
      <c r="E48" s="48"/>
      <c r="F48" s="48"/>
      <c r="G48" s="55"/>
      <c r="H48" s="55"/>
      <c r="I48" s="55"/>
      <c r="J48" s="55"/>
      <c r="K48" s="55"/>
      <c r="L48" s="55"/>
      <c r="M48" s="55"/>
      <c r="N48" s="55"/>
      <c r="O48" s="55"/>
      <c r="P48" s="55"/>
      <c r="Q48" s="55"/>
      <c r="R48" s="55"/>
      <c r="S48" s="55"/>
      <c r="T48" s="55"/>
    </row>
    <row r="49" spans="1:20" x14ac:dyDescent="0.3">
      <c r="A49" s="355"/>
      <c r="B49" s="355"/>
      <c r="C49" s="355"/>
      <c r="D49" s="355"/>
      <c r="E49" s="48"/>
      <c r="F49" s="48"/>
      <c r="G49" s="55"/>
      <c r="H49" s="55"/>
      <c r="I49" s="55"/>
      <c r="J49" s="55"/>
      <c r="K49" s="55"/>
      <c r="L49" s="55"/>
      <c r="M49" s="55"/>
      <c r="N49" s="55"/>
      <c r="O49" s="55"/>
      <c r="P49" s="55"/>
      <c r="Q49" s="55"/>
      <c r="R49" s="55"/>
      <c r="S49" s="55"/>
      <c r="T49" s="55"/>
    </row>
    <row r="50" spans="1:20" x14ac:dyDescent="0.3">
      <c r="A50" s="355"/>
      <c r="B50" s="355"/>
      <c r="C50" s="355"/>
      <c r="D50" s="355"/>
      <c r="E50" s="48"/>
      <c r="F50" s="48"/>
      <c r="G50" s="55"/>
      <c r="H50" s="55"/>
      <c r="I50" s="55"/>
      <c r="J50" s="55"/>
      <c r="K50" s="55"/>
      <c r="L50" s="55"/>
      <c r="M50" s="55"/>
      <c r="N50" s="55"/>
      <c r="O50" s="55"/>
      <c r="P50" s="55"/>
      <c r="Q50" s="55"/>
      <c r="R50" s="55"/>
      <c r="S50" s="55"/>
      <c r="T50" s="55"/>
    </row>
    <row r="51" spans="1:20" x14ac:dyDescent="0.3">
      <c r="A51" s="355"/>
      <c r="B51" s="355"/>
      <c r="C51" s="355"/>
      <c r="D51" s="355"/>
      <c r="E51" s="48"/>
      <c r="F51" s="48"/>
      <c r="G51" s="55"/>
      <c r="H51" s="55"/>
      <c r="I51" s="55"/>
      <c r="J51" s="55"/>
      <c r="K51" s="55"/>
      <c r="L51" s="55"/>
      <c r="M51" s="55"/>
      <c r="N51" s="55"/>
      <c r="O51" s="55"/>
      <c r="P51" s="55"/>
      <c r="Q51" s="55"/>
      <c r="R51" s="55"/>
      <c r="S51" s="55"/>
      <c r="T51" s="55"/>
    </row>
    <row r="52" spans="1:20" ht="18" x14ac:dyDescent="0.35">
      <c r="A52" s="385" t="s">
        <v>63</v>
      </c>
      <c r="B52" s="386"/>
      <c r="C52" s="386"/>
      <c r="D52" s="386"/>
      <c r="E52" s="48"/>
      <c r="F52" s="48"/>
      <c r="G52" s="48"/>
      <c r="H52" s="48"/>
      <c r="I52" s="48"/>
      <c r="J52" s="48"/>
      <c r="K52" s="48"/>
      <c r="L52" s="48"/>
      <c r="M52" s="48"/>
      <c r="N52" s="190"/>
      <c r="O52" s="190"/>
      <c r="P52" s="190"/>
      <c r="Q52" s="190"/>
      <c r="R52" s="190"/>
      <c r="S52" s="190"/>
      <c r="T52" s="190"/>
    </row>
    <row r="53" spans="1:20" ht="18" x14ac:dyDescent="0.35">
      <c r="A53" s="385" t="s">
        <v>653</v>
      </c>
      <c r="B53" s="386"/>
      <c r="C53" s="386"/>
      <c r="D53" s="386"/>
      <c r="E53" s="56"/>
      <c r="F53" s="56"/>
      <c r="G53" s="56"/>
      <c r="H53" s="56"/>
      <c r="I53" s="56"/>
      <c r="J53" s="56"/>
      <c r="K53" s="56"/>
      <c r="L53" s="56"/>
      <c r="M53" s="56"/>
      <c r="N53" s="123"/>
      <c r="O53" s="123"/>
      <c r="P53" s="123"/>
      <c r="Q53" s="123"/>
      <c r="R53" s="123"/>
      <c r="S53" s="123"/>
      <c r="T53" s="123"/>
    </row>
    <row r="54" spans="1:20" x14ac:dyDescent="0.3">
      <c r="A54" s="361"/>
      <c r="B54" s="362"/>
      <c r="C54" s="362"/>
      <c r="D54" s="362"/>
      <c r="E54" s="51"/>
      <c r="F54" s="51"/>
      <c r="G54" s="51" t="s">
        <v>17</v>
      </c>
      <c r="H54" s="51" t="s">
        <v>17</v>
      </c>
      <c r="I54" s="51" t="s">
        <v>17</v>
      </c>
      <c r="J54" s="51" t="s">
        <v>17</v>
      </c>
      <c r="K54" s="51" t="s">
        <v>17</v>
      </c>
      <c r="L54" s="51" t="s">
        <v>17</v>
      </c>
      <c r="M54" s="51" t="s">
        <v>17</v>
      </c>
      <c r="N54" s="192" t="s">
        <v>17</v>
      </c>
      <c r="O54" s="192" t="s">
        <v>17</v>
      </c>
      <c r="P54" s="192" t="s">
        <v>17</v>
      </c>
      <c r="Q54" s="192" t="s">
        <v>17</v>
      </c>
      <c r="R54" s="192" t="s">
        <v>17</v>
      </c>
      <c r="S54" s="192" t="s">
        <v>17</v>
      </c>
      <c r="T54" s="192" t="s">
        <v>17</v>
      </c>
    </row>
    <row r="55" spans="1:20" x14ac:dyDescent="0.3">
      <c r="A55" s="361"/>
      <c r="B55" s="362"/>
      <c r="C55" s="362"/>
      <c r="D55" s="362"/>
      <c r="E55" s="51" t="s">
        <v>64</v>
      </c>
      <c r="F55" s="51" t="s">
        <v>65</v>
      </c>
      <c r="G55" s="245">
        <f>G11</f>
        <v>0</v>
      </c>
      <c r="H55" s="245">
        <f t="shared" ref="H55:N55" si="20">H11</f>
        <v>0</v>
      </c>
      <c r="I55" s="245">
        <f t="shared" si="20"/>
        <v>0</v>
      </c>
      <c r="J55" s="245">
        <f t="shared" si="20"/>
        <v>0</v>
      </c>
      <c r="K55" s="245">
        <f t="shared" si="20"/>
        <v>0</v>
      </c>
      <c r="L55" s="245">
        <f t="shared" si="20"/>
        <v>0</v>
      </c>
      <c r="M55" s="245">
        <f t="shared" si="20"/>
        <v>0</v>
      </c>
      <c r="N55" s="245">
        <f t="shared" si="20"/>
        <v>0</v>
      </c>
      <c r="O55" s="245">
        <f t="shared" ref="O55:P55" si="21">O11</f>
        <v>0</v>
      </c>
      <c r="P55" s="245">
        <f t="shared" si="21"/>
        <v>0</v>
      </c>
      <c r="Q55" s="245">
        <f t="shared" ref="Q55:T55" si="22">Q11</f>
        <v>0</v>
      </c>
      <c r="R55" s="245">
        <f t="shared" si="22"/>
        <v>0</v>
      </c>
      <c r="S55" s="245">
        <f t="shared" si="22"/>
        <v>0</v>
      </c>
      <c r="T55" s="245">
        <f t="shared" si="22"/>
        <v>0</v>
      </c>
    </row>
    <row r="56" spans="1:20" x14ac:dyDescent="0.3">
      <c r="A56" s="374" t="s">
        <v>763</v>
      </c>
      <c r="B56" s="375"/>
      <c r="C56" s="375"/>
      <c r="D56" s="375"/>
      <c r="E56" s="52" t="s">
        <v>41</v>
      </c>
      <c r="F56" s="52" t="s">
        <v>23</v>
      </c>
      <c r="G56" s="231" t="e">
        <f>G12</f>
        <v>#N/A</v>
      </c>
      <c r="H56" s="231" t="e">
        <f t="shared" ref="H56:N56" si="23">H12</f>
        <v>#N/A</v>
      </c>
      <c r="I56" s="231" t="e">
        <f t="shared" si="23"/>
        <v>#N/A</v>
      </c>
      <c r="J56" s="231" t="e">
        <f t="shared" si="23"/>
        <v>#N/A</v>
      </c>
      <c r="K56" s="231" t="e">
        <f t="shared" si="23"/>
        <v>#N/A</v>
      </c>
      <c r="L56" s="231" t="e">
        <f t="shared" si="23"/>
        <v>#N/A</v>
      </c>
      <c r="M56" s="231" t="e">
        <f t="shared" si="23"/>
        <v>#N/A</v>
      </c>
      <c r="N56" s="231" t="e">
        <f t="shared" si="23"/>
        <v>#N/A</v>
      </c>
      <c r="O56" s="231" t="e">
        <f t="shared" ref="O56:P56" si="24">O12</f>
        <v>#N/A</v>
      </c>
      <c r="P56" s="231" t="e">
        <f t="shared" si="24"/>
        <v>#N/A</v>
      </c>
      <c r="Q56" s="231" t="e">
        <f t="shared" ref="Q56:T56" si="25">Q12</f>
        <v>#N/A</v>
      </c>
      <c r="R56" s="231" t="e">
        <f t="shared" si="25"/>
        <v>#N/A</v>
      </c>
      <c r="S56" s="231" t="e">
        <f t="shared" si="25"/>
        <v>#N/A</v>
      </c>
      <c r="T56" s="231" t="e">
        <f t="shared" si="25"/>
        <v>#N/A</v>
      </c>
    </row>
    <row r="57" spans="1:20" x14ac:dyDescent="0.3">
      <c r="A57" s="361" t="s">
        <v>66</v>
      </c>
      <c r="B57" s="362"/>
      <c r="C57" s="362"/>
      <c r="D57" s="363"/>
      <c r="E57" s="117"/>
      <c r="F57" s="117"/>
      <c r="G57" s="117"/>
      <c r="H57" s="117"/>
      <c r="I57" s="117"/>
      <c r="J57" s="117"/>
      <c r="K57" s="117"/>
      <c r="L57" s="117"/>
      <c r="M57" s="117"/>
      <c r="N57" s="117"/>
      <c r="O57" s="117"/>
      <c r="P57" s="117"/>
      <c r="Q57" s="117"/>
      <c r="R57" s="117"/>
      <c r="S57" s="117"/>
      <c r="T57" s="117"/>
    </row>
    <row r="58" spans="1:20" x14ac:dyDescent="0.3">
      <c r="A58" s="361" t="s">
        <v>765</v>
      </c>
      <c r="B58" s="362"/>
      <c r="C58" s="362"/>
      <c r="D58" s="363"/>
      <c r="E58" s="213">
        <f>SUM(F58:P58)</f>
        <v>0</v>
      </c>
      <c r="F58" s="213">
        <f>'732A1 Labor Dist Schedule'!G59</f>
        <v>0</v>
      </c>
      <c r="G58" s="213">
        <f>'732A1 Labor Dist Schedule'!H59</f>
        <v>0</v>
      </c>
      <c r="H58" s="213">
        <f>'732A1 Labor Dist Schedule'!I59</f>
        <v>0</v>
      </c>
      <c r="I58" s="213">
        <f>'732A1 Labor Dist Schedule'!J59</f>
        <v>0</v>
      </c>
      <c r="J58" s="213">
        <f>'732A1 Labor Dist Schedule'!K59</f>
        <v>0</v>
      </c>
      <c r="K58" s="213">
        <f>'732A1 Labor Dist Schedule'!L59</f>
        <v>0</v>
      </c>
      <c r="L58" s="213">
        <f>'732A1 Labor Dist Schedule'!M59</f>
        <v>0</v>
      </c>
      <c r="M58" s="213">
        <f>'732A1 Labor Dist Schedule'!N59</f>
        <v>0</v>
      </c>
      <c r="N58" s="213">
        <f>'732A1 Labor Dist Schedule'!O59</f>
        <v>0</v>
      </c>
      <c r="O58" s="213">
        <f>'732A1 Labor Dist Schedule'!P59</f>
        <v>0</v>
      </c>
      <c r="P58" s="213">
        <f>'732A1 Labor Dist Schedule'!Q59</f>
        <v>0</v>
      </c>
      <c r="Q58" s="213">
        <f>'732A1 Labor Dist Schedule'!R59</f>
        <v>0</v>
      </c>
      <c r="R58" s="213">
        <f>'732A1 Labor Dist Schedule'!S59</f>
        <v>0</v>
      </c>
      <c r="S58" s="213">
        <f>'732A1 Labor Dist Schedule'!T59</f>
        <v>0</v>
      </c>
      <c r="T58" s="213">
        <f>'732A1 Labor Dist Schedule'!U59</f>
        <v>0</v>
      </c>
    </row>
    <row r="59" spans="1:20" x14ac:dyDescent="0.3">
      <c r="A59" s="361" t="s">
        <v>743</v>
      </c>
      <c r="B59" s="362"/>
      <c r="C59" s="362"/>
      <c r="D59" s="363"/>
      <c r="E59" s="213">
        <f t="shared" ref="E59" si="26">SUM(G59:P59)</f>
        <v>0</v>
      </c>
      <c r="F59" s="213">
        <f>'732A1 Labor Dist Schedule'!G60</f>
        <v>0</v>
      </c>
      <c r="G59" s="213">
        <f>'732A1 Labor Dist Schedule'!H60</f>
        <v>0</v>
      </c>
      <c r="H59" s="213">
        <f>'732A1 Labor Dist Schedule'!I60</f>
        <v>0</v>
      </c>
      <c r="I59" s="213">
        <f>'732A1 Labor Dist Schedule'!J60</f>
        <v>0</v>
      </c>
      <c r="J59" s="213">
        <f>'732A1 Labor Dist Schedule'!K60</f>
        <v>0</v>
      </c>
      <c r="K59" s="213">
        <f>'732A1 Labor Dist Schedule'!L60</f>
        <v>0</v>
      </c>
      <c r="L59" s="213">
        <f>'732A1 Labor Dist Schedule'!M60</f>
        <v>0</v>
      </c>
      <c r="M59" s="213">
        <f>'732A1 Labor Dist Schedule'!N60</f>
        <v>0</v>
      </c>
      <c r="N59" s="213">
        <f>'732A1 Labor Dist Schedule'!O60</f>
        <v>0</v>
      </c>
      <c r="O59" s="213">
        <f>'732A1 Labor Dist Schedule'!P60</f>
        <v>0</v>
      </c>
      <c r="P59" s="213">
        <f>'732A1 Labor Dist Schedule'!Q60</f>
        <v>0</v>
      </c>
      <c r="Q59" s="213">
        <f>'732A1 Labor Dist Schedule'!R60</f>
        <v>0</v>
      </c>
      <c r="R59" s="213">
        <f>'732A1 Labor Dist Schedule'!S60</f>
        <v>0</v>
      </c>
      <c r="S59" s="213">
        <f>'732A1 Labor Dist Schedule'!T60</f>
        <v>0</v>
      </c>
      <c r="T59" s="213">
        <f>'732A1 Labor Dist Schedule'!U60</f>
        <v>0</v>
      </c>
    </row>
    <row r="60" spans="1:20" x14ac:dyDescent="0.3">
      <c r="A60" s="361" t="s">
        <v>67</v>
      </c>
      <c r="B60" s="362"/>
      <c r="C60" s="362"/>
      <c r="D60" s="363"/>
      <c r="E60" s="213">
        <f>SUM(F60:P60)</f>
        <v>0</v>
      </c>
      <c r="F60" s="215">
        <f>SUM(F58:F59)</f>
        <v>0</v>
      </c>
      <c r="G60" s="215">
        <f t="shared" ref="G60:P60" si="27">SUM(G58:G59)</f>
        <v>0</v>
      </c>
      <c r="H60" s="215">
        <f t="shared" si="27"/>
        <v>0</v>
      </c>
      <c r="I60" s="215">
        <f t="shared" si="27"/>
        <v>0</v>
      </c>
      <c r="J60" s="215">
        <f t="shared" si="27"/>
        <v>0</v>
      </c>
      <c r="K60" s="215">
        <f t="shared" si="27"/>
        <v>0</v>
      </c>
      <c r="L60" s="215">
        <f t="shared" si="27"/>
        <v>0</v>
      </c>
      <c r="M60" s="215">
        <f t="shared" si="27"/>
        <v>0</v>
      </c>
      <c r="N60" s="215">
        <f t="shared" si="27"/>
        <v>0</v>
      </c>
      <c r="O60" s="215">
        <f t="shared" si="27"/>
        <v>0</v>
      </c>
      <c r="P60" s="215">
        <f t="shared" si="27"/>
        <v>0</v>
      </c>
      <c r="Q60" s="215">
        <f t="shared" ref="Q60:T60" si="28">SUM(Q58:Q59)</f>
        <v>0</v>
      </c>
      <c r="R60" s="215">
        <f t="shared" si="28"/>
        <v>0</v>
      </c>
      <c r="S60" s="215">
        <f t="shared" si="28"/>
        <v>0</v>
      </c>
      <c r="T60" s="215">
        <f t="shared" si="28"/>
        <v>0</v>
      </c>
    </row>
    <row r="61" spans="1:20" x14ac:dyDescent="0.3">
      <c r="A61" s="361" t="s">
        <v>68</v>
      </c>
      <c r="B61" s="362"/>
      <c r="C61" s="362"/>
      <c r="D61" s="363"/>
      <c r="E61" s="117"/>
      <c r="F61" s="117"/>
      <c r="G61" s="117"/>
      <c r="H61" s="117"/>
      <c r="I61" s="117"/>
      <c r="J61" s="117"/>
      <c r="K61" s="117"/>
      <c r="L61" s="117"/>
      <c r="M61" s="117"/>
      <c r="N61" s="117"/>
      <c r="O61" s="117"/>
      <c r="P61" s="117"/>
      <c r="Q61" s="117"/>
      <c r="R61" s="117"/>
      <c r="S61" s="117"/>
      <c r="T61" s="117"/>
    </row>
    <row r="62" spans="1:20" x14ac:dyDescent="0.3">
      <c r="A62" s="201" t="s">
        <v>646</v>
      </c>
      <c r="B62" s="301">
        <v>7.65</v>
      </c>
      <c r="C62" s="354" t="s">
        <v>647</v>
      </c>
      <c r="D62" s="367"/>
      <c r="E62" s="213">
        <f>SUM(F62:T62)</f>
        <v>0</v>
      </c>
      <c r="F62" s="213">
        <f>F60*($B$62/100)</f>
        <v>0</v>
      </c>
      <c r="G62" s="213">
        <f>G60*($B$62/100)</f>
        <v>0</v>
      </c>
      <c r="H62" s="213">
        <f t="shared" ref="H62:T62" si="29">H60*($B$62/100)</f>
        <v>0</v>
      </c>
      <c r="I62" s="213">
        <f t="shared" si="29"/>
        <v>0</v>
      </c>
      <c r="J62" s="213">
        <f t="shared" si="29"/>
        <v>0</v>
      </c>
      <c r="K62" s="213">
        <f t="shared" si="29"/>
        <v>0</v>
      </c>
      <c r="L62" s="213">
        <f t="shared" si="29"/>
        <v>0</v>
      </c>
      <c r="M62" s="213">
        <f t="shared" si="29"/>
        <v>0</v>
      </c>
      <c r="N62" s="213">
        <f t="shared" si="29"/>
        <v>0</v>
      </c>
      <c r="O62" s="213">
        <f t="shared" si="29"/>
        <v>0</v>
      </c>
      <c r="P62" s="213">
        <f t="shared" si="29"/>
        <v>0</v>
      </c>
      <c r="Q62" s="213">
        <f t="shared" si="29"/>
        <v>0</v>
      </c>
      <c r="R62" s="213">
        <f t="shared" si="29"/>
        <v>0</v>
      </c>
      <c r="S62" s="213">
        <f t="shared" si="29"/>
        <v>0</v>
      </c>
      <c r="T62" s="213">
        <f t="shared" si="29"/>
        <v>0</v>
      </c>
    </row>
    <row r="63" spans="1:20" x14ac:dyDescent="0.3">
      <c r="A63" s="361" t="s">
        <v>741</v>
      </c>
      <c r="B63" s="362"/>
      <c r="C63" s="362"/>
      <c r="D63" s="363"/>
      <c r="E63" s="213">
        <f>SUM(F63:T63)</f>
        <v>0</v>
      </c>
      <c r="F63" s="303"/>
      <c r="G63" s="303"/>
      <c r="H63" s="303"/>
      <c r="I63" s="303"/>
      <c r="J63" s="303"/>
      <c r="K63" s="303"/>
      <c r="L63" s="303"/>
      <c r="M63" s="303"/>
      <c r="N63" s="304"/>
      <c r="O63" s="303"/>
      <c r="P63" s="304"/>
      <c r="Q63" s="303"/>
      <c r="R63" s="304"/>
      <c r="S63" s="303"/>
      <c r="T63" s="304"/>
    </row>
    <row r="64" spans="1:20" x14ac:dyDescent="0.3">
      <c r="A64" s="361" t="s">
        <v>69</v>
      </c>
      <c r="B64" s="362"/>
      <c r="C64" s="362"/>
      <c r="D64" s="363"/>
      <c r="E64" s="213">
        <f t="shared" ref="E64:E67" si="30">SUM(F64:T64)</f>
        <v>0</v>
      </c>
      <c r="F64" s="303"/>
      <c r="G64" s="303"/>
      <c r="H64" s="303"/>
      <c r="I64" s="303"/>
      <c r="J64" s="303"/>
      <c r="K64" s="303"/>
      <c r="L64" s="303"/>
      <c r="M64" s="303"/>
      <c r="N64" s="304"/>
      <c r="O64" s="303"/>
      <c r="P64" s="304"/>
      <c r="Q64" s="303"/>
      <c r="R64" s="304"/>
      <c r="S64" s="303"/>
      <c r="T64" s="304"/>
    </row>
    <row r="65" spans="1:20" x14ac:dyDescent="0.3">
      <c r="A65" s="361" t="s">
        <v>70</v>
      </c>
      <c r="B65" s="362"/>
      <c r="C65" s="362"/>
      <c r="D65" s="363"/>
      <c r="E65" s="213">
        <f t="shared" si="30"/>
        <v>0</v>
      </c>
      <c r="F65" s="303"/>
      <c r="G65" s="303"/>
      <c r="H65" s="303"/>
      <c r="I65" s="303"/>
      <c r="J65" s="303"/>
      <c r="K65" s="303"/>
      <c r="L65" s="303"/>
      <c r="M65" s="303"/>
      <c r="N65" s="304"/>
      <c r="O65" s="303"/>
      <c r="P65" s="304"/>
      <c r="Q65" s="303"/>
      <c r="R65" s="304"/>
      <c r="S65" s="303"/>
      <c r="T65" s="304"/>
    </row>
    <row r="66" spans="1:20" x14ac:dyDescent="0.3">
      <c r="A66" s="361" t="s">
        <v>71</v>
      </c>
      <c r="B66" s="362"/>
      <c r="C66" s="362"/>
      <c r="D66" s="363"/>
      <c r="E66" s="213">
        <f t="shared" si="30"/>
        <v>0</v>
      </c>
      <c r="F66" s="303"/>
      <c r="G66" s="303"/>
      <c r="H66" s="303"/>
      <c r="I66" s="303"/>
      <c r="J66" s="303"/>
      <c r="K66" s="303"/>
      <c r="L66" s="303"/>
      <c r="M66" s="303"/>
      <c r="N66" s="304"/>
      <c r="O66" s="303"/>
      <c r="P66" s="304"/>
      <c r="Q66" s="303"/>
      <c r="R66" s="304"/>
      <c r="S66" s="303"/>
      <c r="T66" s="304"/>
    </row>
    <row r="67" spans="1:20" x14ac:dyDescent="0.3">
      <c r="A67" s="361" t="s">
        <v>72</v>
      </c>
      <c r="B67" s="362"/>
      <c r="C67" s="362"/>
      <c r="D67" s="363"/>
      <c r="E67" s="213">
        <f t="shared" si="30"/>
        <v>0</v>
      </c>
      <c r="F67" s="303"/>
      <c r="G67" s="303"/>
      <c r="H67" s="303"/>
      <c r="I67" s="303"/>
      <c r="J67" s="303"/>
      <c r="K67" s="303"/>
      <c r="L67" s="303"/>
      <c r="M67" s="303"/>
      <c r="N67" s="304"/>
      <c r="O67" s="303"/>
      <c r="P67" s="304"/>
      <c r="Q67" s="303"/>
      <c r="R67" s="304"/>
      <c r="S67" s="303"/>
      <c r="T67" s="304"/>
    </row>
    <row r="68" spans="1:20" x14ac:dyDescent="0.3">
      <c r="A68" s="361" t="s">
        <v>73</v>
      </c>
      <c r="B68" s="362"/>
      <c r="C68" s="362"/>
      <c r="D68" s="363"/>
      <c r="E68" s="213">
        <f>E62+E63+E64+E65+E66+E67</f>
        <v>0</v>
      </c>
      <c r="F68" s="213">
        <f t="shared" ref="F68:P68" si="31">F62+F63+F64+F65+F66+F67</f>
        <v>0</v>
      </c>
      <c r="G68" s="213">
        <f t="shared" si="31"/>
        <v>0</v>
      </c>
      <c r="H68" s="213">
        <f t="shared" si="31"/>
        <v>0</v>
      </c>
      <c r="I68" s="213">
        <f t="shared" si="31"/>
        <v>0</v>
      </c>
      <c r="J68" s="213">
        <f t="shared" si="31"/>
        <v>0</v>
      </c>
      <c r="K68" s="213">
        <f t="shared" si="31"/>
        <v>0</v>
      </c>
      <c r="L68" s="213">
        <f t="shared" si="31"/>
        <v>0</v>
      </c>
      <c r="M68" s="213">
        <f t="shared" si="31"/>
        <v>0</v>
      </c>
      <c r="N68" s="213">
        <f t="shared" si="31"/>
        <v>0</v>
      </c>
      <c r="O68" s="213">
        <f t="shared" si="31"/>
        <v>0</v>
      </c>
      <c r="P68" s="213">
        <f t="shared" si="31"/>
        <v>0</v>
      </c>
      <c r="Q68" s="213">
        <f t="shared" ref="Q68:T68" si="32">Q62+Q63+Q64+Q65+Q66+Q67</f>
        <v>0</v>
      </c>
      <c r="R68" s="213">
        <f t="shared" si="32"/>
        <v>0</v>
      </c>
      <c r="S68" s="213">
        <f t="shared" si="32"/>
        <v>0</v>
      </c>
      <c r="T68" s="213">
        <f t="shared" si="32"/>
        <v>0</v>
      </c>
    </row>
    <row r="69" spans="1:20" x14ac:dyDescent="0.3">
      <c r="A69" s="361" t="s">
        <v>74</v>
      </c>
      <c r="B69" s="362"/>
      <c r="C69" s="362"/>
      <c r="D69" s="363"/>
      <c r="E69" s="117"/>
      <c r="F69" s="117"/>
      <c r="G69" s="117"/>
      <c r="H69" s="117"/>
      <c r="I69" s="117"/>
      <c r="J69" s="117"/>
      <c r="K69" s="117"/>
      <c r="L69" s="117"/>
      <c r="M69" s="117"/>
      <c r="N69" s="117"/>
      <c r="O69" s="117"/>
      <c r="P69" s="117"/>
      <c r="Q69" s="117"/>
      <c r="R69" s="117"/>
      <c r="S69" s="117"/>
      <c r="T69" s="117"/>
    </row>
    <row r="70" spans="1:20" x14ac:dyDescent="0.3">
      <c r="A70" s="202" t="s">
        <v>49</v>
      </c>
      <c r="B70" s="364"/>
      <c r="C70" s="364"/>
      <c r="D70" s="365"/>
      <c r="E70" s="213">
        <f t="shared" ref="E70:E72" si="33">SUM(F70:T70)</f>
        <v>0</v>
      </c>
      <c r="F70" s="303"/>
      <c r="G70" s="303"/>
      <c r="H70" s="303"/>
      <c r="I70" s="303"/>
      <c r="J70" s="303"/>
      <c r="K70" s="303"/>
      <c r="L70" s="303"/>
      <c r="M70" s="303"/>
      <c r="N70" s="304"/>
      <c r="O70" s="303"/>
      <c r="P70" s="304"/>
      <c r="Q70" s="303"/>
      <c r="R70" s="304"/>
      <c r="S70" s="303"/>
      <c r="T70" s="304"/>
    </row>
    <row r="71" spans="1:20" x14ac:dyDescent="0.3">
      <c r="A71" s="202" t="s">
        <v>643</v>
      </c>
      <c r="B71" s="364"/>
      <c r="C71" s="364"/>
      <c r="D71" s="365"/>
      <c r="E71" s="213">
        <f t="shared" si="33"/>
        <v>0</v>
      </c>
      <c r="F71" s="303"/>
      <c r="G71" s="303"/>
      <c r="H71" s="303"/>
      <c r="I71" s="303"/>
      <c r="J71" s="303"/>
      <c r="K71" s="303"/>
      <c r="L71" s="303"/>
      <c r="M71" s="303"/>
      <c r="N71" s="304"/>
      <c r="O71" s="303"/>
      <c r="P71" s="304"/>
      <c r="Q71" s="303"/>
      <c r="R71" s="304"/>
      <c r="S71" s="303"/>
      <c r="T71" s="304"/>
    </row>
    <row r="72" spans="1:20" x14ac:dyDescent="0.3">
      <c r="A72" s="202" t="s">
        <v>644</v>
      </c>
      <c r="B72" s="364"/>
      <c r="C72" s="364"/>
      <c r="D72" s="365"/>
      <c r="E72" s="213">
        <f t="shared" si="33"/>
        <v>0</v>
      </c>
      <c r="F72" s="303"/>
      <c r="G72" s="303"/>
      <c r="H72" s="303"/>
      <c r="I72" s="303"/>
      <c r="J72" s="303"/>
      <c r="K72" s="303"/>
      <c r="L72" s="303"/>
      <c r="M72" s="303"/>
      <c r="N72" s="304"/>
      <c r="O72" s="303"/>
      <c r="P72" s="304"/>
      <c r="Q72" s="303"/>
      <c r="R72" s="304"/>
      <c r="S72" s="303"/>
      <c r="T72" s="304"/>
    </row>
    <row r="73" spans="1:20" x14ac:dyDescent="0.3">
      <c r="A73" s="361" t="s">
        <v>75</v>
      </c>
      <c r="B73" s="362"/>
      <c r="C73" s="362"/>
      <c r="D73" s="363"/>
      <c r="E73" s="216">
        <f>E70+E71+E72</f>
        <v>0</v>
      </c>
      <c r="F73" s="216">
        <f t="shared" ref="F73:P73" si="34">F70+F71+F72</f>
        <v>0</v>
      </c>
      <c r="G73" s="216">
        <f t="shared" si="34"/>
        <v>0</v>
      </c>
      <c r="H73" s="216">
        <f t="shared" si="34"/>
        <v>0</v>
      </c>
      <c r="I73" s="216">
        <f t="shared" si="34"/>
        <v>0</v>
      </c>
      <c r="J73" s="216">
        <f t="shared" si="34"/>
        <v>0</v>
      </c>
      <c r="K73" s="216">
        <f t="shared" si="34"/>
        <v>0</v>
      </c>
      <c r="L73" s="216">
        <f t="shared" si="34"/>
        <v>0</v>
      </c>
      <c r="M73" s="216">
        <f t="shared" si="34"/>
        <v>0</v>
      </c>
      <c r="N73" s="216">
        <f t="shared" si="34"/>
        <v>0</v>
      </c>
      <c r="O73" s="216">
        <f t="shared" si="34"/>
        <v>0</v>
      </c>
      <c r="P73" s="216">
        <f t="shared" si="34"/>
        <v>0</v>
      </c>
      <c r="Q73" s="216">
        <f t="shared" ref="Q73:T73" si="35">Q70+Q71+Q72</f>
        <v>0</v>
      </c>
      <c r="R73" s="216">
        <f t="shared" si="35"/>
        <v>0</v>
      </c>
      <c r="S73" s="216">
        <f t="shared" si="35"/>
        <v>0</v>
      </c>
      <c r="T73" s="216">
        <f t="shared" si="35"/>
        <v>0</v>
      </c>
    </row>
    <row r="74" spans="1:20" x14ac:dyDescent="0.3">
      <c r="A74" s="366" t="s">
        <v>76</v>
      </c>
      <c r="B74" s="354"/>
      <c r="C74" s="354"/>
      <c r="D74" s="367"/>
      <c r="E74" s="213">
        <f>SUM(F74:T74)</f>
        <v>0</v>
      </c>
      <c r="F74" s="303"/>
      <c r="G74" s="303"/>
      <c r="H74" s="303"/>
      <c r="I74" s="303"/>
      <c r="J74" s="303"/>
      <c r="K74" s="303"/>
      <c r="L74" s="303"/>
      <c r="M74" s="303"/>
      <c r="N74" s="304"/>
      <c r="O74" s="303"/>
      <c r="P74" s="304"/>
      <c r="Q74" s="303"/>
      <c r="R74" s="304"/>
      <c r="S74" s="303"/>
      <c r="T74" s="304"/>
    </row>
    <row r="75" spans="1:20" x14ac:dyDescent="0.3">
      <c r="A75" s="361" t="s">
        <v>770</v>
      </c>
      <c r="B75" s="362"/>
      <c r="C75" s="362"/>
      <c r="D75" s="363"/>
      <c r="E75" s="117"/>
      <c r="F75" s="117"/>
      <c r="G75" s="117"/>
      <c r="H75" s="117"/>
      <c r="I75" s="117"/>
      <c r="J75" s="117"/>
      <c r="K75" s="117"/>
      <c r="L75" s="117"/>
      <c r="M75" s="117"/>
      <c r="N75" s="117"/>
      <c r="O75" s="117"/>
      <c r="P75" s="117"/>
      <c r="Q75" s="117"/>
      <c r="R75" s="117"/>
      <c r="S75" s="117"/>
      <c r="T75" s="117"/>
    </row>
    <row r="76" spans="1:20" x14ac:dyDescent="0.3">
      <c r="A76" s="361" t="s">
        <v>77</v>
      </c>
      <c r="B76" s="362"/>
      <c r="C76" s="362"/>
      <c r="D76" s="363"/>
      <c r="E76" s="213">
        <f t="shared" ref="E76:E78" si="36">SUM(F76:T76)</f>
        <v>0</v>
      </c>
      <c r="F76" s="303"/>
      <c r="G76" s="303"/>
      <c r="H76" s="303"/>
      <c r="I76" s="303"/>
      <c r="J76" s="303"/>
      <c r="K76" s="303"/>
      <c r="L76" s="303"/>
      <c r="M76" s="303"/>
      <c r="N76" s="304"/>
      <c r="O76" s="303"/>
      <c r="P76" s="304"/>
      <c r="Q76" s="303"/>
      <c r="R76" s="304"/>
      <c r="S76" s="303"/>
      <c r="T76" s="304"/>
    </row>
    <row r="77" spans="1:20" x14ac:dyDescent="0.3">
      <c r="A77" s="361" t="s">
        <v>78</v>
      </c>
      <c r="B77" s="362"/>
      <c r="C77" s="362"/>
      <c r="D77" s="363"/>
      <c r="E77" s="213">
        <f t="shared" si="36"/>
        <v>0</v>
      </c>
      <c r="F77" s="303"/>
      <c r="G77" s="303"/>
      <c r="H77" s="303"/>
      <c r="I77" s="303"/>
      <c r="J77" s="303"/>
      <c r="K77" s="303"/>
      <c r="L77" s="303"/>
      <c r="M77" s="303"/>
      <c r="N77" s="304"/>
      <c r="O77" s="303"/>
      <c r="P77" s="304"/>
      <c r="Q77" s="303"/>
      <c r="R77" s="304"/>
      <c r="S77" s="303"/>
      <c r="T77" s="304"/>
    </row>
    <row r="78" spans="1:20" x14ac:dyDescent="0.3">
      <c r="A78" s="361" t="s">
        <v>79</v>
      </c>
      <c r="B78" s="362"/>
      <c r="C78" s="362"/>
      <c r="D78" s="363"/>
      <c r="E78" s="213">
        <f t="shared" si="36"/>
        <v>0</v>
      </c>
      <c r="F78" s="303"/>
      <c r="G78" s="303"/>
      <c r="H78" s="303"/>
      <c r="I78" s="303"/>
      <c r="J78" s="303"/>
      <c r="K78" s="303"/>
      <c r="L78" s="303"/>
      <c r="M78" s="303"/>
      <c r="N78" s="304"/>
      <c r="O78" s="303"/>
      <c r="P78" s="304"/>
      <c r="Q78" s="303"/>
      <c r="R78" s="304"/>
      <c r="S78" s="303"/>
      <c r="T78" s="304"/>
    </row>
    <row r="79" spans="1:20" x14ac:dyDescent="0.3">
      <c r="A79" s="361" t="s">
        <v>80</v>
      </c>
      <c r="B79" s="362"/>
      <c r="C79" s="362"/>
      <c r="D79" s="363"/>
      <c r="E79" s="216">
        <f>E76+E77+E78</f>
        <v>0</v>
      </c>
      <c r="F79" s="216">
        <f t="shared" ref="F79:P79" si="37">F76+F77+F78</f>
        <v>0</v>
      </c>
      <c r="G79" s="216">
        <f t="shared" si="37"/>
        <v>0</v>
      </c>
      <c r="H79" s="216">
        <f t="shared" si="37"/>
        <v>0</v>
      </c>
      <c r="I79" s="216">
        <f t="shared" si="37"/>
        <v>0</v>
      </c>
      <c r="J79" s="216">
        <f t="shared" si="37"/>
        <v>0</v>
      </c>
      <c r="K79" s="216">
        <f t="shared" si="37"/>
        <v>0</v>
      </c>
      <c r="L79" s="216">
        <f t="shared" si="37"/>
        <v>0</v>
      </c>
      <c r="M79" s="216">
        <f t="shared" si="37"/>
        <v>0</v>
      </c>
      <c r="N79" s="216">
        <f t="shared" si="37"/>
        <v>0</v>
      </c>
      <c r="O79" s="216">
        <f t="shared" si="37"/>
        <v>0</v>
      </c>
      <c r="P79" s="216">
        <f t="shared" si="37"/>
        <v>0</v>
      </c>
      <c r="Q79" s="216">
        <f t="shared" ref="Q79:T79" si="38">Q76+Q77+Q78</f>
        <v>0</v>
      </c>
      <c r="R79" s="216">
        <f t="shared" si="38"/>
        <v>0</v>
      </c>
      <c r="S79" s="216">
        <f t="shared" si="38"/>
        <v>0</v>
      </c>
      <c r="T79" s="216">
        <f t="shared" si="38"/>
        <v>0</v>
      </c>
    </row>
    <row r="80" spans="1:20" x14ac:dyDescent="0.3">
      <c r="A80" s="361" t="s">
        <v>81</v>
      </c>
      <c r="B80" s="362"/>
      <c r="C80" s="362"/>
      <c r="D80" s="363"/>
      <c r="E80" s="117"/>
      <c r="F80" s="117"/>
      <c r="G80" s="117"/>
      <c r="H80" s="117"/>
      <c r="I80" s="117"/>
      <c r="J80" s="117"/>
      <c r="K80" s="117"/>
      <c r="L80" s="117"/>
      <c r="M80" s="117"/>
      <c r="N80" s="117"/>
      <c r="O80" s="117"/>
      <c r="P80" s="117"/>
      <c r="Q80" s="117"/>
      <c r="R80" s="117"/>
      <c r="S80" s="117"/>
      <c r="T80" s="117"/>
    </row>
    <row r="81" spans="1:20" x14ac:dyDescent="0.3">
      <c r="A81" s="202" t="s">
        <v>49</v>
      </c>
      <c r="B81" s="364"/>
      <c r="C81" s="364"/>
      <c r="D81" s="365"/>
      <c r="E81" s="213">
        <f>SUM(F81:T81)</f>
        <v>0</v>
      </c>
      <c r="F81" s="303"/>
      <c r="G81" s="303"/>
      <c r="H81" s="303"/>
      <c r="I81" s="303"/>
      <c r="J81" s="303"/>
      <c r="K81" s="303"/>
      <c r="L81" s="303"/>
      <c r="M81" s="303"/>
      <c r="N81" s="304"/>
      <c r="O81" s="303"/>
      <c r="P81" s="304"/>
      <c r="Q81" s="303"/>
      <c r="R81" s="304"/>
      <c r="S81" s="303"/>
      <c r="T81" s="304"/>
    </row>
    <row r="82" spans="1:20" x14ac:dyDescent="0.3">
      <c r="A82" s="202" t="s">
        <v>643</v>
      </c>
      <c r="B82" s="364"/>
      <c r="C82" s="364"/>
      <c r="D82" s="365"/>
      <c r="E82" s="213">
        <f t="shared" ref="E82:E88" si="39">SUM(F82:T82)</f>
        <v>0</v>
      </c>
      <c r="F82" s="303"/>
      <c r="G82" s="303"/>
      <c r="H82" s="303"/>
      <c r="I82" s="303"/>
      <c r="J82" s="303"/>
      <c r="K82" s="303"/>
      <c r="L82" s="303"/>
      <c r="M82" s="303"/>
      <c r="N82" s="304"/>
      <c r="O82" s="303"/>
      <c r="P82" s="304"/>
      <c r="Q82" s="303"/>
      <c r="R82" s="304"/>
      <c r="S82" s="303"/>
      <c r="T82" s="304"/>
    </row>
    <row r="83" spans="1:20" x14ac:dyDescent="0.3">
      <c r="A83" s="202" t="s">
        <v>644</v>
      </c>
      <c r="B83" s="364"/>
      <c r="C83" s="364"/>
      <c r="D83" s="365"/>
      <c r="E83" s="213">
        <f t="shared" si="39"/>
        <v>0</v>
      </c>
      <c r="F83" s="303"/>
      <c r="G83" s="303"/>
      <c r="H83" s="303"/>
      <c r="I83" s="303"/>
      <c r="J83" s="303"/>
      <c r="K83" s="303"/>
      <c r="L83" s="303"/>
      <c r="M83" s="303"/>
      <c r="N83" s="304"/>
      <c r="O83" s="303"/>
      <c r="P83" s="304"/>
      <c r="Q83" s="303"/>
      <c r="R83" s="304"/>
      <c r="S83" s="303"/>
      <c r="T83" s="304"/>
    </row>
    <row r="84" spans="1:20" x14ac:dyDescent="0.3">
      <c r="A84" s="202" t="s">
        <v>648</v>
      </c>
      <c r="B84" s="364"/>
      <c r="C84" s="364"/>
      <c r="D84" s="365"/>
      <c r="E84" s="213">
        <f t="shared" si="39"/>
        <v>0</v>
      </c>
      <c r="F84" s="303"/>
      <c r="G84" s="303"/>
      <c r="H84" s="303"/>
      <c r="I84" s="303"/>
      <c r="J84" s="303"/>
      <c r="K84" s="303"/>
      <c r="L84" s="303"/>
      <c r="M84" s="303"/>
      <c r="N84" s="304"/>
      <c r="O84" s="303"/>
      <c r="P84" s="304"/>
      <c r="Q84" s="303"/>
      <c r="R84" s="304"/>
      <c r="S84" s="303"/>
      <c r="T84" s="304"/>
    </row>
    <row r="85" spans="1:20" x14ac:dyDescent="0.3">
      <c r="A85" s="202" t="s">
        <v>649</v>
      </c>
      <c r="B85" s="364"/>
      <c r="C85" s="364"/>
      <c r="D85" s="365"/>
      <c r="E85" s="213">
        <f t="shared" si="39"/>
        <v>0</v>
      </c>
      <c r="F85" s="303"/>
      <c r="G85" s="303"/>
      <c r="H85" s="303"/>
      <c r="I85" s="303"/>
      <c r="J85" s="303"/>
      <c r="K85" s="303"/>
      <c r="L85" s="303"/>
      <c r="M85" s="303"/>
      <c r="N85" s="304"/>
      <c r="O85" s="303"/>
      <c r="P85" s="304"/>
      <c r="Q85" s="303"/>
      <c r="R85" s="304"/>
      <c r="S85" s="303"/>
      <c r="T85" s="304"/>
    </row>
    <row r="86" spans="1:20" x14ac:dyDescent="0.3">
      <c r="A86" s="202" t="s">
        <v>650</v>
      </c>
      <c r="B86" s="364"/>
      <c r="C86" s="364"/>
      <c r="D86" s="365"/>
      <c r="E86" s="213">
        <f t="shared" si="39"/>
        <v>0</v>
      </c>
      <c r="F86" s="303"/>
      <c r="G86" s="303"/>
      <c r="H86" s="303"/>
      <c r="I86" s="303"/>
      <c r="J86" s="303"/>
      <c r="K86" s="303"/>
      <c r="L86" s="303"/>
      <c r="M86" s="303"/>
      <c r="N86" s="304"/>
      <c r="O86" s="303"/>
      <c r="P86" s="304"/>
      <c r="Q86" s="303"/>
      <c r="R86" s="304"/>
      <c r="S86" s="303"/>
      <c r="T86" s="304"/>
    </row>
    <row r="87" spans="1:20" x14ac:dyDescent="0.3">
      <c r="A87" s="202" t="s">
        <v>651</v>
      </c>
      <c r="B87" s="364"/>
      <c r="C87" s="364"/>
      <c r="D87" s="365"/>
      <c r="E87" s="213">
        <f t="shared" si="39"/>
        <v>0</v>
      </c>
      <c r="F87" s="303"/>
      <c r="G87" s="303"/>
      <c r="H87" s="303"/>
      <c r="I87" s="303"/>
      <c r="J87" s="303"/>
      <c r="K87" s="303"/>
      <c r="L87" s="303"/>
      <c r="M87" s="303"/>
      <c r="N87" s="304"/>
      <c r="O87" s="303"/>
      <c r="P87" s="304"/>
      <c r="Q87" s="303"/>
      <c r="R87" s="304"/>
      <c r="S87" s="303"/>
      <c r="T87" s="304"/>
    </row>
    <row r="88" spans="1:20" x14ac:dyDescent="0.3">
      <c r="A88" s="202" t="s">
        <v>652</v>
      </c>
      <c r="B88" s="364"/>
      <c r="C88" s="364"/>
      <c r="D88" s="365"/>
      <c r="E88" s="213">
        <f t="shared" si="39"/>
        <v>0</v>
      </c>
      <c r="F88" s="303"/>
      <c r="G88" s="303"/>
      <c r="H88" s="303"/>
      <c r="I88" s="303"/>
      <c r="J88" s="303"/>
      <c r="K88" s="303"/>
      <c r="L88" s="303"/>
      <c r="M88" s="303"/>
      <c r="N88" s="304"/>
      <c r="O88" s="303"/>
      <c r="P88" s="304"/>
      <c r="Q88" s="303"/>
      <c r="R88" s="304"/>
      <c r="S88" s="303"/>
      <c r="T88" s="304"/>
    </row>
    <row r="89" spans="1:20" x14ac:dyDescent="0.3">
      <c r="A89" s="361" t="s">
        <v>82</v>
      </c>
      <c r="B89" s="362"/>
      <c r="C89" s="362"/>
      <c r="D89" s="363"/>
      <c r="E89" s="213">
        <f>E81+E82+E83+E84+E85+E86+E87+E88</f>
        <v>0</v>
      </c>
      <c r="F89" s="213">
        <f t="shared" ref="F89:P89" si="40">F81+F82+F83+F84+F85+F86+F87+F88</f>
        <v>0</v>
      </c>
      <c r="G89" s="213">
        <f t="shared" si="40"/>
        <v>0</v>
      </c>
      <c r="H89" s="213">
        <f t="shared" si="40"/>
        <v>0</v>
      </c>
      <c r="I89" s="213">
        <f t="shared" si="40"/>
        <v>0</v>
      </c>
      <c r="J89" s="213">
        <f t="shared" si="40"/>
        <v>0</v>
      </c>
      <c r="K89" s="213">
        <f t="shared" si="40"/>
        <v>0</v>
      </c>
      <c r="L89" s="213">
        <f t="shared" si="40"/>
        <v>0</v>
      </c>
      <c r="M89" s="213">
        <f t="shared" si="40"/>
        <v>0</v>
      </c>
      <c r="N89" s="213">
        <f t="shared" si="40"/>
        <v>0</v>
      </c>
      <c r="O89" s="213">
        <f t="shared" si="40"/>
        <v>0</v>
      </c>
      <c r="P89" s="213">
        <f t="shared" si="40"/>
        <v>0</v>
      </c>
      <c r="Q89" s="213">
        <f t="shared" ref="Q89:T89" si="41">Q81+Q82+Q83+Q84+Q85+Q86+Q87+Q88</f>
        <v>0</v>
      </c>
      <c r="R89" s="213">
        <f t="shared" si="41"/>
        <v>0</v>
      </c>
      <c r="S89" s="213">
        <f t="shared" si="41"/>
        <v>0</v>
      </c>
      <c r="T89" s="213">
        <f t="shared" si="41"/>
        <v>0</v>
      </c>
    </row>
    <row r="90" spans="1:20" ht="30" customHeight="1" x14ac:dyDescent="0.3">
      <c r="A90" s="382" t="s">
        <v>635</v>
      </c>
      <c r="B90" s="383"/>
      <c r="C90" s="383"/>
      <c r="D90" s="384"/>
      <c r="E90" s="213">
        <f>SUM(F90:P90)</f>
        <v>0</v>
      </c>
      <c r="F90" s="303"/>
      <c r="G90" s="303"/>
      <c r="H90" s="303"/>
      <c r="I90" s="303"/>
      <c r="J90" s="303"/>
      <c r="K90" s="303"/>
      <c r="L90" s="303"/>
      <c r="M90" s="303"/>
      <c r="N90" s="304"/>
      <c r="O90" s="303"/>
      <c r="P90" s="304"/>
      <c r="Q90" s="303"/>
      <c r="R90" s="304"/>
      <c r="S90" s="303"/>
      <c r="T90" s="304"/>
    </row>
    <row r="91" spans="1:20" x14ac:dyDescent="0.3">
      <c r="A91" s="372" t="s">
        <v>83</v>
      </c>
      <c r="B91" s="373"/>
      <c r="C91" s="373"/>
      <c r="D91" s="381"/>
      <c r="E91" s="215">
        <f>E60+E68+E73+E79+E74+E89+E90</f>
        <v>0</v>
      </c>
      <c r="F91" s="215">
        <f>F60+F68+F73+F79+F74+F89+F90</f>
        <v>0</v>
      </c>
      <c r="G91" s="215">
        <f>G60+G68+G73+G79+G74+G89+G90</f>
        <v>0</v>
      </c>
      <c r="H91" s="215">
        <f t="shared" ref="H91:T91" si="42">H60+H68+H73+H79+H74+H89+H90</f>
        <v>0</v>
      </c>
      <c r="I91" s="215">
        <f t="shared" si="42"/>
        <v>0</v>
      </c>
      <c r="J91" s="215">
        <f t="shared" si="42"/>
        <v>0</v>
      </c>
      <c r="K91" s="215">
        <f t="shared" si="42"/>
        <v>0</v>
      </c>
      <c r="L91" s="215">
        <f t="shared" si="42"/>
        <v>0</v>
      </c>
      <c r="M91" s="215">
        <f t="shared" si="42"/>
        <v>0</v>
      </c>
      <c r="N91" s="215">
        <f t="shared" si="42"/>
        <v>0</v>
      </c>
      <c r="O91" s="215">
        <f t="shared" si="42"/>
        <v>0</v>
      </c>
      <c r="P91" s="215">
        <f t="shared" si="42"/>
        <v>0</v>
      </c>
      <c r="Q91" s="215">
        <f t="shared" si="42"/>
        <v>0</v>
      </c>
      <c r="R91" s="215">
        <f t="shared" si="42"/>
        <v>0</v>
      </c>
      <c r="S91" s="215">
        <f t="shared" si="42"/>
        <v>0</v>
      </c>
      <c r="T91" s="215">
        <f t="shared" si="42"/>
        <v>0</v>
      </c>
    </row>
    <row r="92" spans="1:20" x14ac:dyDescent="0.3">
      <c r="A92" s="361" t="s">
        <v>84</v>
      </c>
      <c r="B92" s="362"/>
      <c r="C92" s="362"/>
      <c r="D92" s="363"/>
      <c r="E92" s="270">
        <f>SUM(F92:T92)</f>
        <v>0</v>
      </c>
      <c r="F92" s="117"/>
      <c r="G92" s="215">
        <f>IFERROR((G91-G45),0)</f>
        <v>0</v>
      </c>
      <c r="H92" s="215">
        <f>IFERROR((H91-H45),0)</f>
        <v>0</v>
      </c>
      <c r="I92" s="215">
        <f>IFERROR((I91-I45),0)</f>
        <v>0</v>
      </c>
      <c r="J92" s="215">
        <f t="shared" ref="J92:T92" si="43">IFERROR((J91-J45),0)</f>
        <v>0</v>
      </c>
      <c r="K92" s="215">
        <f t="shared" si="43"/>
        <v>0</v>
      </c>
      <c r="L92" s="215">
        <f t="shared" si="43"/>
        <v>0</v>
      </c>
      <c r="M92" s="215">
        <f t="shared" si="43"/>
        <v>0</v>
      </c>
      <c r="N92" s="215">
        <f t="shared" si="43"/>
        <v>0</v>
      </c>
      <c r="O92" s="215">
        <f t="shared" si="43"/>
        <v>0</v>
      </c>
      <c r="P92" s="215">
        <f t="shared" si="43"/>
        <v>0</v>
      </c>
      <c r="Q92" s="215">
        <f t="shared" si="43"/>
        <v>0</v>
      </c>
      <c r="R92" s="215">
        <f t="shared" si="43"/>
        <v>0</v>
      </c>
      <c r="S92" s="215">
        <f t="shared" si="43"/>
        <v>0</v>
      </c>
      <c r="T92" s="215">
        <f t="shared" si="43"/>
        <v>0</v>
      </c>
    </row>
    <row r="93" spans="1:20" x14ac:dyDescent="0.3">
      <c r="A93" s="372" t="s">
        <v>85</v>
      </c>
      <c r="B93" s="373"/>
      <c r="C93" s="373"/>
      <c r="D93" s="381"/>
      <c r="E93" s="270">
        <f t="shared" ref="E93" si="44">SUM(F93:T93)</f>
        <v>0</v>
      </c>
      <c r="F93" s="117"/>
      <c r="G93" s="215">
        <f t="shared" ref="G93:N93" si="45">G91-G92</f>
        <v>0</v>
      </c>
      <c r="H93" s="215">
        <f t="shared" si="45"/>
        <v>0</v>
      </c>
      <c r="I93" s="215">
        <f t="shared" si="45"/>
        <v>0</v>
      </c>
      <c r="J93" s="215">
        <f t="shared" si="45"/>
        <v>0</v>
      </c>
      <c r="K93" s="215">
        <f t="shared" si="45"/>
        <v>0</v>
      </c>
      <c r="L93" s="215">
        <f t="shared" si="45"/>
        <v>0</v>
      </c>
      <c r="M93" s="215">
        <f t="shared" si="45"/>
        <v>0</v>
      </c>
      <c r="N93" s="215">
        <f t="shared" si="45"/>
        <v>0</v>
      </c>
      <c r="O93" s="215">
        <f t="shared" ref="O93:P93" si="46">O60+O68+O73+O74+O79+O89+O90</f>
        <v>0</v>
      </c>
      <c r="P93" s="215">
        <f t="shared" si="46"/>
        <v>0</v>
      </c>
      <c r="Q93" s="215">
        <f t="shared" ref="Q93:T93" si="47">Q60+Q68+Q73+Q74+Q79+Q89+Q90</f>
        <v>0</v>
      </c>
      <c r="R93" s="215">
        <f t="shared" si="47"/>
        <v>0</v>
      </c>
      <c r="S93" s="215">
        <f t="shared" si="47"/>
        <v>0</v>
      </c>
      <c r="T93" s="215">
        <f t="shared" si="47"/>
        <v>0</v>
      </c>
    </row>
    <row r="94" spans="1:20" x14ac:dyDescent="0.3">
      <c r="A94" s="361"/>
      <c r="B94" s="362"/>
      <c r="C94" s="362"/>
      <c r="D94" s="362"/>
      <c r="E94" s="172" t="str">
        <f>IF(E93=E45,"","ERROR, Sum of Services Must Equal Projected Revenues")</f>
        <v/>
      </c>
      <c r="F94" s="172" t="str">
        <f t="shared" ref="F94:P94" si="48">IF(F93=F45,"","ERROR, Sum of Services Must Equal Projected Revenues")</f>
        <v/>
      </c>
      <c r="G94" s="172" t="str">
        <f t="shared" si="48"/>
        <v/>
      </c>
      <c r="H94" s="172" t="str">
        <f t="shared" si="48"/>
        <v/>
      </c>
      <c r="I94" s="172" t="str">
        <f t="shared" si="48"/>
        <v/>
      </c>
      <c r="J94" s="172" t="str">
        <f t="shared" si="48"/>
        <v/>
      </c>
      <c r="K94" s="172" t="str">
        <f t="shared" si="48"/>
        <v/>
      </c>
      <c r="L94" s="172" t="str">
        <f t="shared" si="48"/>
        <v/>
      </c>
      <c r="M94" s="172" t="str">
        <f t="shared" si="48"/>
        <v/>
      </c>
      <c r="N94" s="172" t="str">
        <f t="shared" si="48"/>
        <v/>
      </c>
      <c r="O94" s="172" t="str">
        <f t="shared" si="48"/>
        <v/>
      </c>
      <c r="P94" s="172" t="str">
        <f t="shared" si="48"/>
        <v/>
      </c>
      <c r="Q94" s="172" t="str">
        <f t="shared" ref="Q94:T94" si="49">IF(Q93=Q45,"","ERROR, Sum of Services Must Equal Projected Revenues")</f>
        <v/>
      </c>
      <c r="R94" s="172" t="str">
        <f t="shared" si="49"/>
        <v/>
      </c>
      <c r="S94" s="172" t="str">
        <f t="shared" si="49"/>
        <v/>
      </c>
      <c r="T94" s="172" t="str">
        <f t="shared" si="49"/>
        <v/>
      </c>
    </row>
    <row r="95" spans="1:20" x14ac:dyDescent="0.3">
      <c r="A95" s="361"/>
      <c r="B95" s="362"/>
      <c r="C95" s="362"/>
      <c r="D95" s="362"/>
      <c r="E95" s="51"/>
      <c r="F95" s="51"/>
      <c r="G95" s="48"/>
      <c r="H95" s="48"/>
      <c r="I95" s="48"/>
      <c r="J95" s="48"/>
      <c r="K95" s="48"/>
      <c r="L95" s="48"/>
      <c r="M95" s="48"/>
      <c r="N95" s="190"/>
      <c r="O95" s="190"/>
      <c r="P95" s="190"/>
      <c r="Q95" s="190"/>
      <c r="R95" s="190"/>
      <c r="S95" s="190"/>
      <c r="T95" s="190"/>
    </row>
    <row r="96" spans="1:20" x14ac:dyDescent="0.3">
      <c r="A96" s="361"/>
      <c r="B96" s="362"/>
      <c r="C96" s="362"/>
      <c r="D96" s="362"/>
      <c r="E96" s="51"/>
      <c r="F96" s="51"/>
      <c r="G96" s="48"/>
      <c r="H96" s="48"/>
      <c r="I96" s="48"/>
      <c r="J96" s="48"/>
      <c r="K96" s="48"/>
      <c r="L96" s="48"/>
      <c r="M96" s="48"/>
      <c r="N96" s="190"/>
      <c r="O96" s="190"/>
      <c r="P96" s="190"/>
      <c r="Q96" s="190"/>
      <c r="R96" s="190"/>
      <c r="S96" s="190"/>
      <c r="T96" s="190"/>
    </row>
    <row r="97" spans="1:20" x14ac:dyDescent="0.3">
      <c r="A97" s="361"/>
      <c r="B97" s="362"/>
      <c r="C97" s="362"/>
      <c r="D97" s="362"/>
      <c r="E97" s="51"/>
      <c r="F97" s="51"/>
      <c r="G97" s="51" t="s">
        <v>17</v>
      </c>
      <c r="H97" s="51" t="s">
        <v>17</v>
      </c>
      <c r="I97" s="51" t="s">
        <v>17</v>
      </c>
      <c r="J97" s="51" t="s">
        <v>17</v>
      </c>
      <c r="K97" s="51" t="s">
        <v>17</v>
      </c>
      <c r="L97" s="51" t="s">
        <v>17</v>
      </c>
      <c r="M97" s="51" t="s">
        <v>17</v>
      </c>
      <c r="N97" s="192" t="s">
        <v>17</v>
      </c>
      <c r="O97" s="192" t="s">
        <v>17</v>
      </c>
      <c r="P97" s="192" t="s">
        <v>17</v>
      </c>
      <c r="Q97" s="192" t="s">
        <v>17</v>
      </c>
      <c r="R97" s="192" t="s">
        <v>17</v>
      </c>
      <c r="S97" s="192" t="s">
        <v>17</v>
      </c>
      <c r="T97" s="192" t="s">
        <v>17</v>
      </c>
    </row>
    <row r="98" spans="1:20" x14ac:dyDescent="0.3">
      <c r="A98" s="361"/>
      <c r="B98" s="362"/>
      <c r="C98" s="362"/>
      <c r="D98" s="362"/>
      <c r="E98" s="51" t="s">
        <v>64</v>
      </c>
      <c r="F98" s="51"/>
      <c r="G98" s="155">
        <f t="shared" ref="G98:P98" si="50">G11</f>
        <v>0</v>
      </c>
      <c r="H98" s="155">
        <f t="shared" si="50"/>
        <v>0</v>
      </c>
      <c r="I98" s="155">
        <f t="shared" si="50"/>
        <v>0</v>
      </c>
      <c r="J98" s="155">
        <f t="shared" si="50"/>
        <v>0</v>
      </c>
      <c r="K98" s="155">
        <f t="shared" si="50"/>
        <v>0</v>
      </c>
      <c r="L98" s="155">
        <f t="shared" si="50"/>
        <v>0</v>
      </c>
      <c r="M98" s="155">
        <f t="shared" si="50"/>
        <v>0</v>
      </c>
      <c r="N98" s="155">
        <f t="shared" si="50"/>
        <v>0</v>
      </c>
      <c r="O98" s="155">
        <f t="shared" si="50"/>
        <v>0</v>
      </c>
      <c r="P98" s="155">
        <f t="shared" si="50"/>
        <v>0</v>
      </c>
      <c r="Q98" s="155">
        <f t="shared" ref="Q98:T98" si="51">Q11</f>
        <v>0</v>
      </c>
      <c r="R98" s="155">
        <f t="shared" si="51"/>
        <v>0</v>
      </c>
      <c r="S98" s="155">
        <f t="shared" si="51"/>
        <v>0</v>
      </c>
      <c r="T98" s="155">
        <f t="shared" si="51"/>
        <v>0</v>
      </c>
    </row>
    <row r="99" spans="1:20" x14ac:dyDescent="0.3">
      <c r="A99" s="374" t="s">
        <v>86</v>
      </c>
      <c r="B99" s="375"/>
      <c r="C99" s="375"/>
      <c r="D99" s="375"/>
      <c r="E99" s="52" t="s">
        <v>41</v>
      </c>
      <c r="F99" s="52"/>
      <c r="G99" s="212" t="e">
        <f t="shared" ref="G99:P99" si="52">G12</f>
        <v>#N/A</v>
      </c>
      <c r="H99" s="212" t="e">
        <f t="shared" si="52"/>
        <v>#N/A</v>
      </c>
      <c r="I99" s="212" t="e">
        <f t="shared" si="52"/>
        <v>#N/A</v>
      </c>
      <c r="J99" s="212" t="e">
        <f t="shared" si="52"/>
        <v>#N/A</v>
      </c>
      <c r="K99" s="212" t="e">
        <f t="shared" si="52"/>
        <v>#N/A</v>
      </c>
      <c r="L99" s="212" t="e">
        <f t="shared" si="52"/>
        <v>#N/A</v>
      </c>
      <c r="M99" s="212" t="e">
        <f t="shared" si="52"/>
        <v>#N/A</v>
      </c>
      <c r="N99" s="212" t="e">
        <f t="shared" si="52"/>
        <v>#N/A</v>
      </c>
      <c r="O99" s="212" t="e">
        <f t="shared" si="52"/>
        <v>#N/A</v>
      </c>
      <c r="P99" s="212" t="e">
        <f t="shared" si="52"/>
        <v>#N/A</v>
      </c>
      <c r="Q99" s="212" t="e">
        <f t="shared" ref="Q99:T99" si="53">Q12</f>
        <v>#N/A</v>
      </c>
      <c r="R99" s="212" t="e">
        <f t="shared" si="53"/>
        <v>#N/A</v>
      </c>
      <c r="S99" s="212" t="e">
        <f t="shared" si="53"/>
        <v>#N/A</v>
      </c>
      <c r="T99" s="212" t="e">
        <f t="shared" si="53"/>
        <v>#N/A</v>
      </c>
    </row>
    <row r="100" spans="1:20" x14ac:dyDescent="0.3">
      <c r="A100" s="374" t="s">
        <v>87</v>
      </c>
      <c r="B100" s="375"/>
      <c r="C100" s="375"/>
      <c r="D100" s="376"/>
      <c r="E100" s="117"/>
      <c r="F100" s="117"/>
      <c r="G100" s="117"/>
      <c r="H100" s="117"/>
      <c r="I100" s="117"/>
      <c r="J100" s="117"/>
      <c r="K100" s="117"/>
      <c r="L100" s="117"/>
      <c r="M100" s="117"/>
      <c r="N100" s="117"/>
      <c r="O100" s="117"/>
      <c r="P100" s="117"/>
      <c r="Q100" s="117"/>
      <c r="R100" s="117"/>
      <c r="S100" s="117"/>
      <c r="T100" s="117"/>
    </row>
    <row r="101" spans="1:20" x14ac:dyDescent="0.3">
      <c r="A101" s="374" t="s">
        <v>88</v>
      </c>
      <c r="B101" s="375"/>
      <c r="C101" s="375"/>
      <c r="D101" s="376"/>
      <c r="E101" s="213">
        <f>E93</f>
        <v>0</v>
      </c>
      <c r="F101" s="117"/>
      <c r="G101" s="216">
        <f>G93</f>
        <v>0</v>
      </c>
      <c r="H101" s="216">
        <f t="shared" ref="H101:P101" si="54">H93</f>
        <v>0</v>
      </c>
      <c r="I101" s="216">
        <f t="shared" si="54"/>
        <v>0</v>
      </c>
      <c r="J101" s="216">
        <f t="shared" si="54"/>
        <v>0</v>
      </c>
      <c r="K101" s="216">
        <f t="shared" si="54"/>
        <v>0</v>
      </c>
      <c r="L101" s="216">
        <f t="shared" si="54"/>
        <v>0</v>
      </c>
      <c r="M101" s="216">
        <f t="shared" si="54"/>
        <v>0</v>
      </c>
      <c r="N101" s="216">
        <f t="shared" si="54"/>
        <v>0</v>
      </c>
      <c r="O101" s="216">
        <f t="shared" si="54"/>
        <v>0</v>
      </c>
      <c r="P101" s="216">
        <f t="shared" si="54"/>
        <v>0</v>
      </c>
      <c r="Q101" s="216">
        <f t="shared" ref="Q101:T101" si="55">Q93</f>
        <v>0</v>
      </c>
      <c r="R101" s="216">
        <f t="shared" si="55"/>
        <v>0</v>
      </c>
      <c r="S101" s="216">
        <f t="shared" si="55"/>
        <v>0</v>
      </c>
      <c r="T101" s="216">
        <f t="shared" si="55"/>
        <v>0</v>
      </c>
    </row>
    <row r="102" spans="1:20" x14ac:dyDescent="0.3">
      <c r="A102" s="374" t="s">
        <v>89</v>
      </c>
      <c r="B102" s="375"/>
      <c r="C102" s="375"/>
      <c r="D102" s="376"/>
      <c r="E102" s="119"/>
      <c r="F102" s="117"/>
      <c r="G102" s="334"/>
      <c r="H102" s="334"/>
      <c r="I102" s="334"/>
      <c r="J102" s="334"/>
      <c r="K102" s="334"/>
      <c r="L102" s="334"/>
      <c r="M102" s="334"/>
      <c r="N102" s="335"/>
      <c r="O102" s="334"/>
      <c r="P102" s="335"/>
      <c r="Q102" s="334"/>
      <c r="R102" s="335"/>
      <c r="S102" s="334"/>
      <c r="T102" s="335"/>
    </row>
    <row r="103" spans="1:20" x14ac:dyDescent="0.3">
      <c r="A103" s="374" t="s">
        <v>90</v>
      </c>
      <c r="B103" s="375"/>
      <c r="C103" s="375"/>
      <c r="D103" s="376"/>
      <c r="E103" s="119"/>
      <c r="F103" s="117"/>
      <c r="G103" s="267">
        <f>IFERROR((G101/G102),0)</f>
        <v>0</v>
      </c>
      <c r="H103" s="267">
        <f t="shared" ref="H103:T103" si="56">IFERROR((H101/H102),0)</f>
        <v>0</v>
      </c>
      <c r="I103" s="267">
        <f t="shared" si="56"/>
        <v>0</v>
      </c>
      <c r="J103" s="267">
        <f t="shared" si="56"/>
        <v>0</v>
      </c>
      <c r="K103" s="267">
        <f t="shared" si="56"/>
        <v>0</v>
      </c>
      <c r="L103" s="267">
        <f t="shared" si="56"/>
        <v>0</v>
      </c>
      <c r="M103" s="267">
        <f t="shared" si="56"/>
        <v>0</v>
      </c>
      <c r="N103" s="267">
        <f t="shared" si="56"/>
        <v>0</v>
      </c>
      <c r="O103" s="267">
        <f t="shared" si="56"/>
        <v>0</v>
      </c>
      <c r="P103" s="267">
        <f t="shared" si="56"/>
        <v>0</v>
      </c>
      <c r="Q103" s="267">
        <f t="shared" si="56"/>
        <v>0</v>
      </c>
      <c r="R103" s="267">
        <f t="shared" si="56"/>
        <v>0</v>
      </c>
      <c r="S103" s="267">
        <f t="shared" si="56"/>
        <v>0</v>
      </c>
      <c r="T103" s="267">
        <f t="shared" si="56"/>
        <v>0</v>
      </c>
    </row>
    <row r="104" spans="1:20" x14ac:dyDescent="0.3">
      <c r="A104" s="374" t="s">
        <v>91</v>
      </c>
      <c r="B104" s="375"/>
      <c r="C104" s="375"/>
      <c r="D104" s="376"/>
      <c r="E104" s="119"/>
      <c r="F104" s="117"/>
      <c r="G104" s="117"/>
      <c r="H104" s="117"/>
      <c r="I104" s="117"/>
      <c r="J104" s="117"/>
      <c r="K104" s="117"/>
      <c r="L104" s="117"/>
      <c r="M104" s="117"/>
      <c r="N104" s="117"/>
      <c r="O104" s="117"/>
      <c r="P104" s="117"/>
      <c r="Q104" s="117"/>
      <c r="R104" s="117"/>
      <c r="S104" s="117"/>
      <c r="T104" s="117"/>
    </row>
    <row r="105" spans="1:20" x14ac:dyDescent="0.3">
      <c r="A105" s="372" t="s">
        <v>92</v>
      </c>
      <c r="B105" s="373"/>
      <c r="C105" s="373"/>
      <c r="D105" s="381"/>
      <c r="E105" s="213">
        <f>E45</f>
        <v>0</v>
      </c>
      <c r="F105" s="117"/>
      <c r="G105" s="213">
        <f t="shared" ref="G105:P105" si="57">G45</f>
        <v>0</v>
      </c>
      <c r="H105" s="213">
        <f t="shared" si="57"/>
        <v>0</v>
      </c>
      <c r="I105" s="213">
        <f t="shared" si="57"/>
        <v>0</v>
      </c>
      <c r="J105" s="213">
        <f t="shared" si="57"/>
        <v>0</v>
      </c>
      <c r="K105" s="213">
        <f t="shared" si="57"/>
        <v>0</v>
      </c>
      <c r="L105" s="213">
        <f t="shared" si="57"/>
        <v>0</v>
      </c>
      <c r="M105" s="213">
        <f t="shared" si="57"/>
        <v>0</v>
      </c>
      <c r="N105" s="213">
        <f t="shared" si="57"/>
        <v>0</v>
      </c>
      <c r="O105" s="213">
        <f t="shared" si="57"/>
        <v>0</v>
      </c>
      <c r="P105" s="213">
        <f t="shared" si="57"/>
        <v>0</v>
      </c>
      <c r="Q105" s="213">
        <f t="shared" ref="Q105:T105" si="58">Q45</f>
        <v>0</v>
      </c>
      <c r="R105" s="213">
        <f t="shared" si="58"/>
        <v>0</v>
      </c>
      <c r="S105" s="213">
        <f t="shared" si="58"/>
        <v>0</v>
      </c>
      <c r="T105" s="213">
        <f t="shared" si="58"/>
        <v>0</v>
      </c>
    </row>
    <row r="106" spans="1:20" x14ac:dyDescent="0.3">
      <c r="A106" s="372" t="s">
        <v>93</v>
      </c>
      <c r="B106" s="373"/>
      <c r="C106" s="373"/>
      <c r="D106" s="381"/>
      <c r="E106" s="213">
        <f>E26</f>
        <v>0</v>
      </c>
      <c r="F106" s="117"/>
      <c r="G106" s="213">
        <f t="shared" ref="G106:P106" si="59">G26</f>
        <v>0</v>
      </c>
      <c r="H106" s="213">
        <f t="shared" si="59"/>
        <v>0</v>
      </c>
      <c r="I106" s="213">
        <f t="shared" si="59"/>
        <v>0</v>
      </c>
      <c r="J106" s="213">
        <f t="shared" si="59"/>
        <v>0</v>
      </c>
      <c r="K106" s="213">
        <f t="shared" si="59"/>
        <v>0</v>
      </c>
      <c r="L106" s="213">
        <f t="shared" si="59"/>
        <v>0</v>
      </c>
      <c r="M106" s="213">
        <f t="shared" si="59"/>
        <v>0</v>
      </c>
      <c r="N106" s="213">
        <f t="shared" si="59"/>
        <v>0</v>
      </c>
      <c r="O106" s="213">
        <f t="shared" si="59"/>
        <v>0</v>
      </c>
      <c r="P106" s="213">
        <f t="shared" si="59"/>
        <v>0</v>
      </c>
      <c r="Q106" s="213">
        <f t="shared" ref="Q106:T106" si="60">Q26</f>
        <v>0</v>
      </c>
      <c r="R106" s="213">
        <f t="shared" si="60"/>
        <v>0</v>
      </c>
      <c r="S106" s="213">
        <f t="shared" si="60"/>
        <v>0</v>
      </c>
      <c r="T106" s="213">
        <f t="shared" si="60"/>
        <v>0</v>
      </c>
    </row>
    <row r="107" spans="1:20" x14ac:dyDescent="0.3">
      <c r="A107" s="372" t="s">
        <v>773</v>
      </c>
      <c r="B107" s="373"/>
      <c r="C107" s="373"/>
      <c r="D107" s="381"/>
      <c r="E107" s="213">
        <f>E27+E74</f>
        <v>0</v>
      </c>
      <c r="F107" s="117"/>
      <c r="G107" s="213">
        <f>G27-G74</f>
        <v>0</v>
      </c>
      <c r="H107" s="213">
        <f t="shared" ref="H107:T107" si="61">H27-H74</f>
        <v>0</v>
      </c>
      <c r="I107" s="213">
        <f t="shared" si="61"/>
        <v>0</v>
      </c>
      <c r="J107" s="213">
        <f t="shared" si="61"/>
        <v>0</v>
      </c>
      <c r="K107" s="213">
        <f t="shared" si="61"/>
        <v>0</v>
      </c>
      <c r="L107" s="213">
        <f t="shared" si="61"/>
        <v>0</v>
      </c>
      <c r="M107" s="213">
        <f t="shared" si="61"/>
        <v>0</v>
      </c>
      <c r="N107" s="213">
        <f t="shared" si="61"/>
        <v>0</v>
      </c>
      <c r="O107" s="213">
        <f t="shared" si="61"/>
        <v>0</v>
      </c>
      <c r="P107" s="213">
        <f t="shared" si="61"/>
        <v>0</v>
      </c>
      <c r="Q107" s="213">
        <f t="shared" si="61"/>
        <v>0</v>
      </c>
      <c r="R107" s="213">
        <f t="shared" si="61"/>
        <v>0</v>
      </c>
      <c r="S107" s="213">
        <f t="shared" si="61"/>
        <v>0</v>
      </c>
      <c r="T107" s="213">
        <f t="shared" si="61"/>
        <v>0</v>
      </c>
    </row>
    <row r="108" spans="1:20" x14ac:dyDescent="0.3">
      <c r="A108" s="372" t="s">
        <v>772</v>
      </c>
      <c r="B108" s="373"/>
      <c r="C108" s="373"/>
      <c r="D108" s="381"/>
      <c r="E108" s="213">
        <f>E43-E73</f>
        <v>0</v>
      </c>
      <c r="F108" s="117"/>
      <c r="G108" s="213">
        <f>G43-G73</f>
        <v>0</v>
      </c>
      <c r="H108" s="213">
        <f t="shared" ref="H108:T108" si="62">H43-H73</f>
        <v>0</v>
      </c>
      <c r="I108" s="213">
        <f t="shared" si="62"/>
        <v>0</v>
      </c>
      <c r="J108" s="213">
        <f t="shared" si="62"/>
        <v>0</v>
      </c>
      <c r="K108" s="213">
        <f t="shared" si="62"/>
        <v>0</v>
      </c>
      <c r="L108" s="213">
        <f t="shared" si="62"/>
        <v>0</v>
      </c>
      <c r="M108" s="213">
        <f t="shared" si="62"/>
        <v>0</v>
      </c>
      <c r="N108" s="213">
        <f t="shared" si="62"/>
        <v>0</v>
      </c>
      <c r="O108" s="213">
        <f t="shared" si="62"/>
        <v>0</v>
      </c>
      <c r="P108" s="213">
        <f t="shared" si="62"/>
        <v>0</v>
      </c>
      <c r="Q108" s="213">
        <f t="shared" si="62"/>
        <v>0</v>
      </c>
      <c r="R108" s="213">
        <f t="shared" si="62"/>
        <v>0</v>
      </c>
      <c r="S108" s="213">
        <f t="shared" si="62"/>
        <v>0</v>
      </c>
      <c r="T108" s="213">
        <f t="shared" si="62"/>
        <v>0</v>
      </c>
    </row>
    <row r="109" spans="1:20" x14ac:dyDescent="0.3">
      <c r="A109" s="372" t="s">
        <v>94</v>
      </c>
      <c r="B109" s="373"/>
      <c r="C109" s="373"/>
      <c r="D109" s="381"/>
      <c r="E109" s="213">
        <f>E105-E106-E107-E108</f>
        <v>0</v>
      </c>
      <c r="F109" s="117"/>
      <c r="G109" s="213">
        <f>G105-G106-G107-G108</f>
        <v>0</v>
      </c>
      <c r="H109" s="213">
        <f t="shared" ref="H109:P109" si="63">H105-H106-H107-H108</f>
        <v>0</v>
      </c>
      <c r="I109" s="213">
        <f t="shared" si="63"/>
        <v>0</v>
      </c>
      <c r="J109" s="213">
        <f t="shared" si="63"/>
        <v>0</v>
      </c>
      <c r="K109" s="213">
        <f t="shared" si="63"/>
        <v>0</v>
      </c>
      <c r="L109" s="213">
        <f t="shared" si="63"/>
        <v>0</v>
      </c>
      <c r="M109" s="213">
        <f t="shared" si="63"/>
        <v>0</v>
      </c>
      <c r="N109" s="213">
        <f t="shared" si="63"/>
        <v>0</v>
      </c>
      <c r="O109" s="213">
        <f t="shared" si="63"/>
        <v>0</v>
      </c>
      <c r="P109" s="213">
        <f t="shared" si="63"/>
        <v>0</v>
      </c>
      <c r="Q109" s="213">
        <f t="shared" ref="Q109:T109" si="64">Q105-Q106-Q107-Q108</f>
        <v>0</v>
      </c>
      <c r="R109" s="213">
        <f t="shared" si="64"/>
        <v>0</v>
      </c>
      <c r="S109" s="213">
        <f t="shared" si="64"/>
        <v>0</v>
      </c>
      <c r="T109" s="213">
        <f t="shared" si="64"/>
        <v>0</v>
      </c>
    </row>
    <row r="110" spans="1:20" x14ac:dyDescent="0.3">
      <c r="A110" s="372" t="s">
        <v>95</v>
      </c>
      <c r="B110" s="373"/>
      <c r="C110" s="373"/>
      <c r="D110" s="381"/>
      <c r="E110" s="117"/>
      <c r="F110" s="117"/>
      <c r="G110" s="258">
        <f t="shared" ref="G110:P110" si="65">G102</f>
        <v>0</v>
      </c>
      <c r="H110" s="258">
        <f t="shared" si="65"/>
        <v>0</v>
      </c>
      <c r="I110" s="258">
        <f t="shared" si="65"/>
        <v>0</v>
      </c>
      <c r="J110" s="258">
        <f t="shared" si="65"/>
        <v>0</v>
      </c>
      <c r="K110" s="258">
        <f t="shared" si="65"/>
        <v>0</v>
      </c>
      <c r="L110" s="258">
        <f t="shared" si="65"/>
        <v>0</v>
      </c>
      <c r="M110" s="258">
        <f t="shared" si="65"/>
        <v>0</v>
      </c>
      <c r="N110" s="258">
        <f t="shared" si="65"/>
        <v>0</v>
      </c>
      <c r="O110" s="258">
        <f t="shared" si="65"/>
        <v>0</v>
      </c>
      <c r="P110" s="258">
        <f t="shared" si="65"/>
        <v>0</v>
      </c>
      <c r="Q110" s="258">
        <f t="shared" ref="Q110:T110" si="66">Q102</f>
        <v>0</v>
      </c>
      <c r="R110" s="258">
        <f t="shared" si="66"/>
        <v>0</v>
      </c>
      <c r="S110" s="258">
        <f t="shared" si="66"/>
        <v>0</v>
      </c>
      <c r="T110" s="258">
        <f t="shared" si="66"/>
        <v>0</v>
      </c>
    </row>
    <row r="111" spans="1:20" x14ac:dyDescent="0.3">
      <c r="A111" s="372" t="s">
        <v>96</v>
      </c>
      <c r="B111" s="373"/>
      <c r="C111" s="373"/>
      <c r="D111" s="381"/>
      <c r="E111" s="117"/>
      <c r="F111" s="117"/>
      <c r="G111" s="267">
        <f>IFERROR((G109/G110),0)</f>
        <v>0</v>
      </c>
      <c r="H111" s="267">
        <f>IFERROR((H109/H110),0)</f>
        <v>0</v>
      </c>
      <c r="I111" s="267">
        <f t="shared" ref="I111:T111" si="67">IFERROR((I109/I110),0)</f>
        <v>0</v>
      </c>
      <c r="J111" s="267">
        <f t="shared" si="67"/>
        <v>0</v>
      </c>
      <c r="K111" s="267">
        <f t="shared" si="67"/>
        <v>0</v>
      </c>
      <c r="L111" s="267">
        <f t="shared" si="67"/>
        <v>0</v>
      </c>
      <c r="M111" s="267">
        <f t="shared" si="67"/>
        <v>0</v>
      </c>
      <c r="N111" s="267">
        <f t="shared" si="67"/>
        <v>0</v>
      </c>
      <c r="O111" s="267">
        <f t="shared" si="67"/>
        <v>0</v>
      </c>
      <c r="P111" s="267">
        <f t="shared" si="67"/>
        <v>0</v>
      </c>
      <c r="Q111" s="267">
        <f t="shared" si="67"/>
        <v>0</v>
      </c>
      <c r="R111" s="267">
        <f t="shared" si="67"/>
        <v>0</v>
      </c>
      <c r="S111" s="267">
        <f t="shared" si="67"/>
        <v>0</v>
      </c>
      <c r="T111" s="267">
        <f t="shared" si="67"/>
        <v>0</v>
      </c>
    </row>
    <row r="112" spans="1:20" x14ac:dyDescent="0.3">
      <c r="A112" s="374" t="s">
        <v>97</v>
      </c>
      <c r="B112" s="375"/>
      <c r="C112" s="375"/>
      <c r="D112" s="376"/>
      <c r="E112" s="117"/>
      <c r="F112" s="117"/>
      <c r="G112" s="259">
        <f>IFERROR(((G25)/G111),0)</f>
        <v>0</v>
      </c>
      <c r="H112" s="259">
        <f>IFERROR((H25/H111),0)</f>
        <v>0</v>
      </c>
      <c r="I112" s="259">
        <f t="shared" ref="I112:T112" si="68">IFERROR((I25/I111),0)</f>
        <v>0</v>
      </c>
      <c r="J112" s="259">
        <f t="shared" si="68"/>
        <v>0</v>
      </c>
      <c r="K112" s="259">
        <f t="shared" si="68"/>
        <v>0</v>
      </c>
      <c r="L112" s="259">
        <f t="shared" si="68"/>
        <v>0</v>
      </c>
      <c r="M112" s="259">
        <f t="shared" si="68"/>
        <v>0</v>
      </c>
      <c r="N112" s="259">
        <f t="shared" si="68"/>
        <v>0</v>
      </c>
      <c r="O112" s="259">
        <f t="shared" si="68"/>
        <v>0</v>
      </c>
      <c r="P112" s="259">
        <f t="shared" si="68"/>
        <v>0</v>
      </c>
      <c r="Q112" s="259">
        <f t="shared" si="68"/>
        <v>0</v>
      </c>
      <c r="R112" s="259">
        <f t="shared" si="68"/>
        <v>0</v>
      </c>
      <c r="S112" s="259">
        <f t="shared" si="68"/>
        <v>0</v>
      </c>
      <c r="T112" s="259">
        <f t="shared" si="68"/>
        <v>0</v>
      </c>
    </row>
    <row r="113" spans="1:20" x14ac:dyDescent="0.3">
      <c r="A113" s="374" t="s">
        <v>98</v>
      </c>
      <c r="B113" s="375"/>
      <c r="C113" s="375"/>
      <c r="D113" s="376"/>
      <c r="E113" s="117"/>
      <c r="F113" s="117"/>
      <c r="G113" s="259">
        <f>IFERROR((G44/G111),0)</f>
        <v>0</v>
      </c>
      <c r="H113" s="259">
        <f t="shared" ref="H113:T113" si="69">IFERROR((H44/H111),0)</f>
        <v>0</v>
      </c>
      <c r="I113" s="259">
        <f t="shared" si="69"/>
        <v>0</v>
      </c>
      <c r="J113" s="259">
        <f t="shared" si="69"/>
        <v>0</v>
      </c>
      <c r="K113" s="259">
        <f t="shared" si="69"/>
        <v>0</v>
      </c>
      <c r="L113" s="259">
        <f t="shared" si="69"/>
        <v>0</v>
      </c>
      <c r="M113" s="259">
        <f t="shared" si="69"/>
        <v>0</v>
      </c>
      <c r="N113" s="259">
        <f t="shared" si="69"/>
        <v>0</v>
      </c>
      <c r="O113" s="259">
        <f t="shared" si="69"/>
        <v>0</v>
      </c>
      <c r="P113" s="259">
        <f t="shared" si="69"/>
        <v>0</v>
      </c>
      <c r="Q113" s="259">
        <f t="shared" si="69"/>
        <v>0</v>
      </c>
      <c r="R113" s="259">
        <f t="shared" si="69"/>
        <v>0</v>
      </c>
      <c r="S113" s="259">
        <f t="shared" si="69"/>
        <v>0</v>
      </c>
      <c r="T113" s="259">
        <f t="shared" si="69"/>
        <v>0</v>
      </c>
    </row>
    <row r="114" spans="1:20" x14ac:dyDescent="0.3">
      <c r="A114" s="372" t="s">
        <v>99</v>
      </c>
      <c r="B114" s="373"/>
      <c r="C114" s="373"/>
      <c r="D114" s="381"/>
      <c r="E114" s="117"/>
      <c r="F114" s="117"/>
      <c r="G114" s="259">
        <f>IFERROR(((G33+G38+G43)/G111),0)</f>
        <v>0</v>
      </c>
      <c r="H114" s="259">
        <f t="shared" ref="H114:T114" si="70">IFERROR(((H33+H38+H43)/H111),0)</f>
        <v>0</v>
      </c>
      <c r="I114" s="259">
        <f t="shared" si="70"/>
        <v>0</v>
      </c>
      <c r="J114" s="259">
        <f t="shared" si="70"/>
        <v>0</v>
      </c>
      <c r="K114" s="259">
        <f t="shared" si="70"/>
        <v>0</v>
      </c>
      <c r="L114" s="259">
        <f t="shared" si="70"/>
        <v>0</v>
      </c>
      <c r="M114" s="259">
        <f t="shared" si="70"/>
        <v>0</v>
      </c>
      <c r="N114" s="259">
        <f t="shared" si="70"/>
        <v>0</v>
      </c>
      <c r="O114" s="259">
        <f t="shared" si="70"/>
        <v>0</v>
      </c>
      <c r="P114" s="259">
        <f t="shared" si="70"/>
        <v>0</v>
      </c>
      <c r="Q114" s="259">
        <f t="shared" si="70"/>
        <v>0</v>
      </c>
      <c r="R114" s="259">
        <f t="shared" si="70"/>
        <v>0</v>
      </c>
      <c r="S114" s="259">
        <f t="shared" si="70"/>
        <v>0</v>
      </c>
      <c r="T114" s="259">
        <f t="shared" si="70"/>
        <v>0</v>
      </c>
    </row>
    <row r="115" spans="1:20" x14ac:dyDescent="0.3">
      <c r="A115" s="374" t="s">
        <v>100</v>
      </c>
      <c r="B115" s="375"/>
      <c r="C115" s="375"/>
      <c r="D115" s="376"/>
      <c r="E115" s="117"/>
      <c r="F115" s="117"/>
      <c r="G115" s="259">
        <f>G112+G113+G114</f>
        <v>0</v>
      </c>
      <c r="H115" s="259">
        <f>H112+H113+H114</f>
        <v>0</v>
      </c>
      <c r="I115" s="259">
        <f t="shared" ref="I115:P115" si="71">I112+I113+I114</f>
        <v>0</v>
      </c>
      <c r="J115" s="259">
        <f t="shared" si="71"/>
        <v>0</v>
      </c>
      <c r="K115" s="259">
        <f t="shared" si="71"/>
        <v>0</v>
      </c>
      <c r="L115" s="259">
        <f t="shared" si="71"/>
        <v>0</v>
      </c>
      <c r="M115" s="259">
        <f t="shared" si="71"/>
        <v>0</v>
      </c>
      <c r="N115" s="259">
        <f t="shared" si="71"/>
        <v>0</v>
      </c>
      <c r="O115" s="259">
        <f t="shared" si="71"/>
        <v>0</v>
      </c>
      <c r="P115" s="259">
        <f t="shared" si="71"/>
        <v>0</v>
      </c>
      <c r="Q115" s="259">
        <f t="shared" ref="Q115:T115" si="72">Q112+Q113+Q114</f>
        <v>0</v>
      </c>
      <c r="R115" s="259">
        <f t="shared" si="72"/>
        <v>0</v>
      </c>
      <c r="S115" s="259">
        <f t="shared" si="72"/>
        <v>0</v>
      </c>
      <c r="T115" s="259">
        <f t="shared" si="72"/>
        <v>0</v>
      </c>
    </row>
    <row r="116" spans="1:20" x14ac:dyDescent="0.3">
      <c r="A116" s="374"/>
      <c r="B116" s="375"/>
      <c r="C116" s="375"/>
      <c r="D116" s="375"/>
      <c r="E116" s="55"/>
      <c r="F116" s="55"/>
      <c r="G116" s="171" t="str">
        <f>IF(G115=G102,"","ERROR, Total Units Recorded Do Not Match")</f>
        <v/>
      </c>
      <c r="H116" s="171" t="str">
        <f t="shared" ref="H116:P116" si="73">IF(H115=H102,"","ERROR, Total Units Recorded Do Not Match")</f>
        <v/>
      </c>
      <c r="I116" s="171" t="str">
        <f t="shared" si="73"/>
        <v/>
      </c>
      <c r="J116" s="171" t="str">
        <f t="shared" si="73"/>
        <v/>
      </c>
      <c r="K116" s="171" t="str">
        <f t="shared" si="73"/>
        <v/>
      </c>
      <c r="L116" s="171" t="str">
        <f t="shared" si="73"/>
        <v/>
      </c>
      <c r="M116" s="171" t="str">
        <f t="shared" si="73"/>
        <v/>
      </c>
      <c r="N116" s="171" t="str">
        <f t="shared" si="73"/>
        <v/>
      </c>
      <c r="O116" s="171" t="str">
        <f t="shared" si="73"/>
        <v/>
      </c>
      <c r="P116" s="171" t="str">
        <f t="shared" si="73"/>
        <v/>
      </c>
      <c r="Q116" s="171" t="str">
        <f t="shared" ref="Q116:T116" si="74">IF(Q115=Q102,"","ERROR, Total Units Recorded Do Not Match")</f>
        <v/>
      </c>
      <c r="R116" s="171" t="str">
        <f t="shared" si="74"/>
        <v/>
      </c>
      <c r="S116" s="171" t="str">
        <f t="shared" si="74"/>
        <v/>
      </c>
      <c r="T116" s="171" t="str">
        <f t="shared" si="74"/>
        <v/>
      </c>
    </row>
    <row r="117" spans="1:20" ht="31.5" customHeight="1" x14ac:dyDescent="0.3">
      <c r="A117" s="377" t="s">
        <v>639</v>
      </c>
      <c r="B117" s="378"/>
      <c r="C117" s="378"/>
      <c r="D117" s="378"/>
      <c r="E117" s="378"/>
      <c r="F117" s="378"/>
      <c r="G117" s="378"/>
      <c r="H117" s="378"/>
      <c r="I117" s="378"/>
      <c r="J117" s="378"/>
      <c r="K117" s="378"/>
      <c r="L117" s="57"/>
      <c r="M117" s="57"/>
      <c r="N117" s="57"/>
      <c r="O117" s="57"/>
      <c r="P117" s="57"/>
      <c r="Q117" s="57"/>
      <c r="R117" s="57"/>
      <c r="S117" s="57"/>
      <c r="T117" s="57"/>
    </row>
    <row r="118" spans="1:20" x14ac:dyDescent="0.3">
      <c r="A118" s="361"/>
      <c r="B118" s="362"/>
      <c r="C118" s="362"/>
      <c r="D118" s="362"/>
      <c r="E118" s="194" t="s">
        <v>640</v>
      </c>
      <c r="F118" s="48"/>
      <c r="G118" s="48"/>
      <c r="H118" s="48"/>
      <c r="I118" s="48"/>
      <c r="J118" s="48"/>
      <c r="K118" s="48"/>
      <c r="L118" s="48"/>
      <c r="M118" s="48"/>
      <c r="N118" s="190"/>
      <c r="O118" s="190"/>
      <c r="P118" s="190"/>
      <c r="Q118" s="190"/>
      <c r="R118" s="190"/>
      <c r="S118" s="190"/>
      <c r="T118" s="190"/>
    </row>
    <row r="119" spans="1:20" ht="6.75" customHeight="1" x14ac:dyDescent="0.3">
      <c r="A119" s="361"/>
      <c r="B119" s="362"/>
      <c r="C119" s="362"/>
      <c r="D119" s="362"/>
      <c r="E119" s="379" t="s">
        <v>641</v>
      </c>
      <c r="F119" s="379"/>
      <c r="G119" s="379"/>
      <c r="H119" s="379"/>
      <c r="I119" s="379"/>
      <c r="J119" s="379"/>
      <c r="K119" s="379"/>
      <c r="L119" s="48"/>
      <c r="M119" s="48"/>
      <c r="N119" s="190"/>
      <c r="O119" s="190"/>
      <c r="P119" s="190"/>
      <c r="Q119" s="190"/>
      <c r="R119" s="190"/>
      <c r="S119" s="190"/>
      <c r="T119" s="190"/>
    </row>
    <row r="120" spans="1:20" x14ac:dyDescent="0.3">
      <c r="A120" s="372"/>
      <c r="B120" s="373"/>
      <c r="C120" s="373"/>
      <c r="D120" s="373"/>
      <c r="E120" s="379"/>
      <c r="F120" s="379"/>
      <c r="G120" s="379"/>
      <c r="H120" s="379"/>
      <c r="I120" s="379"/>
      <c r="J120" s="379"/>
      <c r="K120" s="379"/>
      <c r="L120" s="48"/>
      <c r="M120" s="48"/>
      <c r="N120" s="190"/>
      <c r="O120" s="190"/>
      <c r="P120" s="190"/>
      <c r="Q120" s="190"/>
      <c r="R120" s="190"/>
      <c r="S120" s="190"/>
      <c r="T120" s="190"/>
    </row>
    <row r="121" spans="1:20" x14ac:dyDescent="0.3">
      <c r="A121" s="374"/>
      <c r="B121" s="375"/>
      <c r="C121" s="375"/>
      <c r="D121" s="375"/>
      <c r="E121" s="379"/>
      <c r="F121" s="379"/>
      <c r="G121" s="379"/>
      <c r="H121" s="379"/>
      <c r="I121" s="379"/>
      <c r="J121" s="379"/>
      <c r="K121" s="379"/>
      <c r="L121" s="48"/>
      <c r="M121" s="48"/>
      <c r="N121" s="190"/>
      <c r="O121" s="190"/>
      <c r="P121" s="190"/>
      <c r="Q121" s="190"/>
      <c r="R121" s="190"/>
      <c r="S121" s="190"/>
      <c r="T121" s="190"/>
    </row>
    <row r="122" spans="1:20" x14ac:dyDescent="0.3">
      <c r="A122" s="361"/>
      <c r="B122" s="362"/>
      <c r="C122" s="362"/>
      <c r="D122" s="362"/>
      <c r="E122" s="55"/>
      <c r="F122" s="48"/>
      <c r="G122" s="48"/>
      <c r="H122" s="48"/>
      <c r="I122" s="48"/>
      <c r="J122" s="48"/>
      <c r="K122" s="48"/>
      <c r="L122" s="48"/>
      <c r="M122" s="48"/>
      <c r="N122" s="190"/>
      <c r="O122" s="190"/>
      <c r="P122" s="190"/>
      <c r="Q122" s="190"/>
      <c r="R122" s="190"/>
      <c r="S122" s="190"/>
      <c r="T122" s="190"/>
    </row>
    <row r="123" spans="1:20" ht="15" thickBot="1" x14ac:dyDescent="0.35">
      <c r="A123" s="361"/>
      <c r="B123" s="362"/>
      <c r="C123" s="362"/>
      <c r="D123" s="362"/>
      <c r="E123" s="380"/>
      <c r="F123" s="380"/>
      <c r="G123" s="380"/>
      <c r="H123" s="48"/>
      <c r="I123" s="302"/>
      <c r="J123" s="48"/>
      <c r="K123" s="302"/>
      <c r="L123" s="48"/>
      <c r="M123" s="48"/>
      <c r="N123" s="190"/>
      <c r="O123" s="190"/>
      <c r="P123" s="190"/>
      <c r="Q123" s="190"/>
      <c r="R123" s="190"/>
      <c r="S123" s="190"/>
      <c r="T123" s="190"/>
    </row>
    <row r="124" spans="1:20" x14ac:dyDescent="0.3">
      <c r="A124" s="361"/>
      <c r="B124" s="362"/>
      <c r="C124" s="362"/>
      <c r="D124" s="362"/>
      <c r="E124" s="48"/>
      <c r="F124" s="48" t="s">
        <v>42</v>
      </c>
      <c r="G124" s="48"/>
      <c r="H124" s="48"/>
      <c r="I124" s="123" t="s">
        <v>43</v>
      </c>
      <c r="J124" s="48"/>
      <c r="K124" s="123" t="s">
        <v>44</v>
      </c>
      <c r="L124" s="48"/>
      <c r="M124" s="48"/>
      <c r="N124" s="190"/>
      <c r="O124" s="190"/>
      <c r="P124" s="190"/>
      <c r="Q124" s="190"/>
      <c r="R124" s="190"/>
      <c r="S124" s="190"/>
      <c r="T124" s="190"/>
    </row>
    <row r="125" spans="1:20" x14ac:dyDescent="0.3">
      <c r="A125" s="361"/>
      <c r="B125" s="362"/>
      <c r="C125" s="362"/>
      <c r="D125" s="362"/>
      <c r="E125" s="48"/>
      <c r="F125" s="48"/>
      <c r="G125" s="48"/>
      <c r="H125" s="48"/>
      <c r="I125" s="48"/>
      <c r="J125" s="48"/>
      <c r="K125" s="48"/>
      <c r="L125" s="48"/>
      <c r="M125" s="48"/>
      <c r="N125" s="190"/>
      <c r="O125" s="190"/>
      <c r="P125" s="190"/>
      <c r="Q125" s="190"/>
      <c r="R125" s="190"/>
      <c r="S125" s="190"/>
      <c r="T125" s="190"/>
    </row>
    <row r="126" spans="1:20" x14ac:dyDescent="0.3">
      <c r="A126" s="361" t="s">
        <v>101</v>
      </c>
      <c r="B126" s="362"/>
      <c r="C126" s="362"/>
      <c r="D126" s="362"/>
      <c r="E126" s="48"/>
      <c r="F126" s="48"/>
      <c r="G126" s="48"/>
      <c r="H126" s="48"/>
      <c r="I126" s="48"/>
      <c r="J126" s="48"/>
      <c r="K126" s="48"/>
      <c r="L126" s="48"/>
      <c r="M126" s="48"/>
      <c r="N126" s="190"/>
      <c r="O126" s="190"/>
      <c r="P126" s="190"/>
      <c r="Q126" s="190"/>
      <c r="R126" s="190"/>
      <c r="S126" s="190"/>
      <c r="T126" s="190"/>
    </row>
    <row r="127" spans="1:20" x14ac:dyDescent="0.3">
      <c r="A127" s="361" t="s">
        <v>102</v>
      </c>
      <c r="B127" s="362"/>
      <c r="C127" s="362"/>
      <c r="D127" s="362"/>
      <c r="E127" s="48"/>
      <c r="F127" s="48"/>
      <c r="G127" s="48"/>
      <c r="H127" s="48"/>
      <c r="I127" s="48"/>
      <c r="J127" s="48"/>
      <c r="K127" s="48"/>
      <c r="L127" s="48"/>
      <c r="M127" s="48"/>
      <c r="N127" s="190"/>
      <c r="O127" s="190"/>
      <c r="P127" s="190"/>
      <c r="Q127" s="190"/>
      <c r="R127" s="190"/>
      <c r="S127" s="190"/>
      <c r="T127" s="190"/>
    </row>
    <row r="128" spans="1:20" x14ac:dyDescent="0.3">
      <c r="A128" s="361" t="s">
        <v>103</v>
      </c>
      <c r="B128" s="362"/>
      <c r="C128" s="362"/>
      <c r="D128" s="362"/>
      <c r="E128" s="48"/>
      <c r="F128" s="58"/>
      <c r="G128" s="56"/>
      <c r="H128" s="48"/>
      <c r="I128" s="48"/>
      <c r="J128" s="48"/>
      <c r="K128" s="48"/>
      <c r="L128" s="48"/>
      <c r="M128" s="48"/>
      <c r="N128" s="190"/>
      <c r="O128" s="190"/>
      <c r="P128" s="190"/>
      <c r="Q128" s="190"/>
      <c r="R128" s="190"/>
      <c r="S128" s="190"/>
      <c r="T128" s="190"/>
    </row>
    <row r="129" spans="1:20" x14ac:dyDescent="0.3">
      <c r="A129" s="361"/>
      <c r="B129" s="362"/>
      <c r="C129" s="362"/>
      <c r="D129" s="362"/>
      <c r="E129" s="53" t="s">
        <v>46</v>
      </c>
      <c r="F129" s="59" t="s">
        <v>104</v>
      </c>
      <c r="G129" s="48"/>
      <c r="H129" s="48"/>
      <c r="I129" s="48"/>
      <c r="J129" s="48"/>
      <c r="K129" s="48"/>
      <c r="L129" s="48"/>
      <c r="M129" s="48"/>
      <c r="N129" s="190"/>
      <c r="O129" s="190"/>
      <c r="P129" s="190"/>
      <c r="Q129" s="190"/>
      <c r="R129" s="190"/>
      <c r="S129" s="190"/>
      <c r="T129" s="190"/>
    </row>
    <row r="130" spans="1:20" x14ac:dyDescent="0.3">
      <c r="A130" s="368" t="s">
        <v>105</v>
      </c>
      <c r="B130" s="369"/>
      <c r="C130" s="369"/>
      <c r="D130" s="369"/>
      <c r="E130" s="56" t="s">
        <v>106</v>
      </c>
      <c r="F130" s="175" t="s">
        <v>107</v>
      </c>
      <c r="G130" s="257" t="str">
        <f>IF('732 HCCBG Provider Svcs Summary'!G26='732A -Svc Cost Computation'!E13,"","Error: HCCBG Totals Do not Match")</f>
        <v/>
      </c>
      <c r="H130" s="48"/>
      <c r="I130" s="48"/>
      <c r="J130" s="48"/>
      <c r="K130" s="48"/>
      <c r="L130" s="48"/>
      <c r="M130" s="48"/>
      <c r="N130" s="190"/>
      <c r="O130" s="190"/>
      <c r="P130" s="190"/>
      <c r="Q130" s="190"/>
      <c r="R130" s="190"/>
      <c r="S130" s="190"/>
      <c r="T130" s="190"/>
    </row>
    <row r="131" spans="1:20" x14ac:dyDescent="0.3">
      <c r="A131" s="368" t="s">
        <v>108</v>
      </c>
      <c r="B131" s="369"/>
      <c r="C131" s="369"/>
      <c r="D131" s="369"/>
      <c r="E131" s="56" t="s">
        <v>109</v>
      </c>
      <c r="F131" s="175" t="s">
        <v>110</v>
      </c>
      <c r="G131" s="257"/>
      <c r="H131" s="48"/>
      <c r="I131" s="48"/>
      <c r="J131" s="48"/>
      <c r="K131" s="48"/>
      <c r="L131" s="48"/>
      <c r="M131" s="48"/>
      <c r="N131" s="190"/>
      <c r="O131" s="190"/>
      <c r="P131" s="190"/>
      <c r="Q131" s="190"/>
      <c r="R131" s="190"/>
      <c r="S131" s="190"/>
      <c r="T131" s="190"/>
    </row>
    <row r="132" spans="1:20" x14ac:dyDescent="0.3">
      <c r="A132" s="370" t="s">
        <v>111</v>
      </c>
      <c r="B132" s="371"/>
      <c r="C132" s="371"/>
      <c r="D132" s="371"/>
      <c r="E132" s="56" t="s">
        <v>112</v>
      </c>
      <c r="F132" s="175" t="s">
        <v>113</v>
      </c>
      <c r="G132" s="257"/>
      <c r="H132" s="48"/>
      <c r="I132" s="48"/>
      <c r="J132" s="48"/>
      <c r="K132" s="48"/>
      <c r="L132" s="48"/>
      <c r="M132" s="48"/>
      <c r="N132" s="190"/>
      <c r="O132" s="190"/>
      <c r="P132" s="190"/>
      <c r="Q132" s="190"/>
      <c r="R132" s="190"/>
      <c r="S132" s="190"/>
      <c r="T132" s="190"/>
    </row>
    <row r="133" spans="1:20" x14ac:dyDescent="0.3">
      <c r="A133" s="368" t="s">
        <v>114</v>
      </c>
      <c r="B133" s="369"/>
      <c r="C133" s="369"/>
      <c r="D133" s="369"/>
      <c r="E133" s="56" t="s">
        <v>115</v>
      </c>
      <c r="F133" s="175" t="s">
        <v>116</v>
      </c>
      <c r="G133" s="257"/>
      <c r="H133" s="48"/>
      <c r="I133" s="48"/>
      <c r="J133" s="48"/>
      <c r="K133" s="48"/>
      <c r="L133" s="48"/>
      <c r="M133" s="48"/>
      <c r="N133" s="190"/>
      <c r="O133" s="190"/>
      <c r="P133" s="190"/>
      <c r="Q133" s="190"/>
      <c r="R133" s="190"/>
      <c r="S133" s="190"/>
      <c r="T133" s="190"/>
    </row>
    <row r="134" spans="1:20" x14ac:dyDescent="0.3">
      <c r="A134" s="368" t="s">
        <v>117</v>
      </c>
      <c r="B134" s="369"/>
      <c r="C134" s="369"/>
      <c r="D134" s="369"/>
      <c r="E134" s="56" t="s">
        <v>118</v>
      </c>
      <c r="F134" s="175" t="s">
        <v>119</v>
      </c>
      <c r="G134" s="257"/>
      <c r="H134" s="48"/>
      <c r="I134" s="48"/>
      <c r="J134" s="48"/>
      <c r="K134" s="48"/>
      <c r="L134" s="48"/>
      <c r="M134" s="48"/>
      <c r="N134" s="190"/>
      <c r="O134" s="190"/>
      <c r="P134" s="190"/>
      <c r="Q134" s="190"/>
      <c r="R134" s="190"/>
      <c r="S134" s="190"/>
      <c r="T134" s="190"/>
    </row>
    <row r="135" spans="1:20" x14ac:dyDescent="0.3">
      <c r="A135" s="368" t="s">
        <v>120</v>
      </c>
      <c r="B135" s="369"/>
      <c r="C135" s="369"/>
      <c r="D135" s="369"/>
      <c r="E135" s="56" t="s">
        <v>121</v>
      </c>
      <c r="F135" s="175" t="s">
        <v>122</v>
      </c>
      <c r="G135" s="257"/>
      <c r="H135" s="48"/>
      <c r="I135" s="48"/>
      <c r="J135" s="48"/>
      <c r="K135" s="48"/>
      <c r="L135" s="48"/>
      <c r="M135" s="48"/>
      <c r="N135" s="190"/>
      <c r="O135" s="190"/>
      <c r="P135" s="190"/>
      <c r="Q135" s="190"/>
      <c r="R135" s="190"/>
      <c r="S135" s="190"/>
      <c r="T135" s="190"/>
    </row>
    <row r="136" spans="1:20" x14ac:dyDescent="0.3">
      <c r="A136" s="368" t="s">
        <v>123</v>
      </c>
      <c r="B136" s="369"/>
      <c r="C136" s="369"/>
      <c r="D136" s="369"/>
      <c r="E136" s="56" t="s">
        <v>124</v>
      </c>
      <c r="F136" s="175" t="s">
        <v>125</v>
      </c>
      <c r="G136" s="257"/>
      <c r="H136" s="48"/>
      <c r="I136" s="48"/>
      <c r="J136" s="48"/>
      <c r="K136" s="48"/>
      <c r="L136" s="48"/>
      <c r="M136" s="48"/>
      <c r="N136" s="190"/>
      <c r="O136" s="190"/>
      <c r="P136" s="190"/>
      <c r="Q136" s="190"/>
      <c r="R136" s="190"/>
      <c r="S136" s="190"/>
      <c r="T136" s="190"/>
    </row>
    <row r="137" spans="1:20" x14ac:dyDescent="0.3">
      <c r="A137" s="368" t="s">
        <v>126</v>
      </c>
      <c r="B137" s="369"/>
      <c r="C137" s="369"/>
      <c r="D137" s="369"/>
      <c r="E137" s="60" t="s">
        <v>127</v>
      </c>
      <c r="F137" s="176" t="s">
        <v>128</v>
      </c>
      <c r="G137" s="257"/>
      <c r="H137" s="48"/>
      <c r="I137" s="48"/>
      <c r="J137" s="48"/>
      <c r="K137" s="48"/>
      <c r="L137" s="48"/>
      <c r="M137" s="48"/>
      <c r="N137" s="190"/>
      <c r="O137" s="190"/>
      <c r="P137" s="190"/>
      <c r="Q137" s="190"/>
      <c r="R137" s="190"/>
      <c r="S137" s="190"/>
      <c r="T137" s="190"/>
    </row>
  </sheetData>
  <sheetProtection algorithmName="SHA-512" hashValue="8LTC/G4oa7w0s0LlQGyI5T3vvtZ2jN6asnQLhCKxpXG13Q4st1fU//FVJc79Ekd2MPyYynnzErXPJi0AccAGmA==" saltValue="fvdpqPWVSUvtzOOH9W2BNw==" spinCount="100000" sheet="1" objects="1" scenarios="1"/>
  <mergeCells count="136">
    <mergeCell ref="B4:D4"/>
    <mergeCell ref="B5:D5"/>
    <mergeCell ref="A1:G1"/>
    <mergeCell ref="A2:G2"/>
    <mergeCell ref="A19:D19"/>
    <mergeCell ref="A24:D24"/>
    <mergeCell ref="A12:D12"/>
    <mergeCell ref="A13:D13"/>
    <mergeCell ref="A14:D14"/>
    <mergeCell ref="A18:D18"/>
    <mergeCell ref="B15:D15"/>
    <mergeCell ref="B16:D16"/>
    <mergeCell ref="B17:D17"/>
    <mergeCell ref="B20:D20"/>
    <mergeCell ref="B21:D21"/>
    <mergeCell ref="B22:D22"/>
    <mergeCell ref="A7:D7"/>
    <mergeCell ref="A8:D8"/>
    <mergeCell ref="A9:D9"/>
    <mergeCell ref="A10:D10"/>
    <mergeCell ref="A11:D11"/>
    <mergeCell ref="A52:D52"/>
    <mergeCell ref="A53:D53"/>
    <mergeCell ref="A54:D54"/>
    <mergeCell ref="A55:D55"/>
    <mergeCell ref="A56:D56"/>
    <mergeCell ref="A50:D50"/>
    <mergeCell ref="A51:D51"/>
    <mergeCell ref="B37:D37"/>
    <mergeCell ref="B40:D40"/>
    <mergeCell ref="B41:D41"/>
    <mergeCell ref="B42:D42"/>
    <mergeCell ref="A49:D49"/>
    <mergeCell ref="A38:D38"/>
    <mergeCell ref="A39:D39"/>
    <mergeCell ref="A43:D43"/>
    <mergeCell ref="A44:D44"/>
    <mergeCell ref="A45:D45"/>
    <mergeCell ref="A46:D46"/>
    <mergeCell ref="A47:D47"/>
    <mergeCell ref="A48:D48"/>
    <mergeCell ref="A67:D67"/>
    <mergeCell ref="A68:D68"/>
    <mergeCell ref="A57:D57"/>
    <mergeCell ref="A58:D58"/>
    <mergeCell ref="A59:D59"/>
    <mergeCell ref="A60:D60"/>
    <mergeCell ref="A61:D61"/>
    <mergeCell ref="C62:D62"/>
    <mergeCell ref="A75:D75"/>
    <mergeCell ref="A63:D63"/>
    <mergeCell ref="A64:D64"/>
    <mergeCell ref="A65:D65"/>
    <mergeCell ref="A66:D66"/>
    <mergeCell ref="A76:D76"/>
    <mergeCell ref="A77:D77"/>
    <mergeCell ref="A78:D78"/>
    <mergeCell ref="A79:D79"/>
    <mergeCell ref="A80:D80"/>
    <mergeCell ref="A69:D69"/>
    <mergeCell ref="A73:D73"/>
    <mergeCell ref="A74:D74"/>
    <mergeCell ref="B70:D70"/>
    <mergeCell ref="B71:D71"/>
    <mergeCell ref="B72:D72"/>
    <mergeCell ref="A89:D89"/>
    <mergeCell ref="A90:D90"/>
    <mergeCell ref="B81:D81"/>
    <mergeCell ref="B82:D82"/>
    <mergeCell ref="B83:D83"/>
    <mergeCell ref="B84:D84"/>
    <mergeCell ref="B85:D85"/>
    <mergeCell ref="B86:D86"/>
    <mergeCell ref="B87:D87"/>
    <mergeCell ref="B88:D88"/>
    <mergeCell ref="A97:D97"/>
    <mergeCell ref="A98:D98"/>
    <mergeCell ref="A99:D99"/>
    <mergeCell ref="A100:D100"/>
    <mergeCell ref="A101:D101"/>
    <mergeCell ref="A102:D102"/>
    <mergeCell ref="A91:D91"/>
    <mergeCell ref="A92:D92"/>
    <mergeCell ref="A93:D93"/>
    <mergeCell ref="A94:D94"/>
    <mergeCell ref="A95:D95"/>
    <mergeCell ref="A96:D96"/>
    <mergeCell ref="A109:D109"/>
    <mergeCell ref="A110:D110"/>
    <mergeCell ref="A111:D111"/>
    <mergeCell ref="A112:D112"/>
    <mergeCell ref="A113:D113"/>
    <mergeCell ref="A114:D114"/>
    <mergeCell ref="A103:D103"/>
    <mergeCell ref="A104:D104"/>
    <mergeCell ref="A105:D105"/>
    <mergeCell ref="A106:D106"/>
    <mergeCell ref="A107:D107"/>
    <mergeCell ref="A108:D108"/>
    <mergeCell ref="A120:D120"/>
    <mergeCell ref="A121:D121"/>
    <mergeCell ref="A122:D122"/>
    <mergeCell ref="A123:D123"/>
    <mergeCell ref="A124:D124"/>
    <mergeCell ref="A125:D125"/>
    <mergeCell ref="A115:D115"/>
    <mergeCell ref="A116:D116"/>
    <mergeCell ref="A118:D118"/>
    <mergeCell ref="A119:D119"/>
    <mergeCell ref="A117:K117"/>
    <mergeCell ref="E119:K121"/>
    <mergeCell ref="E123:G123"/>
    <mergeCell ref="A133:D133"/>
    <mergeCell ref="A134:D134"/>
    <mergeCell ref="A135:D135"/>
    <mergeCell ref="A136:D136"/>
    <mergeCell ref="A137:D137"/>
    <mergeCell ref="A129:D129"/>
    <mergeCell ref="A126:D126"/>
    <mergeCell ref="A127:D127"/>
    <mergeCell ref="A128:D128"/>
    <mergeCell ref="A130:D130"/>
    <mergeCell ref="A131:D131"/>
    <mergeCell ref="A132:D132"/>
    <mergeCell ref="A25:D25"/>
    <mergeCell ref="A33:D33"/>
    <mergeCell ref="A34:D34"/>
    <mergeCell ref="B30:D30"/>
    <mergeCell ref="B31:D31"/>
    <mergeCell ref="B32:D32"/>
    <mergeCell ref="B35:D35"/>
    <mergeCell ref="B36:D36"/>
    <mergeCell ref="A26:D26"/>
    <mergeCell ref="A27:D27"/>
    <mergeCell ref="A28:D28"/>
    <mergeCell ref="B29:D29"/>
  </mergeCells>
  <dataValidations xWindow="187" yWindow="729" count="19">
    <dataValidation allowBlank="1" showInputMessage="1" showErrorMessage="1" promptTitle="Service" prompt="Service Entered in on Input worksheet will return service name and ARMS code below" sqref="G10:T10" xr:uid="{00000000-0002-0000-0300-000000000000}"/>
    <dataValidation allowBlank="1" showInputMessage="1" showErrorMessage="1" promptTitle="FICA" prompt="Please input employer share of social security in cell to right (Currently 7.65% as of 2019)" sqref="A62" xr:uid="{00000000-0002-0000-0300-000001000000}"/>
    <dataValidation allowBlank="1" showInputMessage="1" showErrorMessage="1" promptTitle="Health Insurance" prompt="Enter employer cost of health insurance, do NOT enter part of insurance cost paid by the employee" sqref="A63:D63" xr:uid="{00000000-0002-0000-0300-000002000000}"/>
    <dataValidation allowBlank="1" showInputMessage="1" showErrorMessage="1" promptTitle="Retirement" prompt="Enter employer cost of retirement contribution" sqref="A64:D64" xr:uid="{00000000-0002-0000-0300-000003000000}"/>
    <dataValidation allowBlank="1" showInputMessage="1" showErrorMessage="1" promptTitle="Unemployment Insurance" prompt="Enter annual cost of unemployment insurance cost allocated to each service." sqref="A65:D65" xr:uid="{00000000-0002-0000-0300-000004000000}"/>
    <dataValidation allowBlank="1" showInputMessage="1" showErrorMessage="1" promptTitle="Worker's Compensation" prompt="Enter cost of workers compensation insurance, separate payment to employees not paid via workers compensation and any workers compensation settlements that exceed coverage limits." sqref="A66:D66" xr:uid="{00000000-0002-0000-0300-000005000000}"/>
    <dataValidation allowBlank="1" showInputMessage="1" showErrorMessage="1" promptTitle="Other" prompt="Enter any other fringe benefit provided to employees (e.g. car allowance, meal plan, childcare, etc..)_x000a_" sqref="A67:D67" xr:uid="{00000000-0002-0000-0300-000006000000}"/>
    <dataValidation allowBlank="1" showInputMessage="1" showErrorMessage="1" promptTitle="Fed/State Funding" prompt="Total Federal and State Appropriation Service Funding (totals are entered in the &quot;Input&quot; worksheet" sqref="A13:D13" xr:uid="{00000000-0002-0000-0300-000007000000}"/>
    <dataValidation allowBlank="1" showInputMessage="1" showErrorMessage="1" promptTitle="NSIP Cash Subsidy" prompt="Nutrition Supplement Incentive Program- Federal funds from ACL that supplement (currently at $0.80 per qualifying meal as set by DAAS).  This is automatically calculated based on unit entry for qualifying services. Units are entered in section III.  " sqref="A26:D26" xr:uid="{00000000-0002-0000-0300-000008000000}"/>
    <dataValidation allowBlank="1" showInputMessage="1" showErrorMessage="1" promptTitle="Title V - SCSEP- Income" prompt="Federal Senior Community Service Employment Program funds as trasferred from US Dept. of Labor.  Please enter in funding received by the provider from this funding source.  Make sure that Title V reimbursed staff are not included on the 732A1 Form." sqref="A27:D27" xr:uid="{00000000-0002-0000-0300-000009000000}"/>
    <dataValidation allowBlank="1" showInputMessage="1" showErrorMessage="1" promptTitle="Staff Salary from 732A1 Form" prompt="For Non-Title V (SCSEP) for both admin, full time, and part time staff the values included here are input from entry on the 732A1 Labor Distribution Schedule" sqref="A57:D57" xr:uid="{00000000-0002-0000-0300-00000A000000}"/>
    <dataValidation allowBlank="1" showInputMessage="1" showErrorMessage="1" promptTitle="Title V - SCSEP- Expenses" prompt="Enter Title V expenses paid to partipants or administrative expenses incurred and reimbursed to the vendor." sqref="A74:D74" xr:uid="{00000000-0002-0000-0300-00000B000000}"/>
    <dataValidation allowBlank="1" showInputMessage="1" showErrorMessage="1" promptTitle="Travel Expense" prompt="Please enter travel expenses paid to employees, incurred by company.  " sqref="A75:D75" xr:uid="{00000000-0002-0000-0300-00000C000000}"/>
    <dataValidation allowBlank="1" showInputMessage="1" showErrorMessage="1" promptTitle="General Operating Expenses" prompt="Please enter in category of expense and amount allocated to each service.  Eligible expense include, rent, utilities, insurance, equipment, supplies, etc..." sqref="A80:D80" xr:uid="{00000000-0002-0000-0300-00000D000000}"/>
    <dataValidation allowBlank="1" showInputMessage="1" showErrorMessage="1" promptTitle="Total Expenses" prompt="Values are carried down from expense section above" sqref="A101:D101" xr:uid="{00000000-0002-0000-0300-00000E000000}"/>
    <dataValidation allowBlank="1" showInputMessage="1" showErrorMessage="1" promptTitle="Total Projected Units" prompt="Please enter projected units for each service that will supplied this will be the denominator in the rate calculation" sqref="A102:D102" xr:uid="{00000000-0002-0000-0300-00000F000000}"/>
    <dataValidation allowBlank="1" showInputMessage="1" showErrorMessage="1" promptTitle="Total Unit Cost" prompt="Calculated cost rate based on Total expense divided by the projected units to be supplied for each service." sqref="A103:D103" xr:uid="{00000000-0002-0000-0300-000010000000}"/>
    <dataValidation allowBlank="1" showInputMessage="1" showErrorMessage="1" promptTitle="Total Revenues" prompt="Total revenues input in revenue section are carried forward to rate computation section." sqref="A105:D105" xr:uid="{00000000-0002-0000-0300-000011000000}"/>
    <dataValidation allowBlank="1" showInputMessage="1" showErrorMessage="1" promptTitle="Local In-Kind Resources" prompt="Describe both resouce and provide valuation for in-kind match services.  Please be specific on methodology to determine valuation of in-kind match your county and/or AAA may request details. Volunteer mileage not allowed to exceed IRS rate._x000a__x000a__x000a_" sqref="A39:D39" xr:uid="{00000000-0002-0000-0300-000012000000}"/>
  </dataValidations>
  <pageMargins left="0.7" right="0.7" top="0.75" bottom="0.75" header="0.3" footer="0.3"/>
  <pageSetup paperSize="5" scale="39"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5"/>
  <sheetViews>
    <sheetView topLeftCell="A8" zoomScaleNormal="100" workbookViewId="0">
      <selection activeCell="G12" sqref="G12"/>
    </sheetView>
  </sheetViews>
  <sheetFormatPr defaultRowHeight="14.4" x14ac:dyDescent="0.3"/>
  <cols>
    <col min="1" max="1" width="29.88671875" customWidth="1"/>
    <col min="2" max="3" width="5.88671875" customWidth="1"/>
    <col min="6" max="6" width="9.44140625" customWidth="1"/>
    <col min="7" max="7" width="9.5546875" customWidth="1"/>
    <col min="8" max="8" width="9.44140625" customWidth="1"/>
    <col min="9" max="9" width="10.33203125" customWidth="1"/>
    <col min="10" max="10" width="8.88671875" customWidth="1"/>
    <col min="11" max="11" width="10" customWidth="1"/>
    <col min="12" max="12" width="9.33203125" customWidth="1"/>
    <col min="14" max="14" width="8.88671875" customWidth="1"/>
    <col min="15" max="15" width="10" customWidth="1"/>
  </cols>
  <sheetData>
    <row r="1" spans="1:16" x14ac:dyDescent="0.3">
      <c r="A1" s="61"/>
      <c r="B1" s="62"/>
      <c r="C1" s="63"/>
      <c r="D1" s="64" t="s">
        <v>129</v>
      </c>
      <c r="E1" s="64"/>
      <c r="F1" s="64"/>
      <c r="G1" s="64"/>
      <c r="H1" s="64"/>
      <c r="I1" s="64"/>
      <c r="J1" s="65"/>
      <c r="K1" s="65"/>
      <c r="L1" s="65"/>
      <c r="M1" s="66"/>
      <c r="N1" s="66"/>
      <c r="O1" s="67"/>
    </row>
    <row r="2" spans="1:16" x14ac:dyDescent="0.3">
      <c r="A2" s="411">
        <f>Input!C4</f>
        <v>0</v>
      </c>
      <c r="B2" s="412"/>
      <c r="C2" s="412"/>
      <c r="D2" s="412"/>
      <c r="E2" s="70"/>
      <c r="F2" s="70"/>
      <c r="G2" s="70"/>
      <c r="H2" s="70"/>
      <c r="I2" s="70"/>
      <c r="J2" s="70"/>
      <c r="K2" s="70"/>
      <c r="L2" s="71" t="s">
        <v>104</v>
      </c>
      <c r="M2" s="72"/>
      <c r="N2" s="72"/>
      <c r="O2" s="73"/>
    </row>
    <row r="3" spans="1:16" x14ac:dyDescent="0.3">
      <c r="A3" s="87"/>
      <c r="B3" s="69"/>
      <c r="C3" s="76"/>
      <c r="D3" s="76"/>
      <c r="E3" s="76"/>
      <c r="F3" s="77"/>
      <c r="G3" s="78" t="s">
        <v>130</v>
      </c>
      <c r="H3" s="78"/>
      <c r="I3" s="78"/>
      <c r="J3" s="76"/>
      <c r="K3" s="70"/>
      <c r="L3" s="71" t="s">
        <v>165</v>
      </c>
      <c r="M3" s="417">
        <f>Input!C9</f>
        <v>0</v>
      </c>
      <c r="N3" s="417"/>
      <c r="O3" s="418"/>
    </row>
    <row r="4" spans="1:16" x14ac:dyDescent="0.3">
      <c r="A4" s="413">
        <f>Input!C6</f>
        <v>0</v>
      </c>
      <c r="B4" s="414"/>
      <c r="C4" s="414"/>
      <c r="D4" s="414"/>
      <c r="E4" s="70"/>
      <c r="F4" s="70"/>
      <c r="G4" s="70"/>
      <c r="H4" s="70"/>
      <c r="I4" s="70"/>
      <c r="J4" s="70"/>
      <c r="K4" s="419" t="s">
        <v>437</v>
      </c>
      <c r="L4" s="419"/>
      <c r="M4" s="162" t="e">
        <f>VLOOKUP(Input!C2,Lookups!F2:H12,2,0)</f>
        <v>#N/A</v>
      </c>
      <c r="N4" s="163" t="s">
        <v>430</v>
      </c>
      <c r="O4" s="164" t="e">
        <f>VLOOKUP(Input!C2,Lookups!F2:H12,3,0)</f>
        <v>#N/A</v>
      </c>
    </row>
    <row r="5" spans="1:16" x14ac:dyDescent="0.3">
      <c r="A5" s="415">
        <f>Input!C7</f>
        <v>0</v>
      </c>
      <c r="B5" s="416"/>
      <c r="C5" s="416"/>
      <c r="D5" s="416"/>
      <c r="E5" s="76"/>
      <c r="F5" s="78"/>
      <c r="G5" s="82" t="s">
        <v>131</v>
      </c>
      <c r="H5" s="70"/>
      <c r="I5" s="48"/>
      <c r="J5" s="83"/>
      <c r="K5" s="420" t="s">
        <v>431</v>
      </c>
      <c r="L5" s="420"/>
      <c r="M5" s="309"/>
      <c r="N5" s="84" t="s">
        <v>432</v>
      </c>
      <c r="O5" s="310"/>
    </row>
    <row r="6" spans="1:16" x14ac:dyDescent="0.3">
      <c r="A6" s="74"/>
      <c r="B6" s="75"/>
      <c r="C6" s="75"/>
      <c r="D6" s="69"/>
      <c r="E6" s="69"/>
      <c r="F6" s="69"/>
      <c r="G6" s="69"/>
      <c r="H6" s="69"/>
      <c r="I6" s="69"/>
      <c r="J6" s="69"/>
      <c r="K6" s="69"/>
      <c r="L6" s="69"/>
      <c r="M6" s="69"/>
      <c r="N6" s="69"/>
      <c r="O6" s="85"/>
    </row>
    <row r="7" spans="1:16" x14ac:dyDescent="0.3">
      <c r="A7" s="86"/>
      <c r="B7" s="87"/>
      <c r="C7" s="76"/>
      <c r="D7" s="421" t="s">
        <v>376</v>
      </c>
      <c r="E7" s="422"/>
      <c r="F7" s="422"/>
      <c r="G7" s="423"/>
      <c r="H7" s="146" t="s">
        <v>5</v>
      </c>
      <c r="I7" s="147" t="s">
        <v>6</v>
      </c>
      <c r="J7" s="147" t="s">
        <v>132</v>
      </c>
      <c r="K7" s="147" t="s">
        <v>133</v>
      </c>
      <c r="L7" s="147" t="s">
        <v>7</v>
      </c>
      <c r="M7" s="147" t="s">
        <v>8</v>
      </c>
      <c r="N7" s="147" t="s">
        <v>9</v>
      </c>
      <c r="O7" s="148" t="s">
        <v>134</v>
      </c>
    </row>
    <row r="8" spans="1:16" x14ac:dyDescent="0.3">
      <c r="A8" s="88"/>
      <c r="B8" s="426" t="s">
        <v>633</v>
      </c>
      <c r="C8" s="427"/>
      <c r="D8" s="89"/>
      <c r="E8" s="76"/>
      <c r="F8" s="76"/>
      <c r="G8" s="76"/>
      <c r="H8" s="49"/>
      <c r="I8" s="90"/>
      <c r="J8" s="91"/>
      <c r="K8" s="92"/>
      <c r="L8" s="392" t="s">
        <v>709</v>
      </c>
      <c r="M8" s="392" t="s">
        <v>774</v>
      </c>
      <c r="N8" s="395" t="s">
        <v>710</v>
      </c>
      <c r="O8" s="398" t="s">
        <v>711</v>
      </c>
    </row>
    <row r="9" spans="1:16" x14ac:dyDescent="0.3">
      <c r="A9" s="86"/>
      <c r="B9" s="424" t="s">
        <v>632</v>
      </c>
      <c r="C9" s="425"/>
      <c r="D9" s="94" t="s">
        <v>105</v>
      </c>
      <c r="E9" s="95"/>
      <c r="F9" s="72"/>
      <c r="G9" s="96"/>
      <c r="H9" s="401" t="s">
        <v>712</v>
      </c>
      <c r="I9" s="403" t="s">
        <v>111</v>
      </c>
      <c r="J9" s="403" t="s">
        <v>114</v>
      </c>
      <c r="K9" s="403" t="s">
        <v>117</v>
      </c>
      <c r="L9" s="393"/>
      <c r="M9" s="393"/>
      <c r="N9" s="396"/>
      <c r="O9" s="399"/>
    </row>
    <row r="10" spans="1:16" ht="24" customHeight="1" x14ac:dyDescent="0.3">
      <c r="A10" s="97" t="s">
        <v>135</v>
      </c>
      <c r="B10" s="114" t="s">
        <v>136</v>
      </c>
      <c r="C10" s="115" t="s">
        <v>433</v>
      </c>
      <c r="D10" s="98" t="s">
        <v>137</v>
      </c>
      <c r="E10" s="98" t="s">
        <v>15</v>
      </c>
      <c r="F10" s="98" t="s">
        <v>138</v>
      </c>
      <c r="G10" s="98" t="s">
        <v>41</v>
      </c>
      <c r="H10" s="402"/>
      <c r="I10" s="404"/>
      <c r="J10" s="404"/>
      <c r="K10" s="404"/>
      <c r="L10" s="394"/>
      <c r="M10" s="394"/>
      <c r="N10" s="397"/>
      <c r="O10" s="400"/>
    </row>
    <row r="11" spans="1:16" x14ac:dyDescent="0.3">
      <c r="A11" s="246">
        <f>'732A -Svc Cost Computation'!G11</f>
        <v>0</v>
      </c>
      <c r="B11" s="311"/>
      <c r="C11" s="312"/>
      <c r="D11" s="249">
        <f>IF('732A -Svc Cost Computation'!G9="Access",'732A -Svc Cost Computation'!G$13,0)</f>
        <v>0</v>
      </c>
      <c r="E11" s="249">
        <f>IF('732A -Svc Cost Computation'!G9="In-Home",'732A -Svc Cost Computation'!G$13,0)</f>
        <v>0</v>
      </c>
      <c r="F11" s="249">
        <f>IF('732A -Svc Cost Computation'!G9="Other",'732A -Svc Cost Computation'!G$13,0)</f>
        <v>0</v>
      </c>
      <c r="G11" s="217">
        <f>'732A -Svc Cost Computation'!G13</f>
        <v>0</v>
      </c>
      <c r="H11" s="218">
        <f>'732A -Svc Cost Computation'!G24</f>
        <v>0</v>
      </c>
      <c r="I11" s="219">
        <f>'732A -Svc Cost Computation'!G25</f>
        <v>0</v>
      </c>
      <c r="J11" s="220">
        <f>'732A -Svc Cost Computation'!G26</f>
        <v>0</v>
      </c>
      <c r="K11" s="221">
        <f>I11+J11</f>
        <v>0</v>
      </c>
      <c r="L11" s="283">
        <f>'732A -Svc Cost Computation'!G112</f>
        <v>0</v>
      </c>
      <c r="M11" s="271">
        <f>'732A -Svc Cost Computation'!G111</f>
        <v>0</v>
      </c>
      <c r="N11" s="337"/>
      <c r="O11" s="260">
        <f>'732A -Svc Cost Computation'!G115</f>
        <v>0</v>
      </c>
      <c r="P11" s="142" t="str">
        <f>IF(AND(OR(A11="Adult Day Care-Transportation",A11="Adult Day Health-Transportation"),(M11&gt;1.5)),"ADC or ADH Transportation rate exceeds $1.50 maximum","")</f>
        <v/>
      </c>
    </row>
    <row r="12" spans="1:16" x14ac:dyDescent="0.3">
      <c r="A12" s="246">
        <f>'732A -Svc Cost Computation'!H11</f>
        <v>0</v>
      </c>
      <c r="B12" s="311"/>
      <c r="C12" s="313"/>
      <c r="D12" s="249">
        <f>IF('732A -Svc Cost Computation'!H9="Access",'732A -Svc Cost Computation'!H$13,0)</f>
        <v>0</v>
      </c>
      <c r="E12" s="249">
        <f>IF('732A -Svc Cost Computation'!H9="In-Home",'732A -Svc Cost Computation'!H$13,0)</f>
        <v>0</v>
      </c>
      <c r="F12" s="249">
        <f>IF('732A -Svc Cost Computation'!H9="Other",'732A -Svc Cost Computation'!H$13,0)</f>
        <v>0</v>
      </c>
      <c r="G12" s="217">
        <f>'732A -Svc Cost Computation'!H13</f>
        <v>0</v>
      </c>
      <c r="H12" s="218">
        <f>'732A -Svc Cost Computation'!H24</f>
        <v>0</v>
      </c>
      <c r="I12" s="219">
        <f>'732A -Svc Cost Computation'!H25</f>
        <v>0</v>
      </c>
      <c r="J12" s="222">
        <f>'732A -Svc Cost Computation'!H26</f>
        <v>0</v>
      </c>
      <c r="K12" s="221">
        <f t="shared" ref="K12:K26" si="0">I12+J12</f>
        <v>0</v>
      </c>
      <c r="L12" s="273">
        <f>'732A -Svc Cost Computation'!H112</f>
        <v>0</v>
      </c>
      <c r="M12" s="272">
        <f>'732A -Svc Cost Computation'!H111</f>
        <v>0</v>
      </c>
      <c r="N12" s="314"/>
      <c r="O12" s="261">
        <f>'732A -Svc Cost Computation'!H115</f>
        <v>0</v>
      </c>
      <c r="P12" s="142" t="str">
        <f t="shared" ref="P12:P24" si="1">IF(AND(OR(A12="Adult Day Care-Transportation",A12="Adult Day Health-Transportation"),(M12&gt;1.5)),"ADC or ADH Transportation rate exceeds $1.50 maximum","")</f>
        <v/>
      </c>
    </row>
    <row r="13" spans="1:16" x14ac:dyDescent="0.3">
      <c r="A13" s="246">
        <f>'732A -Svc Cost Computation'!I11</f>
        <v>0</v>
      </c>
      <c r="B13" s="311"/>
      <c r="C13" s="313"/>
      <c r="D13" s="249">
        <f>IF('732A -Svc Cost Computation'!I$9="Access",'732A -Svc Cost Computation'!I$13,0)</f>
        <v>0</v>
      </c>
      <c r="E13" s="249">
        <f>IF('732A -Svc Cost Computation'!I$9="In-Home",'732A -Svc Cost Computation'!I$13,0)</f>
        <v>0</v>
      </c>
      <c r="F13" s="249">
        <f>IF('732A -Svc Cost Computation'!I$9="Other",'732A -Svc Cost Computation'!I$13,0)</f>
        <v>0</v>
      </c>
      <c r="G13" s="217">
        <f>'732A -Svc Cost Computation'!I13</f>
        <v>0</v>
      </c>
      <c r="H13" s="218">
        <f>'732A -Svc Cost Computation'!I24</f>
        <v>0</v>
      </c>
      <c r="I13" s="219">
        <f>'732A -Svc Cost Computation'!I25</f>
        <v>0</v>
      </c>
      <c r="J13" s="222">
        <f>'732A -Svc Cost Computation'!I26</f>
        <v>0</v>
      </c>
      <c r="K13" s="221">
        <f t="shared" si="0"/>
        <v>0</v>
      </c>
      <c r="L13" s="273">
        <f>'732A -Svc Cost Computation'!I112</f>
        <v>0</v>
      </c>
      <c r="M13" s="272">
        <f>'732A -Svc Cost Computation'!I111</f>
        <v>0</v>
      </c>
      <c r="N13" s="315"/>
      <c r="O13" s="261">
        <f>'732A -Svc Cost Computation'!I115</f>
        <v>0</v>
      </c>
      <c r="P13" s="142" t="str">
        <f t="shared" si="1"/>
        <v/>
      </c>
    </row>
    <row r="14" spans="1:16" x14ac:dyDescent="0.3">
      <c r="A14" s="246">
        <f>'732A -Svc Cost Computation'!J11</f>
        <v>0</v>
      </c>
      <c r="B14" s="311"/>
      <c r="C14" s="313"/>
      <c r="D14" s="249">
        <f>IF('732A -Svc Cost Computation'!J$9="Access",'732A -Svc Cost Computation'!J$13,0)</f>
        <v>0</v>
      </c>
      <c r="E14" s="249">
        <f>IF('732A -Svc Cost Computation'!J$9="In-Home",'732A -Svc Cost Computation'!J$13,0)</f>
        <v>0</v>
      </c>
      <c r="F14" s="249">
        <f>IF('732A -Svc Cost Computation'!J$9="Other",'732A -Svc Cost Computation'!J$13,0)</f>
        <v>0</v>
      </c>
      <c r="G14" s="217">
        <f>'732A -Svc Cost Computation'!J13</f>
        <v>0</v>
      </c>
      <c r="H14" s="218">
        <f>'732A -Svc Cost Computation'!J24</f>
        <v>0</v>
      </c>
      <c r="I14" s="219">
        <f>'732A -Svc Cost Computation'!J25</f>
        <v>0</v>
      </c>
      <c r="J14" s="222">
        <f>'732A -Svc Cost Computation'!J26</f>
        <v>0</v>
      </c>
      <c r="K14" s="221">
        <f t="shared" si="0"/>
        <v>0</v>
      </c>
      <c r="L14" s="273">
        <f>'732A -Svc Cost Computation'!J112</f>
        <v>0</v>
      </c>
      <c r="M14" s="272">
        <f>'732A -Svc Cost Computation'!J111</f>
        <v>0</v>
      </c>
      <c r="N14" s="315"/>
      <c r="O14" s="262">
        <f>'732A -Svc Cost Computation'!J115</f>
        <v>0</v>
      </c>
      <c r="P14" s="142" t="str">
        <f t="shared" si="1"/>
        <v/>
      </c>
    </row>
    <row r="15" spans="1:16" x14ac:dyDescent="0.3">
      <c r="A15" s="246">
        <f>'732A -Svc Cost Computation'!K11</f>
        <v>0</v>
      </c>
      <c r="B15" s="311"/>
      <c r="C15" s="313"/>
      <c r="D15" s="249">
        <f>IF('732A -Svc Cost Computation'!K$9="Access",'732A -Svc Cost Computation'!K$13,0)</f>
        <v>0</v>
      </c>
      <c r="E15" s="249">
        <f>IF('732A -Svc Cost Computation'!K$9="In-Home",'732A -Svc Cost Computation'!K$13,0)</f>
        <v>0</v>
      </c>
      <c r="F15" s="249">
        <f>IF('732A -Svc Cost Computation'!K$9="Other",'732A -Svc Cost Computation'!K$13,0)</f>
        <v>0</v>
      </c>
      <c r="G15" s="217">
        <f>'732A -Svc Cost Computation'!K13</f>
        <v>0</v>
      </c>
      <c r="H15" s="218">
        <f>'732A -Svc Cost Computation'!K24</f>
        <v>0</v>
      </c>
      <c r="I15" s="219">
        <f>'732A -Svc Cost Computation'!K25</f>
        <v>0</v>
      </c>
      <c r="J15" s="222">
        <f>'732A -Svc Cost Computation'!K26</f>
        <v>0</v>
      </c>
      <c r="K15" s="221">
        <f t="shared" si="0"/>
        <v>0</v>
      </c>
      <c r="L15" s="273">
        <f>'732A -Svc Cost Computation'!K112</f>
        <v>0</v>
      </c>
      <c r="M15" s="272">
        <f>'732A -Svc Cost Computation'!K111</f>
        <v>0</v>
      </c>
      <c r="N15" s="315"/>
      <c r="O15" s="262">
        <f>'732A -Svc Cost Computation'!K115</f>
        <v>0</v>
      </c>
      <c r="P15" s="142" t="str">
        <f t="shared" si="1"/>
        <v/>
      </c>
    </row>
    <row r="16" spans="1:16" x14ac:dyDescent="0.3">
      <c r="A16" s="246">
        <f>'732A -Svc Cost Computation'!L11</f>
        <v>0</v>
      </c>
      <c r="B16" s="311"/>
      <c r="C16" s="313"/>
      <c r="D16" s="249">
        <f>IF('732A -Svc Cost Computation'!L$9="Access",'732A -Svc Cost Computation'!L$13,0)</f>
        <v>0</v>
      </c>
      <c r="E16" s="249">
        <f>IF('732A -Svc Cost Computation'!L$9="In-Home",'732A -Svc Cost Computation'!L$13,0)</f>
        <v>0</v>
      </c>
      <c r="F16" s="249">
        <f>IF('732A -Svc Cost Computation'!L$9="Other",'732A -Svc Cost Computation'!L$13,0)</f>
        <v>0</v>
      </c>
      <c r="G16" s="217">
        <f>'732A -Svc Cost Computation'!L13</f>
        <v>0</v>
      </c>
      <c r="H16" s="218">
        <f>'732A -Svc Cost Computation'!L24</f>
        <v>0</v>
      </c>
      <c r="I16" s="219">
        <f>'732A -Svc Cost Computation'!L25</f>
        <v>0</v>
      </c>
      <c r="J16" s="222">
        <f>'732A -Svc Cost Computation'!L26</f>
        <v>0</v>
      </c>
      <c r="K16" s="221">
        <f t="shared" si="0"/>
        <v>0</v>
      </c>
      <c r="L16" s="273">
        <f>'732A -Svc Cost Computation'!L112</f>
        <v>0</v>
      </c>
      <c r="M16" s="272">
        <f>'732A -Svc Cost Computation'!L111</f>
        <v>0</v>
      </c>
      <c r="N16" s="315"/>
      <c r="O16" s="262">
        <f>'732A -Svc Cost Computation'!L115</f>
        <v>0</v>
      </c>
      <c r="P16" s="142" t="str">
        <f t="shared" si="1"/>
        <v/>
      </c>
    </row>
    <row r="17" spans="1:16" x14ac:dyDescent="0.3">
      <c r="A17" s="246">
        <f>'732A -Svc Cost Computation'!M11</f>
        <v>0</v>
      </c>
      <c r="B17" s="311"/>
      <c r="C17" s="313"/>
      <c r="D17" s="249">
        <f>IF('732A -Svc Cost Computation'!M$9="Access",'732A -Svc Cost Computation'!M$13,0)</f>
        <v>0</v>
      </c>
      <c r="E17" s="249">
        <f>IF('732A -Svc Cost Computation'!M$9="In-Home",'732A -Svc Cost Computation'!M$13,0)</f>
        <v>0</v>
      </c>
      <c r="F17" s="249">
        <f>IF('732A -Svc Cost Computation'!M$9="Other",'732A -Svc Cost Computation'!M$13,0)</f>
        <v>0</v>
      </c>
      <c r="G17" s="217">
        <f>'732A -Svc Cost Computation'!M13</f>
        <v>0</v>
      </c>
      <c r="H17" s="218">
        <f>'732A -Svc Cost Computation'!M24</f>
        <v>0</v>
      </c>
      <c r="I17" s="219">
        <f>'732A -Svc Cost Computation'!M25</f>
        <v>0</v>
      </c>
      <c r="J17" s="222">
        <f>'732A -Svc Cost Computation'!M26</f>
        <v>0</v>
      </c>
      <c r="K17" s="221">
        <f t="shared" si="0"/>
        <v>0</v>
      </c>
      <c r="L17" s="273">
        <f>'732A -Svc Cost Computation'!M112</f>
        <v>0</v>
      </c>
      <c r="M17" s="272">
        <f>'732A -Svc Cost Computation'!M111</f>
        <v>0</v>
      </c>
      <c r="N17" s="315"/>
      <c r="O17" s="262">
        <f>'732A -Svc Cost Computation'!M115</f>
        <v>0</v>
      </c>
      <c r="P17" s="142" t="str">
        <f t="shared" si="1"/>
        <v/>
      </c>
    </row>
    <row r="18" spans="1:16" x14ac:dyDescent="0.3">
      <c r="A18" s="246">
        <f>'732A -Svc Cost Computation'!N11</f>
        <v>0</v>
      </c>
      <c r="B18" s="311"/>
      <c r="C18" s="313"/>
      <c r="D18" s="249">
        <f>IF('732A -Svc Cost Computation'!N$9="Access",'732A -Svc Cost Computation'!N$13,0)</f>
        <v>0</v>
      </c>
      <c r="E18" s="249">
        <f>IF('732A -Svc Cost Computation'!N$9="In-Home",'732A -Svc Cost Computation'!N$13,0)</f>
        <v>0</v>
      </c>
      <c r="F18" s="249">
        <f>IF('732A -Svc Cost Computation'!N$9="Other",'732A -Svc Cost Computation'!N$13,0)</f>
        <v>0</v>
      </c>
      <c r="G18" s="217">
        <f>'732A -Svc Cost Computation'!N13</f>
        <v>0</v>
      </c>
      <c r="H18" s="218">
        <f>'732A -Svc Cost Computation'!N24</f>
        <v>0</v>
      </c>
      <c r="I18" s="219">
        <f>'732A -Svc Cost Computation'!N25</f>
        <v>0</v>
      </c>
      <c r="J18" s="222">
        <f>'732A -Svc Cost Computation'!N26</f>
        <v>0</v>
      </c>
      <c r="K18" s="221">
        <f t="shared" si="0"/>
        <v>0</v>
      </c>
      <c r="L18" s="273">
        <f>'732A -Svc Cost Computation'!N112</f>
        <v>0</v>
      </c>
      <c r="M18" s="272">
        <f>'732A -Svc Cost Computation'!N111</f>
        <v>0</v>
      </c>
      <c r="N18" s="315"/>
      <c r="O18" s="262">
        <f>'732A -Svc Cost Computation'!N115</f>
        <v>0</v>
      </c>
      <c r="P18" s="142" t="str">
        <f t="shared" si="1"/>
        <v/>
      </c>
    </row>
    <row r="19" spans="1:16" x14ac:dyDescent="0.3">
      <c r="A19" s="246">
        <f>'732A -Svc Cost Computation'!O11</f>
        <v>0</v>
      </c>
      <c r="B19" s="311"/>
      <c r="C19" s="313"/>
      <c r="D19" s="249">
        <f>IF('732A -Svc Cost Computation'!O$9="Access",'732A -Svc Cost Computation'!O$13,0)</f>
        <v>0</v>
      </c>
      <c r="E19" s="249">
        <f>IF('732A -Svc Cost Computation'!O$9="In-Home",'732A -Svc Cost Computation'!O$13,0)</f>
        <v>0</v>
      </c>
      <c r="F19" s="249">
        <f>IF('732A -Svc Cost Computation'!O$9="Other",'732A -Svc Cost Computation'!O$13,0)</f>
        <v>0</v>
      </c>
      <c r="G19" s="217">
        <f>'732A -Svc Cost Computation'!O13</f>
        <v>0</v>
      </c>
      <c r="H19" s="223">
        <f>'732A -Svc Cost Computation'!O24</f>
        <v>0</v>
      </c>
      <c r="I19" s="219">
        <f>'732A -Svc Cost Computation'!O25</f>
        <v>0</v>
      </c>
      <c r="J19" s="222">
        <f>'732A -Svc Cost Computation'!O26</f>
        <v>0</v>
      </c>
      <c r="K19" s="221">
        <f t="shared" si="0"/>
        <v>0</v>
      </c>
      <c r="L19" s="273">
        <f>'732A -Svc Cost Computation'!O112</f>
        <v>0</v>
      </c>
      <c r="M19" s="272">
        <f>'732A -Svc Cost Computation'!O111</f>
        <v>0</v>
      </c>
      <c r="N19" s="315"/>
      <c r="O19" s="262">
        <f>'732A -Svc Cost Computation'!O115</f>
        <v>0</v>
      </c>
      <c r="P19" s="142" t="str">
        <f t="shared" si="1"/>
        <v/>
      </c>
    </row>
    <row r="20" spans="1:16" x14ac:dyDescent="0.3">
      <c r="A20" s="246">
        <f>'732A -Svc Cost Computation'!P11</f>
        <v>0</v>
      </c>
      <c r="B20" s="311"/>
      <c r="C20" s="313"/>
      <c r="D20" s="249">
        <f>IF('732A -Svc Cost Computation'!P$9="Access",'732A -Svc Cost Computation'!P$13,0)</f>
        <v>0</v>
      </c>
      <c r="E20" s="249">
        <f>IF('732A -Svc Cost Computation'!P$9="In-Home",'732A -Svc Cost Computation'!P$13,0)</f>
        <v>0</v>
      </c>
      <c r="F20" s="249">
        <f>IF('732A -Svc Cost Computation'!P$9="Other",'732A -Svc Cost Computation'!P$13,0)</f>
        <v>0</v>
      </c>
      <c r="G20" s="217">
        <f>'732A -Svc Cost Computation'!P13</f>
        <v>0</v>
      </c>
      <c r="H20" s="218">
        <f>'732A -Svc Cost Computation'!P24</f>
        <v>0</v>
      </c>
      <c r="I20" s="219">
        <f>'732A -Svc Cost Computation'!P25</f>
        <v>0</v>
      </c>
      <c r="J20" s="222">
        <f>'732A -Svc Cost Computation'!P26</f>
        <v>0</v>
      </c>
      <c r="K20" s="221">
        <f t="shared" si="0"/>
        <v>0</v>
      </c>
      <c r="L20" s="273">
        <f>'732A -Svc Cost Computation'!P112</f>
        <v>0</v>
      </c>
      <c r="M20" s="272">
        <f>'732A -Svc Cost Computation'!P111</f>
        <v>0</v>
      </c>
      <c r="N20" s="315"/>
      <c r="O20" s="263">
        <f>'732A -Svc Cost Computation'!P115</f>
        <v>0</v>
      </c>
      <c r="P20" s="142" t="str">
        <f t="shared" si="1"/>
        <v/>
      </c>
    </row>
    <row r="21" spans="1:16" x14ac:dyDescent="0.3">
      <c r="A21" s="246">
        <f>'732A -Svc Cost Computation'!Q11</f>
        <v>0</v>
      </c>
      <c r="B21" s="311"/>
      <c r="C21" s="313"/>
      <c r="D21" s="249">
        <f>IF('732A -Svc Cost Computation'!Q$9="Access",'732A -Svc Cost Computation'!Q$13,0)</f>
        <v>0</v>
      </c>
      <c r="E21" s="249">
        <f>IF('732A -Svc Cost Computation'!Q$9="In-Home",'732A -Svc Cost Computation'!Q$13,0)</f>
        <v>0</v>
      </c>
      <c r="F21" s="249">
        <f>IF('732A -Svc Cost Computation'!Q$9="Other",'732A -Svc Cost Computation'!Q$13,0)</f>
        <v>0</v>
      </c>
      <c r="G21" s="217">
        <f>'732A -Svc Cost Computation'!Q13</f>
        <v>0</v>
      </c>
      <c r="H21" s="218">
        <f>'732A -Svc Cost Computation'!Q24</f>
        <v>0</v>
      </c>
      <c r="I21" s="219">
        <f>'732A -Svc Cost Computation'!Q25</f>
        <v>0</v>
      </c>
      <c r="J21" s="222">
        <f>'732A -Svc Cost Computation'!Q26</f>
        <v>0</v>
      </c>
      <c r="K21" s="221">
        <f t="shared" ref="K21:K24" si="2">I21+J21</f>
        <v>0</v>
      </c>
      <c r="L21" s="273">
        <f>'732A -Svc Cost Computation'!Q112</f>
        <v>0</v>
      </c>
      <c r="M21" s="272">
        <f>'732A -Svc Cost Computation'!Q111</f>
        <v>0</v>
      </c>
      <c r="N21" s="315"/>
      <c r="O21" s="263">
        <f>'732A -Svc Cost Computation'!Q115</f>
        <v>0</v>
      </c>
      <c r="P21" s="142" t="str">
        <f t="shared" si="1"/>
        <v/>
      </c>
    </row>
    <row r="22" spans="1:16" x14ac:dyDescent="0.3">
      <c r="A22" s="247">
        <f>'732A -Svc Cost Computation'!R11</f>
        <v>0</v>
      </c>
      <c r="B22" s="311"/>
      <c r="C22" s="313"/>
      <c r="D22" s="249">
        <f>IF('732A -Svc Cost Computation'!R$9="Access",'732A -Svc Cost Computation'!R$13,0)</f>
        <v>0</v>
      </c>
      <c r="E22" s="249">
        <f>IF('732A -Svc Cost Computation'!R$9="In-Home",'732A -Svc Cost Computation'!R$13,0)</f>
        <v>0</v>
      </c>
      <c r="F22" s="249">
        <f>IF('732A -Svc Cost Computation'!R$9="Other",'732A -Svc Cost Computation'!R$13,0)</f>
        <v>0</v>
      </c>
      <c r="G22" s="217">
        <f>'732A -Svc Cost Computation'!R13</f>
        <v>0</v>
      </c>
      <c r="H22" s="218">
        <f>'732A -Svc Cost Computation'!R24</f>
        <v>0</v>
      </c>
      <c r="I22" s="219">
        <f>'732A -Svc Cost Computation'!R25</f>
        <v>0</v>
      </c>
      <c r="J22" s="222">
        <f>'732A -Svc Cost Computation'!R26</f>
        <v>0</v>
      </c>
      <c r="K22" s="221">
        <f t="shared" si="2"/>
        <v>0</v>
      </c>
      <c r="L22" s="273">
        <f>'732A -Svc Cost Computation'!R112</f>
        <v>0</v>
      </c>
      <c r="M22" s="272">
        <f>'732A -Svc Cost Computation'!R111</f>
        <v>0</v>
      </c>
      <c r="N22" s="315"/>
      <c r="O22" s="263">
        <f>'732A -Svc Cost Computation'!R115</f>
        <v>0</v>
      </c>
      <c r="P22" s="142" t="str">
        <f t="shared" si="1"/>
        <v/>
      </c>
    </row>
    <row r="23" spans="1:16" x14ac:dyDescent="0.3">
      <c r="A23" s="247">
        <f>'732A -Svc Cost Computation'!S11</f>
        <v>0</v>
      </c>
      <c r="B23" s="311"/>
      <c r="C23" s="313"/>
      <c r="D23" s="249">
        <f>IF('732A -Svc Cost Computation'!S$9="Access",'732A -Svc Cost Computation'!S$13,0)</f>
        <v>0</v>
      </c>
      <c r="E23" s="249">
        <f>IF('732A -Svc Cost Computation'!S$9="In-Home",'732A -Svc Cost Computation'!S$13,0)</f>
        <v>0</v>
      </c>
      <c r="F23" s="249">
        <f>IF('732A -Svc Cost Computation'!S$9="Other",'732A -Svc Cost Computation'!S$13,0)</f>
        <v>0</v>
      </c>
      <c r="G23" s="217">
        <f>'732A -Svc Cost Computation'!S13</f>
        <v>0</v>
      </c>
      <c r="H23" s="218">
        <f>'732A -Svc Cost Computation'!S24</f>
        <v>0</v>
      </c>
      <c r="I23" s="219">
        <f>'732A -Svc Cost Computation'!S25</f>
        <v>0</v>
      </c>
      <c r="J23" s="222">
        <f>'732A -Svc Cost Computation'!S26</f>
        <v>0</v>
      </c>
      <c r="K23" s="221">
        <f t="shared" si="2"/>
        <v>0</v>
      </c>
      <c r="L23" s="273">
        <f>'732A -Svc Cost Computation'!S112</f>
        <v>0</v>
      </c>
      <c r="M23" s="272">
        <f>'732A -Svc Cost Computation'!S111</f>
        <v>0</v>
      </c>
      <c r="N23" s="315"/>
      <c r="O23" s="263">
        <f>'732A -Svc Cost Computation'!S115</f>
        <v>0</v>
      </c>
      <c r="P23" s="142" t="str">
        <f t="shared" si="1"/>
        <v/>
      </c>
    </row>
    <row r="24" spans="1:16" s="191" customFormat="1" x14ac:dyDescent="0.3">
      <c r="A24" s="247">
        <f>'732A -Svc Cost Computation'!T11</f>
        <v>0</v>
      </c>
      <c r="B24" s="311"/>
      <c r="C24" s="313"/>
      <c r="D24" s="249">
        <f>IF('732A -Svc Cost Computation'!T$9="Access",'732A -Svc Cost Computation'!T$13,0)</f>
        <v>0</v>
      </c>
      <c r="E24" s="249">
        <f>IF('732A -Svc Cost Computation'!T$9="In-Home",'732A -Svc Cost Computation'!T$13,0)</f>
        <v>0</v>
      </c>
      <c r="F24" s="249">
        <f>IF('732A -Svc Cost Computation'!T$9="Other",'732A -Svc Cost Computation'!T$13,0)</f>
        <v>0</v>
      </c>
      <c r="G24" s="217">
        <f>'732A -Svc Cost Computation'!T13</f>
        <v>0</v>
      </c>
      <c r="H24" s="218">
        <f>'732A -Svc Cost Computation'!T24</f>
        <v>0</v>
      </c>
      <c r="I24" s="219">
        <f>'732A -Svc Cost Computation'!T25</f>
        <v>0</v>
      </c>
      <c r="J24" s="222">
        <f>'732A -Svc Cost Computation'!T26</f>
        <v>0</v>
      </c>
      <c r="K24" s="221">
        <f t="shared" si="2"/>
        <v>0</v>
      </c>
      <c r="L24" s="273">
        <f>'732A -Svc Cost Computation'!T112</f>
        <v>0</v>
      </c>
      <c r="M24" s="272">
        <f>'732A -Svc Cost Computation'!T111</f>
        <v>0</v>
      </c>
      <c r="N24" s="315"/>
      <c r="O24" s="263">
        <f>'732A -Svc Cost Computation'!T115</f>
        <v>0</v>
      </c>
      <c r="P24" s="142" t="str">
        <f t="shared" si="1"/>
        <v/>
      </c>
    </row>
    <row r="25" spans="1:16" x14ac:dyDescent="0.3">
      <c r="A25" s="74"/>
      <c r="B25" s="116"/>
      <c r="C25" s="93"/>
      <c r="D25" s="91"/>
      <c r="E25" s="91"/>
      <c r="F25" s="91"/>
      <c r="G25" s="173"/>
      <c r="H25" s="99"/>
      <c r="I25" s="100"/>
      <c r="J25" s="91"/>
      <c r="K25" s="100"/>
      <c r="L25" s="206"/>
      <c r="M25" s="91"/>
      <c r="N25" s="91"/>
      <c r="O25" s="205"/>
    </row>
    <row r="26" spans="1:16" x14ac:dyDescent="0.3">
      <c r="A26" s="101" t="s">
        <v>41</v>
      </c>
      <c r="B26" s="117"/>
      <c r="C26" s="118"/>
      <c r="D26" s="336">
        <f t="shared" ref="D26:J26" si="3">SUM(D11:D25)</f>
        <v>0</v>
      </c>
      <c r="E26" s="222">
        <f t="shared" si="3"/>
        <v>0</v>
      </c>
      <c r="F26" s="222">
        <f t="shared" si="3"/>
        <v>0</v>
      </c>
      <c r="G26" s="222">
        <f t="shared" si="3"/>
        <v>0</v>
      </c>
      <c r="H26" s="222">
        <f t="shared" si="3"/>
        <v>0</v>
      </c>
      <c r="I26" s="222">
        <f t="shared" si="3"/>
        <v>0</v>
      </c>
      <c r="J26" s="222">
        <f t="shared" si="3"/>
        <v>0</v>
      </c>
      <c r="K26" s="219">
        <f t="shared" si="0"/>
        <v>0</v>
      </c>
      <c r="L26" s="273">
        <f>SUM(L11:L25)</f>
        <v>0</v>
      </c>
      <c r="M26" s="118"/>
      <c r="N26" s="273">
        <f>SUM(N11:N25)</f>
        <v>0</v>
      </c>
      <c r="O26" s="261">
        <f>SUM(O11:O25)</f>
        <v>0</v>
      </c>
    </row>
    <row r="27" spans="1:16" x14ac:dyDescent="0.3">
      <c r="A27" s="431" t="s">
        <v>776</v>
      </c>
      <c r="B27" s="432"/>
      <c r="C27" s="432"/>
      <c r="D27" s="432"/>
      <c r="E27" s="79"/>
      <c r="F27" s="79"/>
      <c r="G27" s="79"/>
      <c r="H27" s="79"/>
      <c r="I27" s="79"/>
      <c r="J27" s="79"/>
      <c r="K27" s="79"/>
      <c r="L27" s="79"/>
      <c r="M27" s="79"/>
      <c r="N27" s="79"/>
      <c r="O27" s="102"/>
    </row>
    <row r="28" spans="1:16" x14ac:dyDescent="0.3">
      <c r="A28" s="49"/>
      <c r="B28" s="428" t="s">
        <v>140</v>
      </c>
      <c r="C28" s="428"/>
      <c r="D28" s="103" t="s">
        <v>141</v>
      </c>
      <c r="E28" s="69"/>
      <c r="F28" s="69"/>
      <c r="G28" s="69"/>
      <c r="H28" s="69"/>
      <c r="I28" s="69"/>
      <c r="J28" s="69"/>
      <c r="K28" s="69"/>
      <c r="L28" s="69"/>
      <c r="M28" s="69"/>
      <c r="N28" s="69"/>
      <c r="O28" s="85"/>
    </row>
    <row r="29" spans="1:16" x14ac:dyDescent="0.3">
      <c r="A29" s="224" t="s">
        <v>142</v>
      </c>
      <c r="B29" s="429">
        <v>33.07</v>
      </c>
      <c r="C29" s="430"/>
      <c r="D29" s="248">
        <v>40</v>
      </c>
      <c r="E29" s="48"/>
      <c r="F29" s="68" t="s">
        <v>143</v>
      </c>
      <c r="G29" s="69"/>
      <c r="H29" s="69"/>
      <c r="I29" s="69"/>
      <c r="J29" s="69"/>
      <c r="K29" s="317"/>
      <c r="L29" s="317"/>
      <c r="M29" s="317"/>
      <c r="N29" s="318"/>
      <c r="O29" s="319"/>
    </row>
    <row r="30" spans="1:16" x14ac:dyDescent="0.3">
      <c r="A30" s="224" t="s">
        <v>146</v>
      </c>
      <c r="B30" s="405"/>
      <c r="C30" s="406"/>
      <c r="D30" s="316"/>
      <c r="E30" s="48"/>
      <c r="F30" s="68" t="s">
        <v>144</v>
      </c>
      <c r="G30" s="69"/>
      <c r="H30" s="69"/>
      <c r="I30" s="69"/>
      <c r="J30" s="69"/>
      <c r="K30" s="68" t="s">
        <v>145</v>
      </c>
      <c r="L30" s="69"/>
      <c r="M30" s="69"/>
      <c r="N30" s="79"/>
      <c r="O30" s="104" t="s">
        <v>44</v>
      </c>
    </row>
    <row r="31" spans="1:16" x14ac:dyDescent="0.3">
      <c r="A31" s="195"/>
      <c r="B31" s="407"/>
      <c r="C31" s="408"/>
      <c r="D31" s="196"/>
      <c r="E31" s="48"/>
      <c r="F31" s="68" t="s">
        <v>147</v>
      </c>
      <c r="G31" s="69"/>
      <c r="H31" s="69"/>
      <c r="I31" s="69"/>
      <c r="J31" s="69"/>
      <c r="K31" s="68" t="s">
        <v>45</v>
      </c>
      <c r="L31" s="69"/>
      <c r="M31" s="69"/>
      <c r="N31" s="69"/>
      <c r="O31" s="85"/>
    </row>
    <row r="32" spans="1:16" x14ac:dyDescent="0.3">
      <c r="A32" s="251" t="s">
        <v>775</v>
      </c>
      <c r="B32" s="409">
        <f>B29+B30</f>
        <v>33.07</v>
      </c>
      <c r="C32" s="410"/>
      <c r="D32" s="174">
        <f>D29+D30</f>
        <v>40</v>
      </c>
      <c r="E32" s="69"/>
      <c r="F32" s="69"/>
      <c r="G32" s="69"/>
      <c r="H32" s="69"/>
      <c r="I32" s="69"/>
      <c r="J32" s="69"/>
      <c r="K32" s="69"/>
      <c r="L32" s="69"/>
      <c r="M32" s="69"/>
      <c r="N32" s="69"/>
      <c r="O32" s="85"/>
    </row>
    <row r="33" spans="1:15" x14ac:dyDescent="0.3">
      <c r="A33" s="224" t="s">
        <v>705</v>
      </c>
      <c r="B33" s="390">
        <f>B30/B29</f>
        <v>0</v>
      </c>
      <c r="C33" s="391"/>
      <c r="D33" s="225">
        <f>D30/D29</f>
        <v>0</v>
      </c>
      <c r="E33" s="69"/>
      <c r="F33" s="317"/>
      <c r="G33" s="317"/>
      <c r="H33" s="317"/>
      <c r="I33" s="317"/>
      <c r="J33" s="318"/>
      <c r="K33" s="317"/>
      <c r="L33" s="317"/>
      <c r="M33" s="317"/>
      <c r="N33" s="320"/>
      <c r="O33" s="321"/>
    </row>
    <row r="34" spans="1:15" x14ac:dyDescent="0.3">
      <c r="A34" s="87"/>
      <c r="B34" s="69"/>
      <c r="C34" s="69"/>
      <c r="D34" s="68"/>
      <c r="E34" s="69"/>
      <c r="F34" s="69" t="s">
        <v>148</v>
      </c>
      <c r="G34" s="69"/>
      <c r="H34" s="68"/>
      <c r="I34" s="69"/>
      <c r="J34" s="69"/>
      <c r="K34" s="68" t="s">
        <v>149</v>
      </c>
      <c r="L34" s="69"/>
      <c r="M34" s="69"/>
      <c r="N34" s="69"/>
      <c r="O34" s="105" t="s">
        <v>44</v>
      </c>
    </row>
    <row r="35" spans="1:15" x14ac:dyDescent="0.3">
      <c r="A35" s="80"/>
      <c r="B35" s="81"/>
      <c r="C35" s="75"/>
      <c r="D35" s="75"/>
      <c r="E35" s="75"/>
      <c r="F35" s="75"/>
      <c r="G35" s="75"/>
      <c r="H35" s="75"/>
      <c r="I35" s="75"/>
      <c r="J35" s="75"/>
      <c r="K35" s="75"/>
      <c r="L35" s="75"/>
      <c r="M35" s="75"/>
      <c r="N35" s="75"/>
      <c r="O35" s="106"/>
    </row>
  </sheetData>
  <sheetProtection algorithmName="SHA-512" hashValue="AcKut1bK0D08ypx7W0GueFSERbdcztvsBt9yyQkaHAABarjifviiWa/Al5lMzyPtOXKN9LRo16XQe9DpqfdtbQ==" saltValue="PPi/si+pENYQOZnaZegenA==" spinCount="100000" sheet="1" objects="1" scenarios="1"/>
  <mergeCells count="24">
    <mergeCell ref="D7:G7"/>
    <mergeCell ref="B9:C9"/>
    <mergeCell ref="B8:C8"/>
    <mergeCell ref="B28:C28"/>
    <mergeCell ref="B29:C29"/>
    <mergeCell ref="A27:D27"/>
    <mergeCell ref="A2:D2"/>
    <mergeCell ref="A4:D4"/>
    <mergeCell ref="A5:D5"/>
    <mergeCell ref="M3:O3"/>
    <mergeCell ref="K4:L4"/>
    <mergeCell ref="K5:L5"/>
    <mergeCell ref="B33:C33"/>
    <mergeCell ref="L8:L10"/>
    <mergeCell ref="M8:M10"/>
    <mergeCell ref="N8:N10"/>
    <mergeCell ref="O8:O10"/>
    <mergeCell ref="H9:H10"/>
    <mergeCell ref="I9:I10"/>
    <mergeCell ref="J9:J10"/>
    <mergeCell ref="K9:K10"/>
    <mergeCell ref="B30:C30"/>
    <mergeCell ref="B31:C31"/>
    <mergeCell ref="B32:C32"/>
  </mergeCells>
  <dataValidations count="2">
    <dataValidation allowBlank="1" showInputMessage="1" showErrorMessage="1" promptTitle="Revision #" prompt="Please post the revision number and date of revision to the right.  Remember to keep copies of the electronic file of both revisions for your records." sqref="K5:L5" xr:uid="{00000000-0002-0000-0400-000000000000}"/>
    <dataValidation allowBlank="1" showInputMessage="1" showErrorMessage="1" promptTitle="Administrative Cost for ADC/ADHC" prompt="Please enter in expenses related to the administration of Adult Day Care and Adult Day Health.  DO NOT INCLUDE TRANSPORTATION... that will be entered as a separate service.  Administrative expense percentage will calculate below." sqref="A30" xr:uid="{00000000-0002-0000-0400-000001000000}"/>
  </dataValidations>
  <pageMargins left="0.25" right="0.25" top="0.75" bottom="0.75" header="0.3" footer="0.3"/>
  <pageSetup scale="8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Lookups!$J$2:$J$3</xm:f>
          </x14:formula1>
          <xm:sqref>B11:C25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G36"/>
  <sheetViews>
    <sheetView workbookViewId="0">
      <selection activeCell="B5" sqref="B5"/>
    </sheetView>
  </sheetViews>
  <sheetFormatPr defaultRowHeight="14.4" x14ac:dyDescent="0.3"/>
  <cols>
    <col min="1" max="1" width="20.44140625" customWidth="1"/>
    <col min="2" max="2" width="13.5546875" customWidth="1"/>
    <col min="3" max="3" width="13.33203125" customWidth="1"/>
    <col min="4" max="4" width="12.44140625" customWidth="1"/>
    <col min="5" max="5" width="11.88671875" customWidth="1"/>
    <col min="6" max="6" width="12" customWidth="1"/>
    <col min="7" max="7" width="19.88671875" customWidth="1"/>
  </cols>
  <sheetData>
    <row r="1" spans="1:7" ht="15.6" x14ac:dyDescent="0.3">
      <c r="A1" s="10"/>
      <c r="B1" s="11"/>
      <c r="C1" s="12"/>
      <c r="D1" s="13"/>
      <c r="E1" s="13"/>
      <c r="F1" s="13"/>
      <c r="G1" s="14" t="s">
        <v>0</v>
      </c>
    </row>
    <row r="2" spans="1:7" ht="15.6" x14ac:dyDescent="0.3">
      <c r="A2" s="433">
        <f>Input!C4</f>
        <v>0</v>
      </c>
      <c r="B2" s="434"/>
      <c r="C2" s="434"/>
      <c r="D2" s="5"/>
      <c r="E2" s="5"/>
      <c r="F2" s="5"/>
      <c r="G2" s="15" t="s">
        <v>1</v>
      </c>
    </row>
    <row r="3" spans="1:7" ht="15.6" x14ac:dyDescent="0.3">
      <c r="A3" s="16" t="s">
        <v>2</v>
      </c>
      <c r="B3" s="7"/>
      <c r="C3" s="6"/>
      <c r="D3" s="3"/>
      <c r="E3" s="3"/>
      <c r="F3" s="3"/>
      <c r="G3" s="17" t="s">
        <v>3</v>
      </c>
    </row>
    <row r="4" spans="1:7" x14ac:dyDescent="0.3">
      <c r="A4" s="16"/>
      <c r="B4" s="2"/>
      <c r="C4" s="2"/>
      <c r="D4" s="113" t="s">
        <v>437</v>
      </c>
      <c r="E4" s="165" t="e">
        <f>VLOOKUP(Input!C2,Lookups!F2:H12,2,0)</f>
        <v>#N/A</v>
      </c>
      <c r="F4" s="166" t="s">
        <v>443</v>
      </c>
      <c r="G4" s="167" t="e">
        <f>VLOOKUP(Input!C2,Lookups!F2:H12,3,0)</f>
        <v>#N/A</v>
      </c>
    </row>
    <row r="5" spans="1:7" x14ac:dyDescent="0.3">
      <c r="A5" s="126" t="s">
        <v>442</v>
      </c>
      <c r="B5" s="323"/>
      <c r="C5" s="2"/>
      <c r="D5" s="4"/>
      <c r="E5" s="4"/>
      <c r="F5" s="4"/>
      <c r="G5" s="18"/>
    </row>
    <row r="6" spans="1:7" x14ac:dyDescent="0.3">
      <c r="A6" s="19"/>
      <c r="B6" s="20"/>
      <c r="C6" s="7"/>
      <c r="D6" s="7"/>
      <c r="E6" s="7"/>
      <c r="F6" s="7"/>
      <c r="G6" s="21"/>
    </row>
    <row r="7" spans="1:7" x14ac:dyDescent="0.3">
      <c r="A7" s="22"/>
      <c r="B7" s="23" t="s">
        <v>4</v>
      </c>
      <c r="C7" s="24" t="s">
        <v>5</v>
      </c>
      <c r="D7" s="25" t="s">
        <v>6</v>
      </c>
      <c r="E7" s="25" t="s">
        <v>7</v>
      </c>
      <c r="F7" s="25" t="s">
        <v>8</v>
      </c>
      <c r="G7" s="26" t="s">
        <v>9</v>
      </c>
    </row>
    <row r="8" spans="1:7" x14ac:dyDescent="0.3">
      <c r="A8" s="27"/>
      <c r="B8" s="28" t="s">
        <v>10</v>
      </c>
      <c r="C8" s="9" t="s">
        <v>11</v>
      </c>
      <c r="D8" s="25" t="s">
        <v>12</v>
      </c>
      <c r="E8" s="29" t="s">
        <v>13</v>
      </c>
      <c r="F8" s="29" t="s">
        <v>13</v>
      </c>
      <c r="G8" s="30" t="s">
        <v>14</v>
      </c>
    </row>
    <row r="9" spans="1:7" x14ac:dyDescent="0.3">
      <c r="A9" s="27"/>
      <c r="B9" s="31" t="s">
        <v>15</v>
      </c>
      <c r="C9" s="8" t="s">
        <v>16</v>
      </c>
      <c r="D9" s="32" t="s">
        <v>17</v>
      </c>
      <c r="E9" s="32" t="s">
        <v>10</v>
      </c>
      <c r="F9" s="32" t="s">
        <v>18</v>
      </c>
      <c r="G9" s="33" t="s">
        <v>19</v>
      </c>
    </row>
    <row r="10" spans="1:7" x14ac:dyDescent="0.3">
      <c r="A10" s="34" t="s">
        <v>20</v>
      </c>
      <c r="B10" s="35" t="s">
        <v>21</v>
      </c>
      <c r="C10" s="36" t="s">
        <v>22</v>
      </c>
      <c r="D10" s="37" t="s">
        <v>23</v>
      </c>
      <c r="E10" s="37" t="s">
        <v>24</v>
      </c>
      <c r="F10" s="37" t="s">
        <v>25</v>
      </c>
      <c r="G10" s="38" t="s">
        <v>26</v>
      </c>
    </row>
    <row r="11" spans="1:7" x14ac:dyDescent="0.3">
      <c r="A11" s="19" t="s">
        <v>27</v>
      </c>
      <c r="B11" s="324"/>
      <c r="C11" s="226">
        <f>ROUND((B11)/0.9*0.1,0)</f>
        <v>0</v>
      </c>
      <c r="D11" s="183">
        <f>SUM(B11)+C11</f>
        <v>0</v>
      </c>
      <c r="E11" s="326"/>
      <c r="F11" s="187" t="e">
        <f>D11/E11</f>
        <v>#DIV/0!</v>
      </c>
      <c r="G11" s="329"/>
    </row>
    <row r="12" spans="1:7" x14ac:dyDescent="0.3">
      <c r="A12" s="19" t="s">
        <v>28</v>
      </c>
      <c r="B12" s="325"/>
      <c r="C12" s="226">
        <f t="shared" ref="C12:C23" si="0">ROUND((B12)/0.9*0.1,0)</f>
        <v>0</v>
      </c>
      <c r="D12" s="183">
        <f>SUM(B12:B12)+C12</f>
        <v>0</v>
      </c>
      <c r="E12" s="327"/>
      <c r="F12" s="188" t="e">
        <f>D12/E12</f>
        <v>#DIV/0!</v>
      </c>
      <c r="G12" s="330"/>
    </row>
    <row r="13" spans="1:7" x14ac:dyDescent="0.3">
      <c r="A13" s="39" t="s">
        <v>29</v>
      </c>
      <c r="B13" s="227">
        <f>SUM(B11:B12)</f>
        <v>0</v>
      </c>
      <c r="C13" s="227">
        <f>SUM(C11:C12)</f>
        <v>0</v>
      </c>
      <c r="D13" s="182">
        <f>SUM(D11:D12)</f>
        <v>0</v>
      </c>
      <c r="E13" s="177">
        <f>SUM(E11:E12)</f>
        <v>0</v>
      </c>
      <c r="F13" s="117"/>
      <c r="G13" s="178">
        <f>SUM(G11:G12)</f>
        <v>0</v>
      </c>
    </row>
    <row r="14" spans="1:7" x14ac:dyDescent="0.3">
      <c r="A14" s="19" t="s">
        <v>30</v>
      </c>
      <c r="B14" s="325"/>
      <c r="C14" s="226">
        <f t="shared" si="0"/>
        <v>0</v>
      </c>
      <c r="D14" s="183">
        <f>SUM(B14:B14)+C14</f>
        <v>0</v>
      </c>
      <c r="E14" s="327"/>
      <c r="F14" s="187" t="e">
        <f t="shared" ref="F14:F16" si="1">D14/E14</f>
        <v>#DIV/0!</v>
      </c>
      <c r="G14" s="329"/>
    </row>
    <row r="15" spans="1:7" x14ac:dyDescent="0.3">
      <c r="A15" s="19" t="s">
        <v>31</v>
      </c>
      <c r="B15" s="325"/>
      <c r="C15" s="226">
        <f t="shared" si="0"/>
        <v>0</v>
      </c>
      <c r="D15" s="183">
        <f>SUM(B15:B15)+C15</f>
        <v>0</v>
      </c>
      <c r="E15" s="327"/>
      <c r="F15" s="188" t="e">
        <f t="shared" si="1"/>
        <v>#DIV/0!</v>
      </c>
      <c r="G15" s="330"/>
    </row>
    <row r="16" spans="1:7" x14ac:dyDescent="0.3">
      <c r="A16" s="19" t="s">
        <v>32</v>
      </c>
      <c r="B16" s="325"/>
      <c r="C16" s="226">
        <f t="shared" si="0"/>
        <v>0</v>
      </c>
      <c r="D16" s="183">
        <f>SUM(B16:B16)+C16</f>
        <v>0</v>
      </c>
      <c r="E16" s="327"/>
      <c r="F16" s="188" t="e">
        <f t="shared" si="1"/>
        <v>#DIV/0!</v>
      </c>
      <c r="G16" s="330"/>
    </row>
    <row r="17" spans="1:7" x14ac:dyDescent="0.3">
      <c r="A17" s="39" t="s">
        <v>33</v>
      </c>
      <c r="B17" s="227">
        <f>SUM(B14:B16)</f>
        <v>0</v>
      </c>
      <c r="C17" s="226">
        <f>C14+C15+C16</f>
        <v>0</v>
      </c>
      <c r="D17" s="226">
        <f>D14+D15+D16</f>
        <v>0</v>
      </c>
      <c r="E17" s="180">
        <f>E14+E15+E16</f>
        <v>0</v>
      </c>
      <c r="F17" s="117"/>
      <c r="G17" s="178">
        <f>SUM(G14:G16)</f>
        <v>0</v>
      </c>
    </row>
    <row r="18" spans="1:7" x14ac:dyDescent="0.3">
      <c r="A18" s="19" t="s">
        <v>34</v>
      </c>
      <c r="B18" s="325"/>
      <c r="C18" s="228">
        <f t="shared" si="0"/>
        <v>0</v>
      </c>
      <c r="D18" s="185">
        <f>SUM(B18:B18)+C18</f>
        <v>0</v>
      </c>
      <c r="E18" s="328"/>
      <c r="F18" s="187" t="e">
        <f t="shared" ref="F18:F20" si="2">D18/E18</f>
        <v>#DIV/0!</v>
      </c>
      <c r="G18" s="331"/>
    </row>
    <row r="19" spans="1:7" x14ac:dyDescent="0.3">
      <c r="A19" s="19" t="s">
        <v>35</v>
      </c>
      <c r="B19" s="325"/>
      <c r="C19" s="228">
        <f t="shared" si="0"/>
        <v>0</v>
      </c>
      <c r="D19" s="185">
        <f>SUM(B19:B19)+C19</f>
        <v>0</v>
      </c>
      <c r="E19" s="328"/>
      <c r="F19" s="188" t="e">
        <f t="shared" si="2"/>
        <v>#DIV/0!</v>
      </c>
      <c r="G19" s="331"/>
    </row>
    <row r="20" spans="1:7" x14ac:dyDescent="0.3">
      <c r="A20" s="19" t="s">
        <v>36</v>
      </c>
      <c r="B20" s="325"/>
      <c r="C20" s="228">
        <f t="shared" si="0"/>
        <v>0</v>
      </c>
      <c r="D20" s="185">
        <f>SUM(B20:B20)+C20</f>
        <v>0</v>
      </c>
      <c r="E20" s="328"/>
      <c r="F20" s="188" t="e">
        <f t="shared" si="2"/>
        <v>#DIV/0!</v>
      </c>
      <c r="G20" s="331"/>
    </row>
    <row r="21" spans="1:7" x14ac:dyDescent="0.3">
      <c r="A21" s="39" t="s">
        <v>37</v>
      </c>
      <c r="B21" s="227">
        <f>SUM(B18:B20)</f>
        <v>0</v>
      </c>
      <c r="C21" s="227">
        <f>SUM(C18:C20)</f>
        <v>0</v>
      </c>
      <c r="D21" s="184">
        <f>SUM(D18:D20)</f>
        <v>0</v>
      </c>
      <c r="E21" s="180">
        <f>SUM(E18:E20)</f>
        <v>0</v>
      </c>
      <c r="F21" s="117"/>
      <c r="G21" s="179">
        <f>SUM(G18:G20)</f>
        <v>0</v>
      </c>
    </row>
    <row r="22" spans="1:7" x14ac:dyDescent="0.3">
      <c r="A22" s="19" t="s">
        <v>38</v>
      </c>
      <c r="B22" s="325"/>
      <c r="C22" s="228">
        <f t="shared" si="0"/>
        <v>0</v>
      </c>
      <c r="D22" s="185">
        <f>SUM(B22:B22)+C22</f>
        <v>0</v>
      </c>
      <c r="E22" s="328"/>
      <c r="F22" s="187" t="e">
        <f t="shared" ref="F22:F23" si="3">D22/E22</f>
        <v>#DIV/0!</v>
      </c>
      <c r="G22" s="331"/>
    </row>
    <row r="23" spans="1:7" x14ac:dyDescent="0.3">
      <c r="A23" s="19" t="s">
        <v>39</v>
      </c>
      <c r="B23" s="325"/>
      <c r="C23" s="228">
        <f t="shared" si="0"/>
        <v>0</v>
      </c>
      <c r="D23" s="185">
        <f>SUM(B23:B23)+C23</f>
        <v>0</v>
      </c>
      <c r="E23" s="328"/>
      <c r="F23" s="188" t="e">
        <f t="shared" si="3"/>
        <v>#DIV/0!</v>
      </c>
      <c r="G23" s="331"/>
    </row>
    <row r="24" spans="1:7" x14ac:dyDescent="0.3">
      <c r="A24" s="39" t="s">
        <v>40</v>
      </c>
      <c r="B24" s="227">
        <f>SUM(B22:B23)</f>
        <v>0</v>
      </c>
      <c r="C24" s="227">
        <f>SUM(C22:C23)</f>
        <v>0</v>
      </c>
      <c r="D24" s="186">
        <f>SUM(D22:D23)</f>
        <v>0</v>
      </c>
      <c r="E24" s="180">
        <f>SUM(E22:E23)</f>
        <v>0</v>
      </c>
      <c r="F24" s="117"/>
      <c r="G24" s="181">
        <f>SUM(G22:G23)</f>
        <v>0</v>
      </c>
    </row>
    <row r="25" spans="1:7" x14ac:dyDescent="0.3">
      <c r="A25" s="41" t="s">
        <v>41</v>
      </c>
      <c r="B25" s="227">
        <f>SUM(B24+B21+B17+B13)</f>
        <v>0</v>
      </c>
      <c r="C25" s="227">
        <f>SUM(C24+C21+C17+C13)</f>
        <v>0</v>
      </c>
      <c r="D25" s="184">
        <f>SUM(D24+D21+D17+D13)</f>
        <v>0</v>
      </c>
      <c r="E25" s="180">
        <f>SUM(E24+E21+E17+E13)</f>
        <v>0</v>
      </c>
      <c r="F25" s="117"/>
      <c r="G25" s="117"/>
    </row>
    <row r="26" spans="1:7" x14ac:dyDescent="0.3">
      <c r="A26" s="42"/>
      <c r="B26" s="40"/>
      <c r="C26" s="40"/>
      <c r="D26" s="7"/>
      <c r="E26" s="40"/>
      <c r="F26" s="40"/>
      <c r="G26" s="43"/>
    </row>
    <row r="27" spans="1:7" x14ac:dyDescent="0.3">
      <c r="A27" s="42"/>
      <c r="B27" s="7"/>
      <c r="C27" s="7"/>
      <c r="D27" s="7"/>
      <c r="E27" s="7"/>
      <c r="F27" s="7"/>
      <c r="G27" s="21"/>
    </row>
    <row r="28" spans="1:7" x14ac:dyDescent="0.3">
      <c r="A28" s="42"/>
      <c r="B28" s="7"/>
      <c r="C28" s="7"/>
      <c r="D28" s="7"/>
      <c r="E28" s="7"/>
      <c r="F28" s="7"/>
      <c r="G28" s="21"/>
    </row>
    <row r="29" spans="1:7" ht="15.6" x14ac:dyDescent="0.3">
      <c r="A29" s="44"/>
      <c r="B29" s="7"/>
      <c r="C29" s="7"/>
      <c r="D29" s="7"/>
      <c r="E29" s="7"/>
      <c r="F29" s="7"/>
      <c r="G29" s="21"/>
    </row>
    <row r="30" spans="1:7" ht="15.6" x14ac:dyDescent="0.3">
      <c r="A30" s="42"/>
      <c r="B30" s="332"/>
      <c r="C30" s="323"/>
      <c r="D30" s="323"/>
      <c r="E30" s="323"/>
      <c r="F30" s="323"/>
      <c r="G30" s="333"/>
    </row>
    <row r="31" spans="1:7" x14ac:dyDescent="0.3">
      <c r="A31" s="42"/>
      <c r="B31" s="7" t="s">
        <v>42</v>
      </c>
      <c r="C31" s="7"/>
      <c r="D31" s="7"/>
      <c r="E31" s="7" t="s">
        <v>43</v>
      </c>
      <c r="F31" s="7"/>
      <c r="G31" s="45" t="s">
        <v>44</v>
      </c>
    </row>
    <row r="32" spans="1:7" ht="15.6" x14ac:dyDescent="0.3">
      <c r="A32" s="42"/>
      <c r="B32" s="7" t="s">
        <v>45</v>
      </c>
      <c r="C32" s="3"/>
      <c r="D32" s="7"/>
      <c r="E32" s="7"/>
      <c r="F32" s="7"/>
      <c r="G32" s="21"/>
    </row>
    <row r="33" spans="1:7" x14ac:dyDescent="0.3">
      <c r="A33" s="27"/>
      <c r="B33" s="7"/>
      <c r="C33" s="7"/>
      <c r="D33" s="7"/>
      <c r="E33" s="7"/>
      <c r="F33" s="7"/>
      <c r="G33" s="21"/>
    </row>
    <row r="34" spans="1:7" x14ac:dyDescent="0.3">
      <c r="A34" s="42"/>
      <c r="B34" s="7"/>
      <c r="C34" s="7"/>
      <c r="D34" s="7"/>
      <c r="E34" s="7"/>
      <c r="F34" s="7"/>
      <c r="G34" s="21"/>
    </row>
    <row r="35" spans="1:7" x14ac:dyDescent="0.3">
      <c r="A35" s="27"/>
      <c r="B35" s="7"/>
      <c r="C35" s="1"/>
      <c r="D35" s="7"/>
      <c r="E35" s="7"/>
      <c r="F35" s="7"/>
      <c r="G35" s="21"/>
    </row>
    <row r="36" spans="1:7" x14ac:dyDescent="0.3">
      <c r="A36" s="19"/>
      <c r="B36" s="20"/>
      <c r="C36" s="20"/>
      <c r="D36" s="20"/>
      <c r="E36" s="20"/>
      <c r="F36" s="20"/>
      <c r="G36" s="46"/>
    </row>
  </sheetData>
  <sheetProtection password="C8FB" sheet="1" objects="1" scenarios="1"/>
  <mergeCells count="1">
    <mergeCell ref="A2:C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8"/>
  <sheetViews>
    <sheetView zoomScaleNormal="100" workbookViewId="0">
      <selection activeCell="A10" sqref="A10"/>
    </sheetView>
  </sheetViews>
  <sheetFormatPr defaultRowHeight="14.4" x14ac:dyDescent="0.3"/>
  <cols>
    <col min="1" max="1" width="34.6640625" customWidth="1"/>
    <col min="2" max="2" width="11" customWidth="1"/>
    <col min="3" max="3" width="42.44140625" customWidth="1"/>
    <col min="4" max="4" width="1.5546875" customWidth="1"/>
  </cols>
  <sheetData>
    <row r="1" spans="1:4" ht="15.6" x14ac:dyDescent="0.3">
      <c r="D1" s="133" t="s">
        <v>488</v>
      </c>
    </row>
    <row r="2" spans="1:4" ht="15.6" x14ac:dyDescent="0.3">
      <c r="D2" s="134" t="s">
        <v>638</v>
      </c>
    </row>
    <row r="3" spans="1:4" ht="15.6" x14ac:dyDescent="0.3">
      <c r="B3" s="127" t="s">
        <v>129</v>
      </c>
    </row>
    <row r="4" spans="1:4" ht="15.6" x14ac:dyDescent="0.3">
      <c r="B4" s="127" t="s">
        <v>637</v>
      </c>
    </row>
    <row r="5" spans="1:4" s="120" customFormat="1" ht="5.25" customHeight="1" x14ac:dyDescent="0.3">
      <c r="B5" s="127"/>
    </row>
    <row r="6" spans="1:4" x14ac:dyDescent="0.3">
      <c r="A6" s="168" t="e">
        <f>VLOOKUP(Input!C2,Lookups!F2:H12,2,0)</f>
        <v>#N/A</v>
      </c>
      <c r="B6" s="158" t="s">
        <v>430</v>
      </c>
      <c r="C6" s="169" t="e">
        <f>VLOOKUP(Input!C2,Lookups!F2:H12,3,0)</f>
        <v>#N/A</v>
      </c>
    </row>
    <row r="8" spans="1:4" ht="67.5" customHeight="1" x14ac:dyDescent="0.3">
      <c r="A8" s="436" t="s">
        <v>796</v>
      </c>
      <c r="B8" s="436"/>
      <c r="C8" s="436"/>
    </row>
    <row r="9" spans="1:4" ht="9" customHeight="1" x14ac:dyDescent="0.3"/>
    <row r="10" spans="1:4" x14ac:dyDescent="0.3">
      <c r="A10" s="121" t="s">
        <v>489</v>
      </c>
      <c r="B10" s="387">
        <f>Input!C4</f>
        <v>0</v>
      </c>
      <c r="C10" s="387"/>
    </row>
    <row r="12" spans="1:4" x14ac:dyDescent="0.3">
      <c r="A12" s="121" t="s">
        <v>490</v>
      </c>
      <c r="B12" s="437">
        <f>Input!C9</f>
        <v>0</v>
      </c>
      <c r="C12" s="437"/>
    </row>
    <row r="14" spans="1:4" ht="138.75" customHeight="1" x14ac:dyDescent="0.3">
      <c r="A14" s="352" t="s">
        <v>795</v>
      </c>
      <c r="B14" s="352"/>
      <c r="C14" s="352"/>
    </row>
    <row r="15" spans="1:4" x14ac:dyDescent="0.3">
      <c r="A15" s="355"/>
      <c r="B15" s="355"/>
      <c r="C15" s="355"/>
    </row>
    <row r="16" spans="1:4" ht="296.25" customHeight="1" x14ac:dyDescent="0.3">
      <c r="A16" s="435"/>
      <c r="B16" s="435"/>
      <c r="C16" s="435"/>
    </row>
    <row r="17" spans="1:3" ht="291" customHeight="1" x14ac:dyDescent="0.3">
      <c r="A17" s="338"/>
      <c r="B17" s="338"/>
      <c r="C17" s="338"/>
    </row>
    <row r="18" spans="1:3" x14ac:dyDescent="0.3">
      <c r="A18" s="438"/>
      <c r="B18" s="438"/>
      <c r="C18" s="438"/>
    </row>
    <row r="19" spans="1:3" x14ac:dyDescent="0.3">
      <c r="A19" s="438"/>
      <c r="B19" s="438"/>
      <c r="C19" s="438"/>
    </row>
    <row r="20" spans="1:3" x14ac:dyDescent="0.3">
      <c r="A20" s="438"/>
      <c r="B20" s="438"/>
      <c r="C20" s="438"/>
    </row>
    <row r="21" spans="1:3" x14ac:dyDescent="0.3">
      <c r="A21" s="438"/>
      <c r="B21" s="438"/>
      <c r="C21" s="438"/>
    </row>
    <row r="22" spans="1:3" x14ac:dyDescent="0.3">
      <c r="A22" s="438"/>
      <c r="B22" s="438"/>
      <c r="C22" s="438"/>
    </row>
    <row r="23" spans="1:3" x14ac:dyDescent="0.3">
      <c r="A23" s="438"/>
      <c r="B23" s="438"/>
      <c r="C23" s="438"/>
    </row>
    <row r="24" spans="1:3" x14ac:dyDescent="0.3">
      <c r="A24" s="435"/>
      <c r="B24" s="435"/>
      <c r="C24" s="435"/>
    </row>
    <row r="25" spans="1:3" x14ac:dyDescent="0.3">
      <c r="A25" s="322"/>
      <c r="B25" s="322"/>
      <c r="C25" s="322"/>
    </row>
    <row r="26" spans="1:3" x14ac:dyDescent="0.3">
      <c r="A26" s="322"/>
      <c r="B26" s="322"/>
      <c r="C26" s="322"/>
    </row>
    <row r="27" spans="1:3" x14ac:dyDescent="0.3">
      <c r="A27" s="322"/>
      <c r="B27" s="322"/>
      <c r="C27" s="322"/>
    </row>
    <row r="28" spans="1:3" x14ac:dyDescent="0.3">
      <c r="A28" s="322"/>
      <c r="B28" s="322"/>
      <c r="C28" s="322"/>
    </row>
  </sheetData>
  <sheetProtection algorithmName="SHA-512" hashValue="DYloBEDckuegY7nc+C7fQtWSPpDFTQQbVEKtiLmLZ/HXmL4nJGFq+C3/Gsg9t2/pAcdcGKOMp9DyudE8aeRt1A==" saltValue="QKLyZ9k6VFzyR/LXePqiww==" spinCount="100000" sheet="1" objects="1" scenarios="1"/>
  <mergeCells count="13">
    <mergeCell ref="A24:C24"/>
    <mergeCell ref="A8:C8"/>
    <mergeCell ref="B10:C10"/>
    <mergeCell ref="B12:C12"/>
    <mergeCell ref="A14:C14"/>
    <mergeCell ref="A15:C15"/>
    <mergeCell ref="A16:C16"/>
    <mergeCell ref="A23:C23"/>
    <mergeCell ref="A18:C18"/>
    <mergeCell ref="A19:C19"/>
    <mergeCell ref="A20:C20"/>
    <mergeCell ref="A21:C21"/>
    <mergeCell ref="A22:C2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21"/>
  <sheetViews>
    <sheetView topLeftCell="A51" zoomScale="110" zoomScaleNormal="110" workbookViewId="0">
      <selection activeCell="B53" sqref="B53:D53"/>
    </sheetView>
  </sheetViews>
  <sheetFormatPr defaultRowHeight="14.4" x14ac:dyDescent="0.3"/>
  <cols>
    <col min="1" max="1" width="3.33203125" customWidth="1"/>
    <col min="2" max="2" width="44.5546875" customWidth="1"/>
    <col min="3" max="3" width="7.6640625" style="120" customWidth="1"/>
    <col min="4" max="4" width="45.44140625" customWidth="1"/>
    <col min="5" max="5" width="1.33203125" customWidth="1"/>
    <col min="8" max="8" width="10.44140625" customWidth="1"/>
  </cols>
  <sheetData>
    <row r="1" spans="1:5" x14ac:dyDescent="0.3">
      <c r="E1" s="121" t="s">
        <v>444</v>
      </c>
    </row>
    <row r="2" spans="1:5" x14ac:dyDescent="0.3">
      <c r="B2" s="168" t="e">
        <f>VLOOKUP(Input!C2,Lookups!F2:H12,2,0)</f>
        <v>#N/A</v>
      </c>
      <c r="C2" s="158" t="s">
        <v>430</v>
      </c>
      <c r="D2" s="170" t="e">
        <f>VLOOKUP(Input!C2,Lookups!F2:H12,3,0)</f>
        <v>#N/A</v>
      </c>
    </row>
    <row r="4" spans="1:5" ht="15" customHeight="1" x14ac:dyDescent="0.3">
      <c r="B4" s="439" t="s">
        <v>129</v>
      </c>
      <c r="C4" s="439"/>
      <c r="D4" s="439"/>
    </row>
    <row r="5" spans="1:5" ht="15.75" customHeight="1" x14ac:dyDescent="0.3">
      <c r="B5" s="440" t="s">
        <v>45</v>
      </c>
      <c r="C5" s="440"/>
      <c r="D5" s="440"/>
    </row>
    <row r="6" spans="1:5" ht="15.75" customHeight="1" x14ac:dyDescent="0.3">
      <c r="B6" s="439" t="s">
        <v>445</v>
      </c>
      <c r="C6" s="439"/>
      <c r="D6" s="439"/>
    </row>
    <row r="8" spans="1:5" ht="15" customHeight="1" x14ac:dyDescent="0.3">
      <c r="B8" s="229">
        <f>Input!C4</f>
        <v>0</v>
      </c>
      <c r="C8" s="445" t="s">
        <v>446</v>
      </c>
      <c r="D8" s="445"/>
    </row>
    <row r="9" spans="1:5" ht="15.6" x14ac:dyDescent="0.3">
      <c r="B9" s="128" t="s">
        <v>447</v>
      </c>
      <c r="C9" s="128"/>
      <c r="D9" s="132"/>
    </row>
    <row r="10" spans="1:5" ht="15.6" x14ac:dyDescent="0.3">
      <c r="B10" s="128" t="s">
        <v>448</v>
      </c>
      <c r="C10" s="128"/>
      <c r="D10" s="132"/>
    </row>
    <row r="11" spans="1:5" x14ac:dyDescent="0.3">
      <c r="B11" s="441"/>
      <c r="C11" s="441"/>
      <c r="D11" s="441"/>
    </row>
    <row r="12" spans="1:5" ht="18" customHeight="1" x14ac:dyDescent="0.3">
      <c r="A12" s="131" t="s">
        <v>457</v>
      </c>
      <c r="B12" s="442" t="s">
        <v>449</v>
      </c>
      <c r="C12" s="442"/>
      <c r="D12" s="441"/>
    </row>
    <row r="13" spans="1:5" x14ac:dyDescent="0.3">
      <c r="A13" s="130"/>
      <c r="B13" s="441" t="s">
        <v>455</v>
      </c>
      <c r="C13" s="441"/>
      <c r="D13" s="441"/>
    </row>
    <row r="14" spans="1:5" ht="36" customHeight="1" x14ac:dyDescent="0.3">
      <c r="A14" s="130"/>
      <c r="B14" s="442" t="s">
        <v>456</v>
      </c>
      <c r="C14" s="442"/>
      <c r="D14" s="442"/>
    </row>
    <row r="15" spans="1:5" s="120" customFormat="1" ht="18" customHeight="1" x14ac:dyDescent="0.3">
      <c r="A15" s="130"/>
      <c r="B15" s="442" t="s">
        <v>801</v>
      </c>
      <c r="C15" s="442"/>
      <c r="D15" s="442"/>
    </row>
    <row r="16" spans="1:5" s="343" customFormat="1" ht="18" customHeight="1" x14ac:dyDescent="0.3">
      <c r="A16" s="130"/>
      <c r="B16" s="446" t="s">
        <v>802</v>
      </c>
      <c r="C16" s="446"/>
      <c r="D16" s="446"/>
    </row>
    <row r="17" spans="1:4" ht="5.4" customHeight="1" x14ac:dyDescent="0.3">
      <c r="A17" s="130"/>
      <c r="B17" s="443"/>
      <c r="C17" s="443"/>
      <c r="D17" s="443"/>
    </row>
    <row r="18" spans="1:4" ht="42" customHeight="1" x14ac:dyDescent="0.3">
      <c r="A18" s="130"/>
      <c r="B18" s="448" t="s">
        <v>485</v>
      </c>
      <c r="C18" s="448"/>
      <c r="D18" s="448"/>
    </row>
    <row r="19" spans="1:4" ht="3.75" customHeight="1" x14ac:dyDescent="0.3">
      <c r="A19" s="130"/>
      <c r="B19" s="441"/>
      <c r="C19" s="441"/>
      <c r="D19" s="441"/>
    </row>
    <row r="20" spans="1:4" ht="60.6" customHeight="1" x14ac:dyDescent="0.3">
      <c r="A20" s="131" t="s">
        <v>458</v>
      </c>
      <c r="B20" s="442" t="s">
        <v>797</v>
      </c>
      <c r="C20" s="442"/>
      <c r="D20" s="441"/>
    </row>
    <row r="21" spans="1:4" ht="3.75" customHeight="1" x14ac:dyDescent="0.3">
      <c r="A21" s="130"/>
      <c r="B21" s="441"/>
      <c r="C21" s="441"/>
      <c r="D21" s="441"/>
    </row>
    <row r="22" spans="1:4" ht="32.25" customHeight="1" x14ac:dyDescent="0.3">
      <c r="A22" s="131" t="s">
        <v>459</v>
      </c>
      <c r="B22" s="444" t="s">
        <v>450</v>
      </c>
      <c r="C22" s="444"/>
      <c r="D22" s="444"/>
    </row>
    <row r="23" spans="1:4" x14ac:dyDescent="0.3">
      <c r="A23" s="130"/>
      <c r="B23" s="447" t="s">
        <v>460</v>
      </c>
      <c r="C23" s="447"/>
      <c r="D23" s="447"/>
    </row>
    <row r="24" spans="1:4" x14ac:dyDescent="0.3">
      <c r="A24" s="130"/>
      <c r="B24" s="444" t="s">
        <v>461</v>
      </c>
      <c r="C24" s="444"/>
      <c r="D24" s="444"/>
    </row>
    <row r="25" spans="1:4" x14ac:dyDescent="0.3">
      <c r="A25" s="130"/>
      <c r="B25" s="447" t="s">
        <v>462</v>
      </c>
      <c r="C25" s="447"/>
      <c r="D25" s="447"/>
    </row>
    <row r="26" spans="1:4" ht="15" x14ac:dyDescent="0.3">
      <c r="A26" s="130"/>
      <c r="B26" s="444" t="s">
        <v>463</v>
      </c>
      <c r="C26" s="444"/>
      <c r="D26" s="444"/>
    </row>
    <row r="27" spans="1:4" x14ac:dyDescent="0.3">
      <c r="A27" s="130"/>
      <c r="B27" s="447" t="s">
        <v>464</v>
      </c>
      <c r="C27" s="447"/>
      <c r="D27" s="447"/>
    </row>
    <row r="28" spans="1:4" x14ac:dyDescent="0.3">
      <c r="A28" s="130"/>
      <c r="B28" s="441"/>
      <c r="C28" s="441"/>
      <c r="D28" s="441"/>
    </row>
    <row r="29" spans="1:4" ht="46.5" customHeight="1" x14ac:dyDescent="0.3">
      <c r="A29" s="131" t="s">
        <v>465</v>
      </c>
      <c r="B29" s="442" t="s">
        <v>798</v>
      </c>
      <c r="C29" s="442"/>
      <c r="D29" s="441"/>
    </row>
    <row r="30" spans="1:4" ht="5.25" customHeight="1" x14ac:dyDescent="0.3">
      <c r="A30" s="130"/>
      <c r="B30" s="441"/>
      <c r="C30" s="441"/>
      <c r="D30" s="441"/>
    </row>
    <row r="31" spans="1:4" ht="83.4" customHeight="1" x14ac:dyDescent="0.3">
      <c r="A31" s="131" t="s">
        <v>466</v>
      </c>
      <c r="B31" s="442" t="s">
        <v>482</v>
      </c>
      <c r="C31" s="442"/>
      <c r="D31" s="441"/>
    </row>
    <row r="32" spans="1:4" ht="3" customHeight="1" x14ac:dyDescent="0.3">
      <c r="A32" s="130"/>
      <c r="B32" s="441"/>
      <c r="C32" s="441"/>
      <c r="D32" s="441"/>
    </row>
    <row r="33" spans="1:4" ht="30.75" customHeight="1" x14ac:dyDescent="0.3">
      <c r="A33" s="131" t="s">
        <v>467</v>
      </c>
      <c r="B33" s="442" t="s">
        <v>799</v>
      </c>
      <c r="C33" s="442"/>
      <c r="D33" s="442"/>
    </row>
    <row r="34" spans="1:4" ht="4.5" customHeight="1" x14ac:dyDescent="0.3">
      <c r="A34" s="131"/>
      <c r="B34" s="441"/>
      <c r="C34" s="441"/>
      <c r="D34" s="441"/>
    </row>
    <row r="35" spans="1:4" ht="61.5" customHeight="1" x14ac:dyDescent="0.3">
      <c r="A35" s="131" t="s">
        <v>468</v>
      </c>
      <c r="B35" s="449" t="s">
        <v>483</v>
      </c>
      <c r="C35" s="449"/>
      <c r="D35" s="450"/>
    </row>
    <row r="36" spans="1:4" ht="4.5" customHeight="1" x14ac:dyDescent="0.3">
      <c r="A36" s="130"/>
      <c r="B36" s="441"/>
      <c r="C36" s="441"/>
      <c r="D36" s="441"/>
    </row>
    <row r="37" spans="1:4" ht="33" customHeight="1" x14ac:dyDescent="0.3">
      <c r="A37" s="131" t="s">
        <v>469</v>
      </c>
      <c r="B37" s="442" t="s">
        <v>452</v>
      </c>
      <c r="C37" s="442"/>
      <c r="D37" s="442"/>
    </row>
    <row r="38" spans="1:4" ht="7.5" customHeight="1" x14ac:dyDescent="0.3">
      <c r="A38" s="131"/>
      <c r="B38" s="441"/>
      <c r="C38" s="441"/>
      <c r="D38" s="441"/>
    </row>
    <row r="39" spans="1:4" ht="60" customHeight="1" x14ac:dyDescent="0.3">
      <c r="A39" s="131" t="s">
        <v>470</v>
      </c>
      <c r="B39" s="449" t="s">
        <v>475</v>
      </c>
      <c r="C39" s="449"/>
      <c r="D39" s="450"/>
    </row>
    <row r="40" spans="1:4" ht="3.75" customHeight="1" x14ac:dyDescent="0.3">
      <c r="A40" s="130"/>
      <c r="B40" s="441"/>
      <c r="C40" s="441"/>
      <c r="D40" s="441"/>
    </row>
    <row r="41" spans="1:4" ht="70.2" customHeight="1" x14ac:dyDescent="0.3">
      <c r="A41" s="131" t="s">
        <v>471</v>
      </c>
      <c r="B41" s="449" t="s">
        <v>800</v>
      </c>
      <c r="C41" s="449"/>
      <c r="D41" s="449"/>
    </row>
    <row r="42" spans="1:4" ht="3" customHeight="1" x14ac:dyDescent="0.3">
      <c r="A42" s="130"/>
      <c r="B42" s="441"/>
      <c r="C42" s="441"/>
      <c r="D42" s="441"/>
    </row>
    <row r="43" spans="1:4" ht="33" customHeight="1" x14ac:dyDescent="0.3">
      <c r="A43" s="131" t="s">
        <v>472</v>
      </c>
      <c r="B43" s="442" t="s">
        <v>453</v>
      </c>
      <c r="C43" s="442"/>
      <c r="D43" s="442"/>
    </row>
    <row r="44" spans="1:4" s="120" customFormat="1" ht="9.75" customHeight="1" x14ac:dyDescent="0.3">
      <c r="A44" s="131"/>
      <c r="B44" s="132"/>
      <c r="C44" s="132"/>
      <c r="D44" s="132"/>
    </row>
    <row r="45" spans="1:4" s="120" customFormat="1" ht="15.6" x14ac:dyDescent="0.3">
      <c r="A45" s="131"/>
      <c r="B45" s="453" t="s">
        <v>484</v>
      </c>
      <c r="C45" s="453"/>
      <c r="D45" s="453"/>
    </row>
    <row r="46" spans="1:4" s="120" customFormat="1" x14ac:dyDescent="0.3">
      <c r="A46" s="131"/>
      <c r="B46" s="132" t="s">
        <v>476</v>
      </c>
      <c r="C46" s="132"/>
      <c r="D46" s="132"/>
    </row>
    <row r="47" spans="1:4" s="120" customFormat="1" x14ac:dyDescent="0.3">
      <c r="A47" s="131"/>
      <c r="B47" s="132" t="s">
        <v>486</v>
      </c>
      <c r="C47" s="454" t="s">
        <v>487</v>
      </c>
      <c r="D47" s="454"/>
    </row>
    <row r="48" spans="1:4" s="120" customFormat="1" ht="35.25" customHeight="1" x14ac:dyDescent="0.3">
      <c r="A48" s="131"/>
      <c r="B48" s="442" t="s">
        <v>477</v>
      </c>
      <c r="C48" s="442"/>
      <c r="D48" s="442"/>
    </row>
    <row r="49" spans="1:4" s="120" customFormat="1" ht="33" customHeight="1" x14ac:dyDescent="0.3">
      <c r="A49" s="131"/>
      <c r="B49" s="442" t="s">
        <v>478</v>
      </c>
      <c r="C49" s="442"/>
      <c r="D49" s="442"/>
    </row>
    <row r="50" spans="1:4" ht="6.75" customHeight="1" x14ac:dyDescent="0.3">
      <c r="A50" s="130"/>
      <c r="B50" s="441"/>
      <c r="C50" s="441"/>
      <c r="D50" s="441"/>
    </row>
    <row r="51" spans="1:4" ht="118.5" customHeight="1" x14ac:dyDescent="0.3">
      <c r="A51" s="131" t="s">
        <v>473</v>
      </c>
      <c r="B51" s="442" t="s">
        <v>454</v>
      </c>
      <c r="C51" s="442"/>
      <c r="D51" s="442"/>
    </row>
    <row r="52" spans="1:4" ht="7.5" customHeight="1" x14ac:dyDescent="0.3">
      <c r="A52" s="130"/>
      <c r="B52" s="441"/>
      <c r="C52" s="441"/>
      <c r="D52" s="441"/>
    </row>
    <row r="53" spans="1:4" ht="45" customHeight="1" x14ac:dyDescent="0.3">
      <c r="A53" s="131" t="s">
        <v>474</v>
      </c>
      <c r="B53" s="451" t="s">
        <v>803</v>
      </c>
      <c r="C53" s="451"/>
      <c r="D53" s="451"/>
    </row>
    <row r="54" spans="1:4" s="120" customFormat="1" ht="12" customHeight="1" x14ac:dyDescent="0.3">
      <c r="A54" s="131"/>
      <c r="B54" s="443" t="s">
        <v>804</v>
      </c>
      <c r="C54" s="443"/>
      <c r="D54" s="443"/>
    </row>
    <row r="55" spans="1:4" s="344" customFormat="1" ht="27.6" customHeight="1" x14ac:dyDescent="0.3">
      <c r="A55" s="345"/>
      <c r="B55" s="455" t="s">
        <v>806</v>
      </c>
      <c r="C55" s="455"/>
      <c r="D55" s="455"/>
    </row>
    <row r="56" spans="1:4" s="343" customFormat="1" x14ac:dyDescent="0.3">
      <c r="A56" s="130"/>
      <c r="B56" s="347" t="s">
        <v>805</v>
      </c>
      <c r="C56" s="346"/>
      <c r="D56" s="346"/>
    </row>
    <row r="57" spans="1:4" s="343" customFormat="1" ht="6.6" customHeight="1" x14ac:dyDescent="0.3">
      <c r="A57" s="130"/>
      <c r="B57" s="456"/>
      <c r="C57" s="456"/>
      <c r="D57" s="456"/>
    </row>
    <row r="58" spans="1:4" s="343" customFormat="1" ht="81" customHeight="1" x14ac:dyDescent="0.3">
      <c r="A58" s="130"/>
      <c r="B58" s="442" t="s">
        <v>451</v>
      </c>
      <c r="C58" s="442"/>
      <c r="D58" s="442"/>
    </row>
    <row r="59" spans="1:4" x14ac:dyDescent="0.3">
      <c r="B59" s="441"/>
      <c r="C59" s="441"/>
      <c r="D59" s="441"/>
    </row>
    <row r="60" spans="1:4" x14ac:dyDescent="0.3">
      <c r="B60" s="441"/>
      <c r="C60" s="441"/>
      <c r="D60" s="441"/>
    </row>
    <row r="61" spans="1:4" ht="31.5" customHeight="1" x14ac:dyDescent="0.3">
      <c r="B61" s="452" t="s">
        <v>479</v>
      </c>
      <c r="C61" s="452"/>
      <c r="D61" s="452"/>
    </row>
    <row r="62" spans="1:4" ht="15" customHeight="1" x14ac:dyDescent="0.3">
      <c r="B62" s="129" t="s">
        <v>480</v>
      </c>
      <c r="C62" s="129"/>
      <c r="D62" s="129" t="s">
        <v>481</v>
      </c>
    </row>
    <row r="63" spans="1:4" x14ac:dyDescent="0.3">
      <c r="B63" s="355"/>
      <c r="C63" s="355"/>
      <c r="D63" s="355"/>
    </row>
    <row r="64" spans="1:4" x14ac:dyDescent="0.3">
      <c r="B64" s="355"/>
      <c r="C64" s="355"/>
      <c r="D64" s="355"/>
    </row>
    <row r="65" spans="2:4" x14ac:dyDescent="0.3">
      <c r="B65" s="355"/>
      <c r="C65" s="355"/>
      <c r="D65" s="355"/>
    </row>
    <row r="66" spans="2:4" x14ac:dyDescent="0.3">
      <c r="B66" s="355"/>
      <c r="C66" s="355"/>
      <c r="D66" s="355"/>
    </row>
    <row r="67" spans="2:4" x14ac:dyDescent="0.3">
      <c r="B67" s="355"/>
      <c r="C67" s="355"/>
      <c r="D67" s="355"/>
    </row>
    <row r="68" spans="2:4" x14ac:dyDescent="0.3">
      <c r="B68" s="355"/>
      <c r="C68" s="355"/>
      <c r="D68" s="355"/>
    </row>
    <row r="69" spans="2:4" x14ac:dyDescent="0.3">
      <c r="B69" s="355"/>
      <c r="C69" s="355"/>
      <c r="D69" s="355"/>
    </row>
    <row r="70" spans="2:4" x14ac:dyDescent="0.3">
      <c r="B70" s="355"/>
      <c r="C70" s="355"/>
      <c r="D70" s="355"/>
    </row>
    <row r="71" spans="2:4" x14ac:dyDescent="0.3">
      <c r="B71" s="355"/>
      <c r="C71" s="355"/>
      <c r="D71" s="355"/>
    </row>
    <row r="72" spans="2:4" x14ac:dyDescent="0.3">
      <c r="B72" s="355"/>
      <c r="C72" s="355"/>
      <c r="D72" s="355"/>
    </row>
    <row r="73" spans="2:4" x14ac:dyDescent="0.3">
      <c r="B73" s="355"/>
      <c r="C73" s="355"/>
      <c r="D73" s="355"/>
    </row>
    <row r="74" spans="2:4" x14ac:dyDescent="0.3">
      <c r="B74" s="355"/>
      <c r="C74" s="355"/>
      <c r="D74" s="355"/>
    </row>
    <row r="75" spans="2:4" x14ac:dyDescent="0.3">
      <c r="B75" s="355"/>
      <c r="C75" s="355"/>
      <c r="D75" s="355"/>
    </row>
    <row r="76" spans="2:4" x14ac:dyDescent="0.3">
      <c r="B76" s="355"/>
      <c r="C76" s="355"/>
      <c r="D76" s="355"/>
    </row>
    <row r="77" spans="2:4" x14ac:dyDescent="0.3">
      <c r="B77" s="355"/>
      <c r="C77" s="355"/>
      <c r="D77" s="355"/>
    </row>
    <row r="78" spans="2:4" x14ac:dyDescent="0.3">
      <c r="B78" s="355"/>
      <c r="C78" s="355"/>
      <c r="D78" s="355"/>
    </row>
    <row r="79" spans="2:4" x14ac:dyDescent="0.3">
      <c r="B79" s="355"/>
      <c r="C79" s="355"/>
      <c r="D79" s="355"/>
    </row>
    <row r="80" spans="2:4" x14ac:dyDescent="0.3">
      <c r="B80" s="355"/>
      <c r="C80" s="355"/>
      <c r="D80" s="355"/>
    </row>
    <row r="81" spans="2:4" x14ac:dyDescent="0.3">
      <c r="B81" s="355"/>
      <c r="C81" s="355"/>
      <c r="D81" s="355"/>
    </row>
    <row r="82" spans="2:4" x14ac:dyDescent="0.3">
      <c r="B82" s="355"/>
      <c r="C82" s="355"/>
      <c r="D82" s="355"/>
    </row>
    <row r="83" spans="2:4" x14ac:dyDescent="0.3">
      <c r="B83" s="355"/>
      <c r="C83" s="355"/>
      <c r="D83" s="355"/>
    </row>
    <row r="84" spans="2:4" x14ac:dyDescent="0.3">
      <c r="B84" s="355"/>
      <c r="C84" s="355"/>
      <c r="D84" s="355"/>
    </row>
    <row r="85" spans="2:4" x14ac:dyDescent="0.3">
      <c r="B85" s="355"/>
      <c r="C85" s="355"/>
      <c r="D85" s="355"/>
    </row>
    <row r="86" spans="2:4" x14ac:dyDescent="0.3">
      <c r="B86" s="355"/>
      <c r="C86" s="355"/>
      <c r="D86" s="355"/>
    </row>
    <row r="87" spans="2:4" x14ac:dyDescent="0.3">
      <c r="B87" s="355"/>
      <c r="C87" s="355"/>
      <c r="D87" s="355"/>
    </row>
    <row r="88" spans="2:4" x14ac:dyDescent="0.3">
      <c r="B88" s="355"/>
      <c r="C88" s="355"/>
      <c r="D88" s="355"/>
    </row>
    <row r="89" spans="2:4" x14ac:dyDescent="0.3">
      <c r="B89" s="355"/>
      <c r="C89" s="355"/>
      <c r="D89" s="355"/>
    </row>
    <row r="90" spans="2:4" x14ac:dyDescent="0.3">
      <c r="B90" s="355"/>
      <c r="C90" s="355"/>
      <c r="D90" s="355"/>
    </row>
    <row r="91" spans="2:4" x14ac:dyDescent="0.3">
      <c r="B91" s="355"/>
      <c r="C91" s="355"/>
      <c r="D91" s="355"/>
    </row>
    <row r="92" spans="2:4" x14ac:dyDescent="0.3">
      <c r="B92" s="355"/>
      <c r="C92" s="355"/>
      <c r="D92" s="355"/>
    </row>
    <row r="93" spans="2:4" x14ac:dyDescent="0.3">
      <c r="B93" s="355"/>
      <c r="C93" s="355"/>
      <c r="D93" s="355"/>
    </row>
    <row r="94" spans="2:4" x14ac:dyDescent="0.3">
      <c r="B94" s="355"/>
      <c r="C94" s="355"/>
      <c r="D94" s="355"/>
    </row>
    <row r="95" spans="2:4" x14ac:dyDescent="0.3">
      <c r="B95" s="355"/>
      <c r="C95" s="355"/>
      <c r="D95" s="355"/>
    </row>
    <row r="96" spans="2:4" x14ac:dyDescent="0.3">
      <c r="B96" s="355"/>
      <c r="C96" s="355"/>
      <c r="D96" s="355"/>
    </row>
    <row r="97" spans="2:4" x14ac:dyDescent="0.3">
      <c r="B97" s="355"/>
      <c r="C97" s="355"/>
      <c r="D97" s="355"/>
    </row>
    <row r="98" spans="2:4" x14ac:dyDescent="0.3">
      <c r="B98" s="355"/>
      <c r="C98" s="355"/>
      <c r="D98" s="355"/>
    </row>
    <row r="99" spans="2:4" x14ac:dyDescent="0.3">
      <c r="B99" s="355"/>
      <c r="C99" s="355"/>
      <c r="D99" s="355"/>
    </row>
    <row r="100" spans="2:4" x14ac:dyDescent="0.3">
      <c r="B100" s="355"/>
      <c r="C100" s="355"/>
      <c r="D100" s="355"/>
    </row>
    <row r="101" spans="2:4" x14ac:dyDescent="0.3">
      <c r="B101" s="355"/>
      <c r="C101" s="355"/>
      <c r="D101" s="355"/>
    </row>
    <row r="102" spans="2:4" x14ac:dyDescent="0.3">
      <c r="B102" s="355"/>
      <c r="C102" s="355"/>
      <c r="D102" s="355"/>
    </row>
    <row r="103" spans="2:4" x14ac:dyDescent="0.3">
      <c r="B103" s="355"/>
      <c r="C103" s="355"/>
      <c r="D103" s="355"/>
    </row>
    <row r="104" spans="2:4" x14ac:dyDescent="0.3">
      <c r="B104" s="355"/>
      <c r="C104" s="355"/>
      <c r="D104" s="355"/>
    </row>
    <row r="105" spans="2:4" x14ac:dyDescent="0.3">
      <c r="B105" s="355"/>
      <c r="C105" s="355"/>
      <c r="D105" s="355"/>
    </row>
    <row r="106" spans="2:4" x14ac:dyDescent="0.3">
      <c r="B106" s="355"/>
      <c r="C106" s="355"/>
      <c r="D106" s="355"/>
    </row>
    <row r="107" spans="2:4" x14ac:dyDescent="0.3">
      <c r="B107" s="355"/>
      <c r="C107" s="355"/>
      <c r="D107" s="355"/>
    </row>
    <row r="108" spans="2:4" x14ac:dyDescent="0.3">
      <c r="B108" s="355"/>
      <c r="C108" s="355"/>
      <c r="D108" s="355"/>
    </row>
    <row r="109" spans="2:4" x14ac:dyDescent="0.3">
      <c r="B109" s="355"/>
      <c r="C109" s="355"/>
      <c r="D109" s="355"/>
    </row>
    <row r="110" spans="2:4" x14ac:dyDescent="0.3">
      <c r="B110" s="355"/>
      <c r="C110" s="355"/>
      <c r="D110" s="355"/>
    </row>
    <row r="111" spans="2:4" x14ac:dyDescent="0.3">
      <c r="B111" s="355"/>
      <c r="C111" s="355"/>
      <c r="D111" s="355"/>
    </row>
    <row r="112" spans="2:4" x14ac:dyDescent="0.3">
      <c r="B112" s="355"/>
      <c r="C112" s="355"/>
      <c r="D112" s="355"/>
    </row>
    <row r="113" spans="2:4" x14ac:dyDescent="0.3">
      <c r="B113" s="355"/>
      <c r="C113" s="355"/>
      <c r="D113" s="355"/>
    </row>
    <row r="114" spans="2:4" x14ac:dyDescent="0.3">
      <c r="B114" s="355"/>
      <c r="C114" s="355"/>
      <c r="D114" s="355"/>
    </row>
    <row r="115" spans="2:4" x14ac:dyDescent="0.3">
      <c r="B115" s="355"/>
      <c r="C115" s="355"/>
      <c r="D115" s="355"/>
    </row>
    <row r="116" spans="2:4" x14ac:dyDescent="0.3">
      <c r="B116" s="355"/>
      <c r="C116" s="355"/>
      <c r="D116" s="355"/>
    </row>
    <row r="117" spans="2:4" x14ac:dyDescent="0.3">
      <c r="B117" s="355"/>
      <c r="C117" s="355"/>
      <c r="D117" s="355"/>
    </row>
    <row r="118" spans="2:4" x14ac:dyDescent="0.3">
      <c r="B118" s="355"/>
      <c r="C118" s="355"/>
      <c r="D118" s="355"/>
    </row>
    <row r="119" spans="2:4" x14ac:dyDescent="0.3">
      <c r="B119" s="355"/>
      <c r="C119" s="355"/>
      <c r="D119" s="355"/>
    </row>
    <row r="120" spans="2:4" x14ac:dyDescent="0.3">
      <c r="B120" s="355"/>
      <c r="C120" s="355"/>
      <c r="D120" s="355"/>
    </row>
    <row r="121" spans="2:4" x14ac:dyDescent="0.3">
      <c r="B121" s="355"/>
      <c r="C121" s="355"/>
      <c r="D121" s="355"/>
    </row>
  </sheetData>
  <sheetProtection algorithmName="SHA-512" hashValue="9SHWOdeDEeEBgRWIcHETYV6M/lNAD/G391mI7tbVKuBh6LMqlJLjPM9xfp0q/XHoEtgZogqqlmNneFFQbhFsOA==" saltValue="K2JidKeVMfHbCcM8bfIKuA==" spinCount="100000" sheet="1" objects="1" scenarios="1"/>
  <mergeCells count="111">
    <mergeCell ref="B104:D104"/>
    <mergeCell ref="B105:D105"/>
    <mergeCell ref="B106:D106"/>
    <mergeCell ref="B107:D107"/>
    <mergeCell ref="B108:D108"/>
    <mergeCell ref="B109:D109"/>
    <mergeCell ref="B98:D98"/>
    <mergeCell ref="B99:D99"/>
    <mergeCell ref="B100:D100"/>
    <mergeCell ref="B101:D101"/>
    <mergeCell ref="B102:D102"/>
    <mergeCell ref="B103:D103"/>
    <mergeCell ref="B116:D116"/>
    <mergeCell ref="B117:D117"/>
    <mergeCell ref="B118:D118"/>
    <mergeCell ref="B119:D119"/>
    <mergeCell ref="B120:D120"/>
    <mergeCell ref="B121:D121"/>
    <mergeCell ref="B110:D110"/>
    <mergeCell ref="B111:D111"/>
    <mergeCell ref="B112:D112"/>
    <mergeCell ref="B113:D113"/>
    <mergeCell ref="B114:D114"/>
    <mergeCell ref="B115:D115"/>
    <mergeCell ref="B92:D92"/>
    <mergeCell ref="B93:D93"/>
    <mergeCell ref="B94:D94"/>
    <mergeCell ref="B95:D95"/>
    <mergeCell ref="B96:D96"/>
    <mergeCell ref="B97:D97"/>
    <mergeCell ref="B86:D86"/>
    <mergeCell ref="B87:D87"/>
    <mergeCell ref="B88:D88"/>
    <mergeCell ref="B89:D89"/>
    <mergeCell ref="B90:D90"/>
    <mergeCell ref="B91:D91"/>
    <mergeCell ref="B80:D80"/>
    <mergeCell ref="B81:D81"/>
    <mergeCell ref="B82:D82"/>
    <mergeCell ref="B83:D83"/>
    <mergeCell ref="B84:D84"/>
    <mergeCell ref="B85:D85"/>
    <mergeCell ref="B74:D74"/>
    <mergeCell ref="B75:D75"/>
    <mergeCell ref="B76:D76"/>
    <mergeCell ref="B77:D77"/>
    <mergeCell ref="B78:D78"/>
    <mergeCell ref="B79:D79"/>
    <mergeCell ref="B68:D68"/>
    <mergeCell ref="B69:D69"/>
    <mergeCell ref="B70:D70"/>
    <mergeCell ref="B71:D71"/>
    <mergeCell ref="B72:D72"/>
    <mergeCell ref="B73:D73"/>
    <mergeCell ref="B63:D63"/>
    <mergeCell ref="B64:D64"/>
    <mergeCell ref="B65:D65"/>
    <mergeCell ref="B66:D66"/>
    <mergeCell ref="B67:D67"/>
    <mergeCell ref="B52:D52"/>
    <mergeCell ref="B53:D53"/>
    <mergeCell ref="B58:D58"/>
    <mergeCell ref="B59:D59"/>
    <mergeCell ref="B60:D60"/>
    <mergeCell ref="B61:D61"/>
    <mergeCell ref="B54:D54"/>
    <mergeCell ref="B40:D40"/>
    <mergeCell ref="B41:D41"/>
    <mergeCell ref="B42:D42"/>
    <mergeCell ref="B43:D43"/>
    <mergeCell ref="B50:D50"/>
    <mergeCell ref="B51:D51"/>
    <mergeCell ref="B45:D45"/>
    <mergeCell ref="B48:D48"/>
    <mergeCell ref="B49:D49"/>
    <mergeCell ref="C47:D47"/>
    <mergeCell ref="B55:D55"/>
    <mergeCell ref="B57:D57"/>
    <mergeCell ref="B35:D35"/>
    <mergeCell ref="B36:D36"/>
    <mergeCell ref="B37:D37"/>
    <mergeCell ref="B38:D38"/>
    <mergeCell ref="B39:D39"/>
    <mergeCell ref="B30:D30"/>
    <mergeCell ref="B31:D31"/>
    <mergeCell ref="B32:D32"/>
    <mergeCell ref="B33:D33"/>
    <mergeCell ref="B34:D34"/>
    <mergeCell ref="B25:D25"/>
    <mergeCell ref="B26:D26"/>
    <mergeCell ref="B27:D27"/>
    <mergeCell ref="B28:D28"/>
    <mergeCell ref="B29:D29"/>
    <mergeCell ref="B18:D18"/>
    <mergeCell ref="B19:D19"/>
    <mergeCell ref="B20:D20"/>
    <mergeCell ref="B21:D21"/>
    <mergeCell ref="B22:D22"/>
    <mergeCell ref="B23:D23"/>
    <mergeCell ref="B4:D4"/>
    <mergeCell ref="B5:D5"/>
    <mergeCell ref="B6:D6"/>
    <mergeCell ref="B11:D11"/>
    <mergeCell ref="B12:D12"/>
    <mergeCell ref="B13:D13"/>
    <mergeCell ref="B14:D14"/>
    <mergeCell ref="B17:D17"/>
    <mergeCell ref="B24:D24"/>
    <mergeCell ref="B15:D15"/>
    <mergeCell ref="C8:D8"/>
    <mergeCell ref="B16:D16"/>
  </mergeCells>
  <hyperlinks>
    <hyperlink ref="C47" r:id="rId1" xr:uid="{00000000-0004-0000-0700-000002000000}"/>
    <hyperlink ref="B16" r:id="rId2" xr:uid="{80022E9E-4766-48D7-A91B-21DD85FDE1FB}"/>
    <hyperlink ref="B54" r:id="rId3" xr:uid="{4282BBF0-896D-4BFF-8834-1F9EBE57A5A4}"/>
    <hyperlink ref="B56" r:id="rId4" xr:uid="{06F29433-FE7A-4F99-B03F-77A04199E4C5}"/>
  </hyperlinks>
  <pageMargins left="0.7" right="0.7" top="0.75" bottom="0.75" header="0.3" footer="0.3"/>
  <pageSetup scale="76" orientation="portrait"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32"/>
  <sheetViews>
    <sheetView topLeftCell="A7" zoomScaleNormal="100" workbookViewId="0">
      <selection activeCell="C10" sqref="C10"/>
    </sheetView>
  </sheetViews>
  <sheetFormatPr defaultRowHeight="14.4" x14ac:dyDescent="0.3"/>
  <cols>
    <col min="1" max="1" width="7.88671875" customWidth="1"/>
    <col min="2" max="2" width="18.6640625" customWidth="1"/>
    <col min="3" max="3" width="52" customWidth="1"/>
    <col min="4" max="4" width="10.109375" customWidth="1"/>
  </cols>
  <sheetData>
    <row r="1" spans="1:4" ht="15" customHeight="1" x14ac:dyDescent="0.3">
      <c r="B1" s="460" t="s">
        <v>491</v>
      </c>
      <c r="C1" s="460"/>
      <c r="D1" s="460"/>
    </row>
    <row r="2" spans="1:4" ht="15" customHeight="1" x14ac:dyDescent="0.3">
      <c r="B2" s="460" t="s">
        <v>492</v>
      </c>
      <c r="C2" s="460"/>
      <c r="D2" s="460"/>
    </row>
    <row r="3" spans="1:4" ht="15" customHeight="1" x14ac:dyDescent="0.3">
      <c r="B3" s="460" t="s">
        <v>493</v>
      </c>
      <c r="C3" s="460"/>
      <c r="D3" s="460"/>
    </row>
    <row r="4" spans="1:4" ht="15" customHeight="1" x14ac:dyDescent="0.3">
      <c r="B4" s="460" t="s">
        <v>494</v>
      </c>
      <c r="C4" s="460"/>
      <c r="D4" s="460"/>
    </row>
    <row r="5" spans="1:4" ht="15" customHeight="1" x14ac:dyDescent="0.3">
      <c r="B5" s="460" t="s">
        <v>129</v>
      </c>
      <c r="C5" s="460"/>
      <c r="D5" s="460"/>
    </row>
    <row r="7" spans="1:4" ht="49.5" customHeight="1" x14ac:dyDescent="0.3">
      <c r="A7" s="458" t="s">
        <v>495</v>
      </c>
      <c r="B7" s="458"/>
      <c r="C7" s="458"/>
      <c r="D7" s="458"/>
    </row>
    <row r="8" spans="1:4" ht="23.25" customHeight="1" x14ac:dyDescent="0.85">
      <c r="A8" s="139"/>
      <c r="B8" s="137" t="s">
        <v>500</v>
      </c>
      <c r="C8" s="135" t="s">
        <v>496</v>
      </c>
      <c r="D8" s="139"/>
    </row>
    <row r="9" spans="1:4" ht="20.25" customHeight="1" x14ac:dyDescent="0.85">
      <c r="A9" s="139"/>
      <c r="B9" s="137" t="s">
        <v>500</v>
      </c>
      <c r="C9" s="135" t="s">
        <v>497</v>
      </c>
      <c r="D9" s="139"/>
    </row>
    <row r="10" spans="1:4" ht="21" customHeight="1" x14ac:dyDescent="0.85">
      <c r="A10" s="139"/>
      <c r="B10" s="137" t="s">
        <v>500</v>
      </c>
      <c r="C10" s="135" t="s">
        <v>498</v>
      </c>
      <c r="D10" s="139"/>
    </row>
    <row r="11" spans="1:4" ht="18.75" customHeight="1" x14ac:dyDescent="0.85">
      <c r="A11" s="139"/>
      <c r="B11" s="137" t="s">
        <v>500</v>
      </c>
      <c r="C11" s="135" t="s">
        <v>499</v>
      </c>
      <c r="D11" s="139"/>
    </row>
    <row r="12" spans="1:4" ht="5.25" customHeight="1" x14ac:dyDescent="0.3">
      <c r="A12" s="139"/>
      <c r="B12" s="139"/>
      <c r="C12" s="135"/>
      <c r="D12" s="139"/>
    </row>
    <row r="13" spans="1:4" ht="65.400000000000006" customHeight="1" x14ac:dyDescent="0.3">
      <c r="A13" s="458" t="s">
        <v>501</v>
      </c>
      <c r="B13" s="458"/>
      <c r="C13" s="458"/>
      <c r="D13" s="458"/>
    </row>
    <row r="14" spans="1:4" ht="9" customHeight="1" x14ac:dyDescent="0.3">
      <c r="A14" s="139"/>
      <c r="B14" s="139"/>
      <c r="C14" s="139"/>
      <c r="D14" s="139"/>
    </row>
    <row r="15" spans="1:4" x14ac:dyDescent="0.3">
      <c r="A15" s="459" t="s">
        <v>502</v>
      </c>
      <c r="B15" s="459"/>
      <c r="C15" s="459"/>
      <c r="D15" s="459"/>
    </row>
    <row r="16" spans="1:4" ht="4.8" customHeight="1" x14ac:dyDescent="0.3">
      <c r="A16" s="139"/>
      <c r="B16" s="139"/>
      <c r="C16" s="139"/>
      <c r="D16" s="139"/>
    </row>
    <row r="17" spans="1:4" ht="31.8" customHeight="1" x14ac:dyDescent="0.3">
      <c r="A17" s="348" t="s">
        <v>807</v>
      </c>
      <c r="B17" s="457" t="s">
        <v>808</v>
      </c>
      <c r="C17" s="457"/>
      <c r="D17" s="457"/>
    </row>
    <row r="18" spans="1:4" ht="31.2" customHeight="1" x14ac:dyDescent="0.3">
      <c r="A18" s="349" t="s">
        <v>807</v>
      </c>
      <c r="B18" s="457" t="s">
        <v>809</v>
      </c>
      <c r="C18" s="457"/>
      <c r="D18" s="457"/>
    </row>
    <row r="19" spans="1:4" ht="31.2" customHeight="1" x14ac:dyDescent="0.3">
      <c r="A19" s="349" t="s">
        <v>807</v>
      </c>
      <c r="B19" s="457" t="s">
        <v>810</v>
      </c>
      <c r="C19" s="457"/>
      <c r="D19" s="457"/>
    </row>
    <row r="20" spans="1:4" ht="16.2" customHeight="1" x14ac:dyDescent="0.3">
      <c r="A20" s="349" t="s">
        <v>807</v>
      </c>
      <c r="B20" s="457" t="s">
        <v>811</v>
      </c>
      <c r="C20" s="457"/>
      <c r="D20" s="457"/>
    </row>
    <row r="21" spans="1:4" ht="14.4" customHeight="1" x14ac:dyDescent="0.3">
      <c r="A21" s="349" t="s">
        <v>807</v>
      </c>
      <c r="B21" s="457" t="s">
        <v>812</v>
      </c>
      <c r="C21" s="457"/>
      <c r="D21" s="457"/>
    </row>
    <row r="22" spans="1:4" ht="30.6" customHeight="1" x14ac:dyDescent="0.3">
      <c r="A22" s="349" t="s">
        <v>807</v>
      </c>
      <c r="B22" s="457" t="s">
        <v>813</v>
      </c>
      <c r="C22" s="457"/>
      <c r="D22" s="457"/>
    </row>
    <row r="23" spans="1:4" ht="9.75" customHeight="1" x14ac:dyDescent="0.3">
      <c r="A23" s="139"/>
      <c r="B23" s="139"/>
      <c r="C23" s="139"/>
      <c r="D23" s="139"/>
    </row>
    <row r="24" spans="1:4" ht="49.8" customHeight="1" x14ac:dyDescent="0.3">
      <c r="A24" s="461" t="s">
        <v>503</v>
      </c>
      <c r="B24" s="461"/>
      <c r="C24" s="461"/>
      <c r="D24" s="461"/>
    </row>
    <row r="25" spans="1:4" ht="6.75" customHeight="1" x14ac:dyDescent="0.3">
      <c r="A25" s="139"/>
      <c r="B25" s="139"/>
      <c r="C25" s="139"/>
      <c r="D25" s="139"/>
    </row>
    <row r="26" spans="1:4" x14ac:dyDescent="0.3">
      <c r="A26" s="139"/>
      <c r="B26" s="140" t="s">
        <v>505</v>
      </c>
      <c r="C26" s="462">
        <f>Input!C4</f>
        <v>0</v>
      </c>
      <c r="D26" s="462"/>
    </row>
    <row r="27" spans="1:4" ht="11.25" customHeight="1" x14ac:dyDescent="0.3">
      <c r="A27" s="139"/>
      <c r="B27" s="139"/>
      <c r="C27" s="141"/>
      <c r="D27" s="141"/>
    </row>
    <row r="28" spans="1:4" ht="20.25" customHeight="1" x14ac:dyDescent="0.3">
      <c r="A28" s="139"/>
      <c r="B28" s="140" t="s">
        <v>504</v>
      </c>
      <c r="C28" s="463"/>
      <c r="D28" s="463"/>
    </row>
    <row r="29" spans="1:4" x14ac:dyDescent="0.3">
      <c r="A29" s="139"/>
      <c r="B29" s="139"/>
      <c r="C29" s="139"/>
      <c r="D29" s="139"/>
    </row>
    <row r="30" spans="1:4" x14ac:dyDescent="0.3">
      <c r="A30" s="139"/>
      <c r="B30" s="140" t="s">
        <v>506</v>
      </c>
      <c r="C30" s="464"/>
      <c r="D30" s="464"/>
    </row>
    <row r="31" spans="1:4" x14ac:dyDescent="0.3">
      <c r="A31" s="139"/>
      <c r="B31" s="139"/>
      <c r="C31" s="139"/>
      <c r="D31" s="139"/>
    </row>
    <row r="32" spans="1:4" x14ac:dyDescent="0.3">
      <c r="B32" s="465" t="s">
        <v>507</v>
      </c>
      <c r="C32" s="465"/>
      <c r="D32" s="465"/>
    </row>
  </sheetData>
  <sheetProtection algorithmName="SHA-512" hashValue="XLRjLER4F+E+ywtgNe8bHqFllrVhaOD7cYZtZkY3my6q0MR5zTxddA3vad8njyW8JCtmWprEg7qmmr8e86O5RA==" saltValue="0txhy4VDTm7b0m6A1jCuYw==" spinCount="100000" sheet="1" objects="1" scenarios="1"/>
  <mergeCells count="19">
    <mergeCell ref="A24:D24"/>
    <mergeCell ref="C26:D26"/>
    <mergeCell ref="C28:D28"/>
    <mergeCell ref="C30:D30"/>
    <mergeCell ref="B32:D32"/>
    <mergeCell ref="B1:D1"/>
    <mergeCell ref="B2:D2"/>
    <mergeCell ref="B3:D3"/>
    <mergeCell ref="B4:D4"/>
    <mergeCell ref="B5:D5"/>
    <mergeCell ref="B22:D22"/>
    <mergeCell ref="A7:D7"/>
    <mergeCell ref="A13:D13"/>
    <mergeCell ref="A15:D15"/>
    <mergeCell ref="B17:D17"/>
    <mergeCell ref="B18:D18"/>
    <mergeCell ref="B19:D19"/>
    <mergeCell ref="B20:D20"/>
    <mergeCell ref="B21:D21"/>
  </mergeCells>
  <pageMargins left="0.7" right="0.7" top="0.75" bottom="0.75" header="0.3" footer="0.3"/>
  <pageSetup scale="97" orientation="portrait" r:id="rId1"/>
  <rowBreaks count="1" manualBreakCount="1">
    <brk id="33" max="16383" man="1"/>
  </rowBreaks>
  <drawing r:id="rId2"/>
  <legacyDrawing r:id="rId3"/>
  <oleObjects>
    <mc:AlternateContent xmlns:mc="http://schemas.openxmlformats.org/markup-compatibility/2006">
      <mc:Choice Requires="x14">
        <oleObject progId="Word.Document.12" shapeId="10242" r:id="rId4">
          <objectPr defaultSize="0" r:id="rId5">
            <anchor moveWithCells="1">
              <from>
                <xdr:col>0</xdr:col>
                <xdr:colOff>0</xdr:colOff>
                <xdr:row>34</xdr:row>
                <xdr:rowOff>15240</xdr:rowOff>
              </from>
              <to>
                <xdr:col>5</xdr:col>
                <xdr:colOff>182880</xdr:colOff>
                <xdr:row>71</xdr:row>
                <xdr:rowOff>83820</xdr:rowOff>
              </to>
            </anchor>
          </objectPr>
        </oleObject>
      </mc:Choice>
      <mc:Fallback>
        <oleObject progId="Word.Document.12" shapeId="10242"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Instructions</vt:lpstr>
      <vt:lpstr>Input</vt:lpstr>
      <vt:lpstr>732A1 Labor Dist Schedule</vt:lpstr>
      <vt:lpstr>732A -Svc Cost Computation</vt:lpstr>
      <vt:lpstr>732 HCCBG Provider Svcs Summary</vt:lpstr>
      <vt:lpstr>In Home Svc Supplement</vt:lpstr>
      <vt:lpstr>733 Outreach Methodology</vt:lpstr>
      <vt:lpstr>734 Standard Assurances</vt:lpstr>
      <vt:lpstr>734 Client Rights Assurance</vt:lpstr>
      <vt:lpstr>Proof Sheet</vt:lpstr>
      <vt:lpstr>Lookups</vt:lpstr>
      <vt:lpstr>ARMS Key Sheet</vt:lpstr>
      <vt:lpstr>'732A -Svc Cost Computation'!Print_Area</vt:lpstr>
      <vt:lpstr>'733 Outreach Methodology'!Print_Area</vt:lpstr>
      <vt:lpstr>'734 Standard Assurances'!Print_Area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Woodson, Kent A</dc:creator>
  <cp:lastModifiedBy>Bridgeman, Phyllis</cp:lastModifiedBy>
  <cp:lastPrinted>2021-06-18T19:21:49Z</cp:lastPrinted>
  <dcterms:created xsi:type="dcterms:W3CDTF">2018-02-06T15:17:21Z</dcterms:created>
  <dcterms:modified xsi:type="dcterms:W3CDTF">2021-06-21T16:00:38Z</dcterms:modified>
</cp:coreProperties>
</file>