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23\DSS\"/>
    </mc:Choice>
  </mc:AlternateContent>
  <xr:revisionPtr revIDLastSave="0" documentId="13_ncr:1_{1A97589B-07B5-489B-B4C7-5D06FF7CB083}" xr6:coauthVersionLast="46" xr6:coauthVersionMax="46" xr10:uidLastSave="{00000000-0000-0000-0000-000000000000}"/>
  <bookViews>
    <workbookView xWindow="-110" yWindow="-110" windowWidth="19420" windowHeight="12420" firstSheet="3" activeTab="3" xr2:uid="{00000000-000D-0000-FFFF-FFFF00000000}"/>
  </bookViews>
  <sheets>
    <sheet name="How Allocations Were Revised" sheetId="4" state="hidden" r:id="rId1"/>
    <sheet name="Allocation to Cnties" sheetId="8" state="hidden" r:id="rId2"/>
    <sheet name="Sheet1" sheetId="9" state="hidden" r:id="rId3"/>
    <sheet name="Allocation SFY 2023 Estimate" sheetId="10" r:id="rId4"/>
    <sheet name="County Percentages" sheetId="11" state="hidden" r:id="rId5"/>
    <sheet name="Revised County Percentages" sheetId="12" state="hidden" r:id="rId6"/>
  </sheets>
  <definedNames>
    <definedName name="_xlnm.Print_Area" localSheetId="1">'Allocation to Cnties'!$A$3:$I$107</definedName>
    <definedName name="_xlnm.Print_Area" localSheetId="2">Sheet1!$B$2:$G$107</definedName>
    <definedName name="_xlnm.Print_Titles" localSheetId="1">'Allocation to Cnties'!$3:$3</definedName>
    <definedName name="_xlnm.Print_Titles" localSheetId="2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10" l="1"/>
  <c r="D104" i="10"/>
  <c r="D120" i="10" l="1"/>
  <c r="C120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91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5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4" i="10"/>
  <c r="B114" i="10" l="1"/>
  <c r="D121" i="10" l="1"/>
  <c r="C121" i="10"/>
  <c r="C122" i="10" l="1"/>
  <c r="C104" i="10" s="1"/>
  <c r="D122" i="10"/>
  <c r="C105" i="10" s="1"/>
  <c r="C24" i="4"/>
  <c r="C115" i="10" l="1"/>
  <c r="E116" i="10" l="1"/>
  <c r="C25" i="4" s="1"/>
  <c r="D116" i="10"/>
  <c r="C116" i="10"/>
  <c r="D107" i="10"/>
  <c r="F104" i="10" s="1"/>
  <c r="F105" i="10" l="1"/>
  <c r="F107" i="10" s="1"/>
  <c r="D123" i="10"/>
  <c r="C90" i="10" s="1"/>
  <c r="C123" i="10"/>
  <c r="C53" i="10" s="1"/>
  <c r="D105" i="8"/>
  <c r="G105" i="8" s="1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4" i="4"/>
  <c r="C14" i="4"/>
  <c r="C105" i="8" l="1"/>
  <c r="G107" i="8"/>
  <c r="J8" i="8" s="1"/>
  <c r="H66" i="8"/>
  <c r="D107" i="8"/>
  <c r="F105" i="8" s="1"/>
  <c r="Q104" i="8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67" i="8"/>
  <c r="H42" i="8"/>
  <c r="H15" i="8"/>
  <c r="H49" i="8"/>
  <c r="H68" i="8"/>
  <c r="H84" i="8"/>
  <c r="Q15" i="8"/>
  <c r="Q20" i="8"/>
  <c r="H94" i="8"/>
  <c r="C104" i="8"/>
  <c r="C15" i="4"/>
  <c r="C123" i="8"/>
  <c r="C53" i="8" s="1"/>
  <c r="Q57" i="8"/>
  <c r="H57" i="8"/>
  <c r="Q73" i="8"/>
  <c r="H73" i="8"/>
  <c r="Q96" i="8"/>
  <c r="H96" i="8"/>
  <c r="Q4" i="8"/>
  <c r="H4" i="8"/>
  <c r="H17" i="8"/>
  <c r="Q25" i="8"/>
  <c r="H25" i="8"/>
  <c r="Q43" i="8"/>
  <c r="Q52" i="8"/>
  <c r="H52" i="8"/>
  <c r="Q76" i="8"/>
  <c r="H76" i="8"/>
  <c r="Q105" i="8"/>
  <c r="H105" i="8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H26" i="8"/>
  <c r="Q68" i="8"/>
  <c r="H82" i="8"/>
  <c r="H97" i="8"/>
  <c r="H16" i="8"/>
  <c r="H99" i="8"/>
  <c r="H43" i="8"/>
  <c r="H10" i="8"/>
  <c r="H13" i="8"/>
  <c r="H48" i="8"/>
  <c r="H91" i="8"/>
  <c r="Q65" i="8"/>
  <c r="H65" i="8"/>
  <c r="Q81" i="8"/>
  <c r="H81" i="8"/>
  <c r="H89" i="8"/>
  <c r="Q89" i="8"/>
  <c r="H8" i="8"/>
  <c r="H21" i="8"/>
  <c r="Q21" i="8"/>
  <c r="Q29" i="8"/>
  <c r="H29" i="8"/>
  <c r="Q39" i="8"/>
  <c r="Q60" i="8"/>
  <c r="H60" i="8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8"/>
  <c r="F107" i="8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I37" i="8"/>
  <c r="I6" i="8"/>
  <c r="I62" i="8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76" i="8"/>
  <c r="J73" i="8"/>
  <c r="J28" i="8"/>
  <c r="J98" i="8"/>
  <c r="J60" i="8"/>
  <c r="I21" i="8"/>
  <c r="J4" i="8"/>
  <c r="J96" i="8"/>
  <c r="J99" i="8"/>
  <c r="I52" i="8"/>
  <c r="I43" i="8"/>
  <c r="J65" i="8"/>
  <c r="J14" i="8"/>
  <c r="I67" i="8"/>
  <c r="J21" i="8"/>
  <c r="I32" i="8"/>
  <c r="I103" i="8"/>
  <c r="J32" i="8"/>
  <c r="I14" i="8"/>
  <c r="J103" i="8"/>
  <c r="I83" i="8"/>
  <c r="I65" i="8"/>
  <c r="J29" i="8"/>
  <c r="I57" i="8"/>
  <c r="J78" i="8"/>
  <c r="J54" i="8"/>
  <c r="I41" i="8"/>
  <c r="J19" i="8"/>
  <c r="J105" i="8"/>
  <c r="I17" i="8"/>
  <c r="I60" i="8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I29" i="8"/>
  <c r="I8" i="8"/>
  <c r="J62" i="8"/>
  <c r="I19" i="8"/>
  <c r="I89" i="8"/>
  <c r="J47" i="8"/>
  <c r="I20" i="8"/>
  <c r="I18" i="8"/>
  <c r="J83" i="8"/>
  <c r="I96" i="8"/>
  <c r="J39" i="8"/>
  <c r="J89" i="8"/>
  <c r="J57" i="8"/>
  <c r="J101" i="8"/>
  <c r="I78" i="8"/>
  <c r="I31" i="8"/>
  <c r="I27" i="8"/>
  <c r="J23" i="8"/>
  <c r="J52" i="8"/>
  <c r="I25" i="8"/>
  <c r="H107" i="8"/>
  <c r="I107" i="8" l="1"/>
  <c r="B112" i="8"/>
  <c r="G108" i="8"/>
  <c r="B24" i="4"/>
  <c r="B25" i="4" s="1"/>
  <c r="B110" i="10"/>
  <c r="E14" i="10" s="1"/>
  <c r="H14" i="10" s="1"/>
  <c r="E62" i="10" l="1"/>
  <c r="E67" i="10"/>
  <c r="E26" i="10"/>
  <c r="H26" i="10" s="1"/>
  <c r="E53" i="10"/>
  <c r="E38" i="10"/>
  <c r="E56" i="10"/>
  <c r="E41" i="10"/>
  <c r="E80" i="10"/>
  <c r="E91" i="10"/>
  <c r="E103" i="10"/>
  <c r="E69" i="10"/>
  <c r="E17" i="10"/>
  <c r="H17" i="10" s="1"/>
  <c r="E86" i="10"/>
  <c r="E9" i="10"/>
  <c r="H9" i="10" s="1"/>
  <c r="E90" i="10"/>
  <c r="H90" i="10" s="1"/>
  <c r="E21" i="10"/>
  <c r="E35" i="10"/>
  <c r="E46" i="10"/>
  <c r="E94" i="10"/>
  <c r="E48" i="10"/>
  <c r="E16" i="10"/>
  <c r="I14" i="10"/>
  <c r="J14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H104" i="10" s="1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H4" i="10" s="1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H105" i="10" s="1"/>
  <c r="E60" i="10"/>
  <c r="H60" i="10" s="1"/>
  <c r="E92" i="10"/>
  <c r="H92" i="10" s="1"/>
  <c r="E10" i="10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I105" i="10" l="1"/>
  <c r="J105" i="10"/>
  <c r="H21" i="10"/>
  <c r="J21" i="10" s="1"/>
  <c r="H86" i="10"/>
  <c r="J86" i="10" s="1"/>
  <c r="H48" i="10"/>
  <c r="J48" i="10" s="1"/>
  <c r="H53" i="10"/>
  <c r="I53" i="10" s="1"/>
  <c r="H94" i="10"/>
  <c r="J94" i="10" s="1"/>
  <c r="H69" i="10"/>
  <c r="J69" i="10" s="1"/>
  <c r="H41" i="10"/>
  <c r="I41" i="10" s="1"/>
  <c r="H56" i="10"/>
  <c r="J56" i="10" s="1"/>
  <c r="H10" i="10"/>
  <c r="J10" i="10" s="1"/>
  <c r="H16" i="10"/>
  <c r="H46" i="10"/>
  <c r="J46" i="10" s="1"/>
  <c r="H103" i="10"/>
  <c r="J103" i="10" s="1"/>
  <c r="H67" i="10"/>
  <c r="J67" i="10" s="1"/>
  <c r="H80" i="10"/>
  <c r="I80" i="10" s="1"/>
  <c r="H38" i="10"/>
  <c r="I38" i="10" s="1"/>
  <c r="I104" i="10"/>
  <c r="J104" i="10"/>
  <c r="H35" i="10"/>
  <c r="I35" i="10" s="1"/>
  <c r="H91" i="10"/>
  <c r="I91" i="10" s="1"/>
  <c r="H62" i="10"/>
  <c r="I62" i="10" s="1"/>
  <c r="I26" i="10"/>
  <c r="J9" i="10"/>
  <c r="J26" i="10"/>
  <c r="I90" i="10"/>
  <c r="I17" i="10"/>
  <c r="J90" i="10"/>
  <c r="J17" i="10"/>
  <c r="I9" i="10"/>
  <c r="J39" i="10"/>
  <c r="I39" i="10"/>
  <c r="J32" i="10"/>
  <c r="I32" i="10"/>
  <c r="J12" i="10"/>
  <c r="I12" i="10"/>
  <c r="I24" i="10"/>
  <c r="J24" i="10"/>
  <c r="J89" i="10"/>
  <c r="I89" i="10"/>
  <c r="I6" i="10"/>
  <c r="J6" i="10"/>
  <c r="I83" i="10"/>
  <c r="J83" i="10"/>
  <c r="I49" i="10"/>
  <c r="J49" i="10"/>
  <c r="J51" i="10"/>
  <c r="I51" i="10"/>
  <c r="I36" i="10"/>
  <c r="J36" i="10"/>
  <c r="I34" i="10"/>
  <c r="J34" i="10"/>
  <c r="J71" i="10"/>
  <c r="I71" i="10"/>
  <c r="J19" i="10"/>
  <c r="I19" i="10"/>
  <c r="I45" i="10"/>
  <c r="J45" i="10"/>
  <c r="I27" i="10"/>
  <c r="J27" i="10"/>
  <c r="J99" i="10"/>
  <c r="I99" i="10"/>
  <c r="I81" i="10"/>
  <c r="J81" i="10"/>
  <c r="J54" i="10"/>
  <c r="I54" i="10"/>
  <c r="I30" i="10"/>
  <c r="J30" i="10"/>
  <c r="J63" i="10"/>
  <c r="I63" i="10"/>
  <c r="I102" i="10"/>
  <c r="J102" i="10"/>
  <c r="I61" i="10"/>
  <c r="J61" i="10"/>
  <c r="J25" i="10"/>
  <c r="I25" i="10"/>
  <c r="I55" i="10"/>
  <c r="J55" i="10"/>
  <c r="I10" i="10"/>
  <c r="J44" i="10"/>
  <c r="I44" i="10"/>
  <c r="J20" i="10"/>
  <c r="I20" i="10"/>
  <c r="I37" i="10"/>
  <c r="J37" i="10"/>
  <c r="I22" i="10"/>
  <c r="J22" i="10"/>
  <c r="I82" i="10"/>
  <c r="J82" i="10"/>
  <c r="I42" i="10"/>
  <c r="J42" i="10"/>
  <c r="J11" i="10"/>
  <c r="I11" i="10"/>
  <c r="J92" i="10"/>
  <c r="I92" i="10"/>
  <c r="I95" i="10"/>
  <c r="J95" i="10"/>
  <c r="I29" i="10"/>
  <c r="J29" i="10"/>
  <c r="J18" i="10"/>
  <c r="I18" i="10"/>
  <c r="J60" i="10"/>
  <c r="I60" i="10"/>
  <c r="I28" i="10"/>
  <c r="J28" i="10"/>
  <c r="J43" i="10"/>
  <c r="I43" i="10"/>
  <c r="J68" i="10"/>
  <c r="I68" i="10"/>
  <c r="J58" i="10"/>
  <c r="I58" i="10"/>
  <c r="J93" i="10"/>
  <c r="I93" i="10"/>
  <c r="J96" i="10"/>
  <c r="I96" i="10"/>
  <c r="J59" i="10"/>
  <c r="I59" i="10"/>
  <c r="J52" i="10"/>
  <c r="I52" i="10"/>
  <c r="I75" i="10"/>
  <c r="J75" i="10"/>
  <c r="J84" i="10"/>
  <c r="I84" i="10"/>
  <c r="I74" i="10"/>
  <c r="J74" i="10"/>
  <c r="I57" i="10"/>
  <c r="J57" i="10"/>
  <c r="I101" i="10"/>
  <c r="J101" i="10"/>
  <c r="I73" i="10"/>
  <c r="J73" i="10"/>
  <c r="I85" i="10"/>
  <c r="J85" i="10"/>
  <c r="I98" i="10"/>
  <c r="J98" i="10"/>
  <c r="J66" i="10"/>
  <c r="I66" i="10"/>
  <c r="J72" i="10"/>
  <c r="I72" i="10"/>
  <c r="I76" i="10"/>
  <c r="J76" i="10"/>
  <c r="J15" i="10"/>
  <c r="I15" i="10"/>
  <c r="I50" i="10"/>
  <c r="J50" i="10"/>
  <c r="E107" i="10"/>
  <c r="I23" i="10"/>
  <c r="J23" i="10"/>
  <c r="J64" i="10"/>
  <c r="I64" i="10"/>
  <c r="I8" i="10"/>
  <c r="J8" i="10"/>
  <c r="I97" i="10"/>
  <c r="J97" i="10"/>
  <c r="I31" i="10"/>
  <c r="J31" i="10"/>
  <c r="J7" i="10"/>
  <c r="I7" i="10"/>
  <c r="J33" i="10"/>
  <c r="I33" i="10"/>
  <c r="J40" i="10"/>
  <c r="I40" i="10"/>
  <c r="I79" i="10"/>
  <c r="J79" i="10"/>
  <c r="I5" i="10"/>
  <c r="J5" i="10"/>
  <c r="I65" i="10"/>
  <c r="J65" i="10"/>
  <c r="J87" i="10"/>
  <c r="I87" i="10"/>
  <c r="I88" i="10"/>
  <c r="J88" i="10"/>
  <c r="J78" i="10"/>
  <c r="I78" i="10"/>
  <c r="I77" i="10"/>
  <c r="J77" i="10"/>
  <c r="I70" i="10"/>
  <c r="J70" i="10"/>
  <c r="J13" i="10"/>
  <c r="I13" i="10"/>
  <c r="I100" i="10"/>
  <c r="J100" i="10"/>
  <c r="J47" i="10"/>
  <c r="I47" i="10"/>
  <c r="I21" i="10" l="1"/>
  <c r="I103" i="10"/>
  <c r="I48" i="10"/>
  <c r="I46" i="10"/>
  <c r="J35" i="10"/>
  <c r="I94" i="10"/>
  <c r="I56" i="10"/>
  <c r="J62" i="10"/>
  <c r="H107" i="10"/>
  <c r="J38" i="10"/>
  <c r="J53" i="10"/>
  <c r="J41" i="10"/>
  <c r="I69" i="10"/>
  <c r="I67" i="10"/>
  <c r="J16" i="10"/>
  <c r="J91" i="10"/>
  <c r="I86" i="10"/>
  <c r="J80" i="10"/>
  <c r="I16" i="10"/>
  <c r="I4" i="10"/>
  <c r="J4" i="10"/>
  <c r="J107" i="10" l="1"/>
  <c r="I107" i="10"/>
  <c r="H10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Mohr, Wayne S</author>
  </authors>
  <commentList>
    <comment ref="D10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DHB:</t>
        </r>
        <r>
          <rPr>
            <sz val="9"/>
            <color indexed="81"/>
            <rFont val="Tahoma"/>
            <family val="2"/>
          </rPr>
          <t xml:space="preserve">
17,440 is the number of SFY 2021 NCHC claims reported for Jackson county.</t>
        </r>
      </text>
    </comment>
    <comment ref="D10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DHB:</t>
        </r>
        <r>
          <rPr>
            <sz val="9"/>
            <color indexed="81"/>
            <rFont val="Tahoma"/>
            <family val="2"/>
          </rPr>
          <t xml:space="preserve">
9,898 is the number of SFY 2021 NCHC claims reported for Swain county.</t>
        </r>
      </text>
    </comment>
  </commentList>
</comments>
</file>

<file path=xl/sharedStrings.xml><?xml version="1.0" encoding="utf-8"?>
<sst xmlns="http://schemas.openxmlformats.org/spreadsheetml/2006/main" count="617" uniqueCount="285">
  <si>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</si>
  <si>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</si>
  <si>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</si>
  <si>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</si>
  <si>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</si>
  <si>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</si>
  <si>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</si>
  <si>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</si>
  <si>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</si>
  <si>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</si>
  <si>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</si>
  <si>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</si>
  <si>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</si>
  <si>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</si>
  <si>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</si>
  <si>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</si>
  <si>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</si>
  <si>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</si>
  <si>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</si>
  <si>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</si>
  <si>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</si>
  <si>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</si>
  <si>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</si>
  <si>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</si>
  <si>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</si>
  <si>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</si>
  <si>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</si>
  <si>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</si>
  <si>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</si>
  <si>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</si>
  <si>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</si>
  <si>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</si>
  <si>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</si>
  <si>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</si>
  <si>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</si>
  <si>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</si>
  <si>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</si>
  <si>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</si>
  <si>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</si>
  <si>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</si>
  <si>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</si>
  <si>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</si>
  <si>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</si>
  <si>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</si>
  <si>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</si>
  <si>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</si>
  <si>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</si>
  <si>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</si>
  <si>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</si>
  <si>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</si>
  <si>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</si>
  <si>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</si>
  <si>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</si>
  <si>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</si>
  <si>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</si>
  <si>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</si>
  <si>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</si>
  <si>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</si>
  <si>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</si>
  <si>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</si>
  <si>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</si>
  <si>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</si>
  <si>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</si>
  <si>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</si>
  <si>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</si>
  <si>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</si>
  <si>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</si>
  <si>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</si>
  <si>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</si>
  <si>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</si>
  <si>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</si>
  <si>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</si>
  <si>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</si>
  <si>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</si>
  <si>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</si>
  <si>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</si>
  <si>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</si>
  <si>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</si>
  <si>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</si>
  <si>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</si>
  <si>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</si>
  <si>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</si>
  <si>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</si>
  <si>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</si>
  <si>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</si>
  <si>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</si>
  <si>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</si>
  <si>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</si>
  <si>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</si>
  <si>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</si>
  <si>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</si>
  <si>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</si>
  <si>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</si>
  <si>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</si>
  <si>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</si>
  <si>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</si>
  <si>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</si>
  <si>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</si>
  <si>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</si>
  <si>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</si>
  <si>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</si>
  <si>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</si>
  <si>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</si>
  <si>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</si>
  <si>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</si>
  <si>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</si>
  <si>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</si>
  <si>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</si>
  <si>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</si>
  <si>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</si>
  <si>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</si>
  <si>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</si>
  <si>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</si>
  <si>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</si>
  <si>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</si>
  <si>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</si>
  <si>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</si>
  <si>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</si>
  <si>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</si>
  <si>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</si>
  <si>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</si>
  <si>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</si>
  <si>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</si>
  <si>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</si>
  <si>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</si>
  <si>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</si>
  <si>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</si>
  <si>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</si>
  <si>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</si>
  <si>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</si>
  <si>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</si>
  <si>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</si>
  <si>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</si>
  <si>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</si>
  <si>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</si>
  <si>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</si>
  <si>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</si>
  <si>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>FFY 14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</si>
  <si>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</si>
  <si>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</si>
  <si>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</si>
  <si>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</si>
  <si>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</si>
  <si>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</si>
  <si>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</si>
  <si>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</si>
  <si>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</si>
  <si>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</si>
  <si>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</si>
  <si>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</si>
  <si>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</si>
  <si>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</si>
  <si>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</si>
  <si>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</si>
  <si>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</si>
  <si>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</si>
  <si>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</si>
  <si>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</si>
  <si>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</si>
  <si>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</si>
  <si>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</si>
  <si>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</si>
  <si>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</si>
  <si>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</si>
  <si>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</si>
  <si>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</si>
  <si>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</si>
  <si>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</si>
  <si>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</si>
  <si>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</si>
  <si>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</si>
  <si>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</si>
  <si>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</si>
  <si>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</si>
  <si>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</si>
  <si>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</si>
  <si>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</si>
  <si>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</si>
  <si>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</si>
  <si>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</si>
  <si>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</si>
  <si>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</si>
  <si>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</si>
  <si>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</si>
  <si>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</si>
  <si>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</si>
  <si>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</si>
  <si>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</si>
  <si>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</si>
  <si>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</si>
  <si>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</si>
  <si>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</si>
  <si>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</si>
  <si>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</si>
  <si>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</si>
  <si>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</si>
  <si>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</si>
  <si>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</si>
  <si>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</si>
  <si>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</si>
  <si>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</si>
  <si>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</si>
  <si>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</si>
  <si>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</si>
  <si>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</si>
  <si>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</si>
  <si>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</si>
  <si>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</si>
  <si>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</si>
  <si>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</si>
  <si>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</si>
  <si>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</si>
  <si>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</si>
  <si>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</si>
  <si>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</si>
  <si>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</si>
  <si>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</si>
  <si>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</si>
  <si>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</si>
  <si>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</si>
  <si>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</si>
  <si>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</si>
  <si>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</si>
  <si>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</si>
  <si>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</si>
  <si>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</si>
  <si>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</si>
  <si>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</si>
  <si>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</si>
  <si>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</si>
  <si>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</si>
  <si>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</si>
  <si>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</si>
  <si>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</si>
  <si>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</si>
  <si>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</si>
  <si>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</si>
  <si>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</si>
  <si>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</si>
  <si>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</si>
  <si>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</si>
  <si>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</si>
  <si>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</si>
  <si>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</si>
  <si>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</si>
  <si>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</si>
  <si>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</si>
  <si>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</si>
  <si>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</si>
  <si>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</si>
  <si>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</si>
  <si>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</si>
  <si>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</si>
  <si>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</si>
  <si>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</si>
  <si>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</si>
  <si>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</si>
  <si>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</si>
  <si>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</si>
  <si>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</si>
  <si>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</si>
  <si>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</si>
  <si>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</si>
  <si>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County Name</t>
  </si>
  <si>
    <t>Health Choice County %</t>
  </si>
  <si>
    <t># of Recipients</t>
  </si>
  <si>
    <t>Total Cost</t>
  </si>
  <si>
    <t>SFY 2016 July-December</t>
  </si>
  <si>
    <t>* Computed Transactions for Reservations:</t>
  </si>
  <si>
    <t>State (Fixed)</t>
  </si>
  <si>
    <t>From BIAO Data Run</t>
  </si>
  <si>
    <t>FFY 2022 rate</t>
  </si>
  <si>
    <t>Jackson Indian* 9.10%</t>
  </si>
  <si>
    <t>Swain Indian* 30.10%</t>
  </si>
  <si>
    <t>NC HEALTH CHOICE COUNTY ALLOCATIONS SFY 2023 Estimate</t>
  </si>
  <si>
    <t>SFY 2021 Total NCHC Percentages Reported</t>
  </si>
  <si>
    <t>SFY 2021 Total Admin Expenditures Reported Less Fees</t>
  </si>
  <si>
    <t>SFY 2021 Allocation</t>
  </si>
  <si>
    <t>SFY 2023 Estimate County Allocations</t>
  </si>
  <si>
    <t>SFY 2023</t>
  </si>
  <si>
    <t>SFY 2023 Blended Rate</t>
  </si>
  <si>
    <t>FFY 2023 rate</t>
  </si>
  <si>
    <t>BLENDED FEDERAL SHARE 77.390%</t>
  </si>
  <si>
    <t>BLENDED STATE SHARE 22.610%</t>
  </si>
  <si>
    <t>Census Bureau numbers (2021 Quick Facts)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</si>
</sst>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000"/>
    <numFmt numFmtId="169" formatCode="_(* #,##0.0000_);_(* \(#,##0.0000\);_(* &quot;-&quot;??_);_(@_)"/>
    <numFmt numFmtId="170" formatCode="0.000000"/>
    <numFmt numFmtId="171" formatCode="mm/dd/yy;@"/>
    <numFmt numFmtId="172" formatCode="00"/>
    <numFmt numFmtId="173" formatCode="0.000"/>
    <numFmt numFmtId="174" formatCode="0.000%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3" tint="-0.249977111117893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166" fontId="25" fillId="0" borderId="0" xfId="3" applyNumberFormat="1" applyFont="1" applyBorder="1" applyAlignment="1">
      <alignment horizontal="center" wrapText="1"/>
    </xf>
    <xf numFmtId="166" fontId="26" fillId="0" borderId="0" xfId="3" applyNumberFormat="1" applyFont="1"/>
    <xf numFmtId="2" fontId="26" fillId="0" borderId="0" xfId="3" applyNumberFormat="1" applyFont="1"/>
    <xf numFmtId="0" fontId="26" fillId="0" borderId="0" xfId="0" applyFont="1"/>
    <xf numFmtId="44" fontId="26" fillId="0" borderId="0" xfId="0" applyNumberFormat="1" applyFont="1"/>
    <xf numFmtId="0" fontId="21" fillId="0" borderId="9" xfId="0" applyFont="1" applyBorder="1"/>
    <xf numFmtId="10" fontId="27" fillId="0" borderId="9" xfId="0" applyNumberFormat="1" applyFont="1" applyBorder="1"/>
    <xf numFmtId="166" fontId="22" fillId="0" borderId="9" xfId="3" applyNumberFormat="1" applyFont="1" applyBorder="1"/>
    <xf numFmtId="0" fontId="22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6" fillId="0" borderId="0" xfId="3" applyNumberFormat="1" applyFont="1"/>
    <xf numFmtId="3" fontId="21" fillId="0" borderId="0" xfId="0" applyNumberFormat="1" applyFont="1"/>
    <xf numFmtId="3" fontId="26" fillId="0" borderId="0" xfId="3" applyNumberFormat="1" applyFont="1"/>
    <xf numFmtId="166" fontId="22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3" fillId="0" borderId="0" xfId="3" applyFont="1"/>
    <xf numFmtId="165" fontId="23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2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6" fontId="24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6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2" fillId="2" borderId="9" xfId="3" applyNumberFormat="1" applyFont="1" applyFill="1" applyBorder="1"/>
    <xf numFmtId="166" fontId="26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2" fillId="0" borderId="13" xfId="1" applyNumberFormat="1" applyFont="1" applyBorder="1"/>
    <xf numFmtId="166" fontId="26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5" fillId="0" borderId="20" xfId="0" applyFont="1" applyBorder="1"/>
    <xf numFmtId="170" fontId="13" fillId="0" borderId="0" xfId="0" applyNumberFormat="1" applyFont="1" applyBorder="1"/>
    <xf numFmtId="0" fontId="23" fillId="0" borderId="20" xfId="0" applyFont="1" applyBorder="1"/>
    <xf numFmtId="44" fontId="23" fillId="0" borderId="0" xfId="3" applyFont="1" applyBorder="1"/>
    <xf numFmtId="165" fontId="23" fillId="0" borderId="0" xfId="1" applyNumberFormat="1" applyFont="1" applyBorder="1"/>
    <xf numFmtId="0" fontId="23" fillId="0" borderId="21" xfId="0" applyFont="1" applyBorder="1"/>
    <xf numFmtId="0" fontId="10" fillId="0" borderId="20" xfId="0" applyFont="1" applyFill="1" applyBorder="1"/>
    <xf numFmtId="0" fontId="23" fillId="0" borderId="22" xfId="0" applyFont="1" applyBorder="1"/>
    <xf numFmtId="0" fontId="23" fillId="0" borderId="23" xfId="0" applyFont="1" applyBorder="1"/>
    <xf numFmtId="44" fontId="23" fillId="0" borderId="23" xfId="3" applyFont="1" applyBorder="1"/>
    <xf numFmtId="0" fontId="0" fillId="0" borderId="23" xfId="0" applyBorder="1"/>
    <xf numFmtId="165" fontId="23" fillId="0" borderId="23" xfId="1" applyNumberFormat="1" applyFont="1" applyBorder="1"/>
    <xf numFmtId="0" fontId="23" fillId="0" borderId="24" xfId="0" applyFont="1" applyBorder="1"/>
    <xf numFmtId="42" fontId="25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8" fontId="29" fillId="0" borderId="0" xfId="0" applyNumberFormat="1" applyFont="1" applyBorder="1"/>
    <xf numFmtId="169" fontId="29" fillId="0" borderId="0" xfId="1" applyNumberFormat="1" applyFont="1" applyBorder="1" applyAlignment="1">
      <alignment horizontal="center"/>
    </xf>
    <xf numFmtId="10" fontId="30" fillId="0" borderId="8" xfId="5" applyNumberFormat="1" applyFont="1" applyBorder="1" applyAlignment="1">
      <alignment horizontal="center"/>
    </xf>
    <xf numFmtId="10" fontId="30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1" fillId="0" borderId="0" xfId="0" applyNumberFormat="1" applyFont="1" applyBorder="1" applyAlignment="1">
      <alignment horizontal="center"/>
    </xf>
    <xf numFmtId="10" fontId="31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2" fillId="0" borderId="0" xfId="0" applyFont="1" applyAlignment="1"/>
    <xf numFmtId="0" fontId="32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2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5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4" fillId="0" borderId="29" xfId="3" applyNumberFormat="1" applyFont="1" applyBorder="1" applyAlignment="1">
      <alignment horizontal="center" wrapText="1"/>
    </xf>
    <xf numFmtId="4" fontId="36" fillId="0" borderId="0" xfId="1" applyNumberFormat="1" applyFont="1" applyBorder="1" applyAlignment="1">
      <alignment horizontal="left"/>
    </xf>
    <xf numFmtId="0" fontId="37" fillId="0" borderId="30" xfId="0" applyFont="1" applyBorder="1"/>
    <xf numFmtId="171" fontId="38" fillId="0" borderId="31" xfId="1" applyNumberFormat="1" applyFont="1" applyBorder="1" applyAlignment="1">
      <alignment horizontal="left"/>
    </xf>
    <xf numFmtId="172" fontId="38" fillId="0" borderId="31" xfId="1" applyNumberFormat="1" applyFont="1" applyBorder="1" applyAlignment="1">
      <alignment horizontal="left"/>
    </xf>
    <xf numFmtId="4" fontId="36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2" fillId="0" borderId="9" xfId="3" applyNumberFormat="1" applyFont="1" applyBorder="1"/>
    <xf numFmtId="44" fontId="22" fillId="0" borderId="9" xfId="3" applyNumberFormat="1" applyFont="1" applyFill="1" applyBorder="1"/>
    <xf numFmtId="44" fontId="22" fillId="0" borderId="33" xfId="3" applyNumberFormat="1" applyFont="1" applyFill="1" applyBorder="1"/>
    <xf numFmtId="44" fontId="22" fillId="0" borderId="10" xfId="1" applyNumberFormat="1" applyFont="1" applyBorder="1"/>
    <xf numFmtId="165" fontId="39" fillId="0" borderId="0" xfId="1" applyNumberFormat="1" applyFont="1" applyBorder="1" applyAlignment="1" applyProtection="1">
      <alignment horizontal="left" wrapText="1"/>
    </xf>
    <xf numFmtId="165" fontId="39" fillId="0" borderId="0" xfId="1" applyNumberFormat="1" applyFont="1" applyFill="1" applyBorder="1" applyAlignment="1" applyProtection="1">
      <alignment horizontal="left" wrapText="1"/>
    </xf>
    <xf numFmtId="0" fontId="39" fillId="0" borderId="0" xfId="0" applyFont="1" applyBorder="1"/>
    <xf numFmtId="165" fontId="39" fillId="0" borderId="0" xfId="1" applyNumberFormat="1" applyFont="1" applyBorder="1" applyAlignment="1">
      <alignment horizontal="center"/>
    </xf>
    <xf numFmtId="166" fontId="40" fillId="0" borderId="0" xfId="3" applyNumberFormat="1" applyFont="1"/>
    <xf numFmtId="166" fontId="40" fillId="0" borderId="0" xfId="3" applyNumberFormat="1" applyFont="1" applyFill="1"/>
    <xf numFmtId="166" fontId="40" fillId="2" borderId="0" xfId="3" applyNumberFormat="1" applyFont="1" applyFill="1"/>
    <xf numFmtId="1" fontId="40" fillId="0" borderId="0" xfId="0" applyNumberFormat="1" applyFont="1"/>
    <xf numFmtId="10" fontId="39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1" fillId="6" borderId="0" xfId="5" applyNumberFormat="1" applyFont="1" applyFill="1" applyBorder="1" applyAlignment="1" applyProtection="1">
      <alignment horizontal="left" wrapText="1"/>
    </xf>
    <xf numFmtId="10" fontId="26" fillId="0" borderId="0" xfId="5" applyNumberFormat="1" applyFont="1"/>
    <xf numFmtId="166" fontId="21" fillId="0" borderId="26" xfId="3" applyNumberFormat="1" applyFont="1" applyBorder="1" applyAlignment="1">
      <alignment horizontal="center"/>
    </xf>
    <xf numFmtId="166" fontId="1" fillId="0" borderId="0" xfId="3" applyNumberFormat="1" applyFont="1"/>
    <xf numFmtId="173" fontId="26" fillId="0" borderId="0" xfId="3" applyNumberFormat="1" applyFont="1"/>
    <xf numFmtId="174" fontId="16" fillId="0" borderId="4" xfId="5" applyNumberFormat="1" applyFont="1" applyBorder="1" applyAlignment="1">
      <alignment horizontal="center"/>
    </xf>
    <xf numFmtId="174" fontId="16" fillId="0" borderId="6" xfId="5" applyNumberFormat="1" applyFont="1" applyBorder="1" applyAlignment="1">
      <alignment horizontal="center"/>
    </xf>
    <xf numFmtId="174" fontId="30" fillId="0" borderId="8" xfId="5" applyNumberFormat="1" applyFont="1" applyBorder="1" applyAlignment="1">
      <alignment horizontal="center"/>
    </xf>
    <xf numFmtId="174" fontId="30" fillId="0" borderId="25" xfId="5" applyNumberFormat="1" applyFont="1" applyBorder="1" applyAlignment="1">
      <alignment horizontal="center"/>
    </xf>
    <xf numFmtId="42" fontId="40" fillId="7" borderId="10" xfId="1" applyNumberFormat="1" applyFont="1" applyFill="1" applyBorder="1"/>
    <xf numFmtId="166" fontId="15" fillId="7" borderId="2" xfId="3" applyNumberFormat="1" applyFont="1" applyFill="1" applyBorder="1"/>
    <xf numFmtId="165" fontId="15" fillId="7" borderId="4" xfId="1" applyNumberFormat="1" applyFont="1" applyFill="1" applyBorder="1"/>
    <xf numFmtId="166" fontId="1" fillId="0" borderId="0" xfId="3" applyNumberFormat="1" applyFont="1" applyAlignment="1">
      <alignment horizontal="left"/>
    </xf>
    <xf numFmtId="42" fontId="10" fillId="2" borderId="0" xfId="1" applyNumberFormat="1" applyFont="1" applyFill="1" applyBorder="1" applyAlignment="1" applyProtection="1">
      <alignment horizontal="left" wrapText="1"/>
    </xf>
    <xf numFmtId="10" fontId="16" fillId="0" borderId="4" xfId="0" applyNumberFormat="1" applyFont="1" applyBorder="1" applyAlignment="1">
      <alignment horizontal="center" wrapText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</cellXfs>
  <cellStyles count="6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workbookViewId="0">
      <selection activeCell="A11" sqref="A11:XFD11"/>
    </sheetView>
  </sheetViews>
  <sheetFormatPr defaultColWidth="9.1796875" defaultRowHeight="12.5" x14ac:dyDescent="0.25"/>
  <cols>
    <col min="1" max="1" width="10.54296875" style="51" customWidth="1"/>
    <col min="2" max="2" width="17.7265625" style="51" customWidth="1"/>
    <col min="3" max="3" width="13.26953125" style="51" customWidth="1"/>
    <col min="4" max="4" width="15.26953125" style="75" customWidth="1"/>
    <col min="5" max="5" width="16.7265625" style="75" customWidth="1"/>
    <col min="6" max="6" width="16.7265625" style="75" hidden="1" customWidth="1"/>
    <col min="7" max="7" width="13.54296875" style="51" customWidth="1"/>
    <col min="8" max="8" width="12" style="51" customWidth="1"/>
    <col min="9" max="9" width="11.26953125" style="51" hidden="1" customWidth="1"/>
    <col min="10" max="10" width="14.7265625" style="75" customWidth="1"/>
    <col min="11" max="12" width="9.1796875" style="51"/>
    <col min="13" max="13" width="13.54296875" style="51" hidden="1" customWidth="1"/>
    <col min="14" max="14" width="0" style="51" hidden="1" customWidth="1"/>
    <col min="15" max="16384" width="9.1796875" style="51"/>
  </cols>
  <sheetData>
    <row r="1" spans="1:14" s="70" customFormat="1" ht="11.5" x14ac:dyDescent="0.25">
      <c r="A1" s="122" t="s">
        <v>150</v>
      </c>
      <c r="B1" s="123"/>
      <c r="C1" s="123"/>
      <c r="D1" s="124"/>
      <c r="E1" s="123"/>
      <c r="F1" s="125"/>
      <c r="G1" s="123"/>
      <c r="H1" s="123"/>
      <c r="I1" s="123"/>
      <c r="J1" s="123"/>
      <c r="K1" s="126"/>
    </row>
    <row r="2" spans="1:14" s="7" customFormat="1" ht="11.5" x14ac:dyDescent="0.25">
      <c r="A2" s="127"/>
      <c r="B2" s="78"/>
      <c r="C2" s="78"/>
      <c r="D2" s="71"/>
      <c r="E2" s="78"/>
      <c r="F2" s="72"/>
      <c r="G2" s="78"/>
      <c r="H2" s="78"/>
      <c r="I2" s="78"/>
      <c r="J2" s="78"/>
      <c r="K2" s="128"/>
    </row>
    <row r="3" spans="1:14" s="7" customFormat="1" ht="11.5" x14ac:dyDescent="0.25">
      <c r="A3" s="129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8"/>
    </row>
    <row r="4" spans="1:14" s="7" customFormat="1" ht="11.5" x14ac:dyDescent="0.25">
      <c r="A4" s="127"/>
      <c r="B4" s="78"/>
      <c r="C4" s="78"/>
      <c r="D4" s="72"/>
      <c r="E4" s="77"/>
      <c r="F4" s="72"/>
      <c r="G4" s="78"/>
      <c r="H4" s="78"/>
      <c r="I4" s="78"/>
      <c r="J4" s="74"/>
      <c r="K4" s="128"/>
    </row>
    <row r="5" spans="1:14" s="7" customFormat="1" ht="11.5" x14ac:dyDescent="0.25">
      <c r="A5" s="130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8"/>
    </row>
    <row r="6" spans="1:14" s="7" customFormat="1" ht="11.5" x14ac:dyDescent="0.25">
      <c r="A6" s="127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8"/>
    </row>
    <row r="7" spans="1:14" s="7" customFormat="1" ht="11.5" x14ac:dyDescent="0.25">
      <c r="A7" s="127" t="s">
        <v>151</v>
      </c>
      <c r="B7" s="78"/>
      <c r="C7" s="78"/>
      <c r="D7" s="72"/>
      <c r="E7" s="77"/>
      <c r="F7" s="72"/>
      <c r="G7" s="78"/>
      <c r="H7" s="78"/>
      <c r="I7" s="78"/>
      <c r="J7" s="74"/>
      <c r="K7" s="128"/>
    </row>
    <row r="8" spans="1:14" s="7" customFormat="1" ht="11.5" x14ac:dyDescent="0.25">
      <c r="A8" s="127" t="s">
        <v>152</v>
      </c>
      <c r="B8" s="78"/>
      <c r="C8" s="78"/>
      <c r="D8" s="72"/>
      <c r="E8" s="77"/>
      <c r="F8" s="72"/>
      <c r="G8" s="78"/>
      <c r="H8" s="78"/>
      <c r="I8" s="78"/>
      <c r="J8" s="74"/>
      <c r="K8" s="128"/>
    </row>
    <row r="9" spans="1:14" s="7" customFormat="1" ht="11.5" x14ac:dyDescent="0.25">
      <c r="A9" s="127"/>
      <c r="B9" s="78"/>
      <c r="C9" s="78"/>
      <c r="D9" s="72"/>
      <c r="E9" s="77"/>
      <c r="F9" s="72"/>
      <c r="G9" s="78"/>
      <c r="H9" s="78"/>
      <c r="I9" s="78"/>
      <c r="J9" s="74"/>
      <c r="K9" s="128"/>
    </row>
    <row r="10" spans="1:14" s="7" customFormat="1" ht="11.5" x14ac:dyDescent="0.25">
      <c r="A10" s="131"/>
      <c r="B10" s="78"/>
      <c r="C10" s="78"/>
      <c r="D10" s="72"/>
      <c r="E10" s="77"/>
      <c r="F10" s="72"/>
      <c r="G10" s="78"/>
      <c r="H10" s="78"/>
      <c r="I10" s="78"/>
      <c r="J10" s="74"/>
      <c r="K10" s="128"/>
    </row>
    <row r="11" spans="1:14" s="7" customFormat="1" ht="11.5" x14ac:dyDescent="0.25">
      <c r="A11" s="131"/>
      <c r="B11" s="78"/>
      <c r="C11" s="159" t="s">
        <v>51</v>
      </c>
      <c r="D11" s="159" t="s">
        <v>88</v>
      </c>
      <c r="E11" s="78"/>
      <c r="F11" s="72"/>
      <c r="G11" s="78"/>
      <c r="H11" s="78"/>
      <c r="I11" s="78"/>
      <c r="J11" s="74"/>
      <c r="K11" s="128"/>
    </row>
    <row r="12" spans="1:14" s="7" customFormat="1" ht="11.5" x14ac:dyDescent="0.25">
      <c r="A12" s="132" t="s">
        <v>106</v>
      </c>
      <c r="B12" s="78"/>
      <c r="C12" s="193">
        <v>126</v>
      </c>
      <c r="D12" s="194">
        <v>49</v>
      </c>
      <c r="E12" s="78" t="s">
        <v>117</v>
      </c>
      <c r="F12" s="72"/>
      <c r="G12" s="78"/>
      <c r="H12" s="78"/>
      <c r="I12" s="78"/>
      <c r="J12" s="74"/>
      <c r="K12" s="128"/>
    </row>
    <row r="13" spans="1:14" s="7" customFormat="1" ht="11.5" x14ac:dyDescent="0.25">
      <c r="A13" s="131" t="s">
        <v>107</v>
      </c>
      <c r="B13" s="78"/>
      <c r="C13" s="160">
        <v>9.4E-2</v>
      </c>
      <c r="D13" s="161">
        <v>0.27900000000000003</v>
      </c>
      <c r="E13" s="78" t="s">
        <v>140</v>
      </c>
      <c r="F13" s="72"/>
      <c r="G13" s="78"/>
      <c r="H13" s="78"/>
      <c r="I13" s="78"/>
      <c r="J13" s="74"/>
      <c r="K13" s="128"/>
    </row>
    <row r="14" spans="1:14" s="7" customFormat="1" ht="11.5" x14ac:dyDescent="0.25">
      <c r="A14" s="131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8"/>
    </row>
    <row r="15" spans="1:14" s="7" customFormat="1" ht="11.5" x14ac:dyDescent="0.25">
      <c r="A15" s="131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8"/>
    </row>
    <row r="16" spans="1:14" s="7" customFormat="1" ht="11.5" x14ac:dyDescent="0.25">
      <c r="A16" s="127"/>
      <c r="B16" s="78"/>
      <c r="C16" s="78"/>
      <c r="D16" s="78"/>
      <c r="E16" s="78"/>
      <c r="F16" s="72"/>
      <c r="G16" s="78"/>
      <c r="H16" s="78"/>
      <c r="I16" s="78"/>
      <c r="J16" s="74"/>
      <c r="K16" s="128"/>
      <c r="M16" s="7" t="s">
        <v>51</v>
      </c>
      <c r="N16" s="7">
        <v>672</v>
      </c>
    </row>
    <row r="17" spans="1:14" s="7" customFormat="1" ht="11.5" x14ac:dyDescent="0.25">
      <c r="A17" s="127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8"/>
      <c r="M17" s="7" t="s">
        <v>88</v>
      </c>
      <c r="N17" s="7">
        <v>381</v>
      </c>
    </row>
    <row r="18" spans="1:14" s="7" customFormat="1" ht="11.5" x14ac:dyDescent="0.25">
      <c r="A18" s="127"/>
      <c r="B18" s="78"/>
      <c r="C18" s="74"/>
      <c r="D18" s="77"/>
      <c r="E18" s="78"/>
      <c r="F18" s="72"/>
      <c r="G18" s="78"/>
      <c r="H18" s="78"/>
      <c r="I18" s="78"/>
      <c r="J18" s="74"/>
      <c r="K18" s="128"/>
    </row>
    <row r="19" spans="1:14" s="7" customFormat="1" ht="11.5" x14ac:dyDescent="0.25">
      <c r="A19" s="127" t="s">
        <v>149</v>
      </c>
      <c r="B19" s="78"/>
      <c r="C19" s="74"/>
      <c r="D19" s="77"/>
      <c r="E19" s="78"/>
      <c r="F19" s="72"/>
      <c r="G19" s="78"/>
      <c r="H19" s="78"/>
      <c r="I19" s="78"/>
      <c r="J19" s="74"/>
      <c r="K19" s="128"/>
    </row>
    <row r="20" spans="1:14" s="7" customFormat="1" ht="11.5" x14ac:dyDescent="0.25">
      <c r="A20" s="127"/>
      <c r="B20" s="78"/>
      <c r="C20" s="74"/>
      <c r="D20" s="77"/>
      <c r="E20" s="78"/>
      <c r="F20" s="72"/>
      <c r="G20" s="78"/>
      <c r="H20" s="78"/>
      <c r="I20" s="78"/>
      <c r="J20" s="74"/>
      <c r="K20" s="128"/>
    </row>
    <row r="21" spans="1:14" s="7" customFormat="1" ht="11.5" x14ac:dyDescent="0.25">
      <c r="A21" s="127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8"/>
    </row>
    <row r="22" spans="1:14" s="7" customFormat="1" ht="11.5" x14ac:dyDescent="0.25">
      <c r="A22" s="127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8"/>
    </row>
    <row r="23" spans="1:14" s="7" customFormat="1" ht="11.5" x14ac:dyDescent="0.25">
      <c r="A23" s="133" t="s">
        <v>122</v>
      </c>
      <c r="B23" s="146">
        <v>352979</v>
      </c>
      <c r="C23" s="78"/>
      <c r="D23" s="72"/>
      <c r="E23" s="77"/>
      <c r="F23" s="72"/>
      <c r="G23" s="78"/>
      <c r="H23" s="78"/>
      <c r="I23" s="78"/>
      <c r="J23" s="74"/>
      <c r="K23" s="128"/>
    </row>
    <row r="24" spans="1:14" s="7" customFormat="1" ht="11.5" x14ac:dyDescent="0.25">
      <c r="A24" s="127" t="s">
        <v>112</v>
      </c>
      <c r="B24" s="147">
        <f>+'Allocation SFY 2023 Estimate'!B115</f>
        <v>1136855</v>
      </c>
      <c r="C24" s="165">
        <f>+'Allocation SFY 2023 Estimate'!E115</f>
        <v>0.77400000000000002</v>
      </c>
      <c r="D24" s="72"/>
      <c r="E24" s="77"/>
      <c r="F24" s="72"/>
      <c r="G24" s="78"/>
      <c r="H24" s="78"/>
      <c r="I24" s="78"/>
      <c r="J24" s="74"/>
      <c r="K24" s="128"/>
      <c r="M24" s="167"/>
    </row>
    <row r="25" spans="1:14" s="7" customFormat="1" ht="11.5" x14ac:dyDescent="0.25">
      <c r="A25" s="127" t="s">
        <v>102</v>
      </c>
      <c r="B25" s="148">
        <f>SUM(B23:B24)</f>
        <v>1489834</v>
      </c>
      <c r="C25" s="166">
        <f>+'Allocation SFY 2023 Estimate'!E116</f>
        <v>0.22599999999999998</v>
      </c>
      <c r="D25" s="72"/>
      <c r="E25" s="134"/>
      <c r="F25" s="72"/>
      <c r="G25" s="78"/>
      <c r="H25" s="78"/>
      <c r="I25" s="78"/>
      <c r="J25" s="74"/>
      <c r="K25" s="128"/>
    </row>
    <row r="26" spans="1:14" s="7" customFormat="1" ht="11.5" x14ac:dyDescent="0.25">
      <c r="A26" s="127"/>
      <c r="B26" s="78"/>
      <c r="C26" s="78"/>
      <c r="D26" s="72"/>
      <c r="E26" s="134"/>
      <c r="F26" s="72"/>
      <c r="G26" s="78"/>
      <c r="H26" s="78"/>
      <c r="I26" s="78"/>
      <c r="J26" s="74"/>
      <c r="K26" s="128"/>
    </row>
    <row r="27" spans="1:14" x14ac:dyDescent="0.25">
      <c r="A27" s="135"/>
      <c r="B27" s="50"/>
      <c r="C27" s="50"/>
      <c r="D27" s="136"/>
      <c r="E27" s="1"/>
      <c r="F27" s="136"/>
      <c r="G27" s="50"/>
      <c r="H27" s="50"/>
      <c r="I27" s="50"/>
      <c r="J27" s="137"/>
      <c r="K27" s="138"/>
    </row>
    <row r="28" spans="1:14" s="7" customFormat="1" ht="11.5" x14ac:dyDescent="0.25">
      <c r="A28" s="139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8"/>
    </row>
    <row r="29" spans="1:14" x14ac:dyDescent="0.25">
      <c r="A29" s="139" t="s">
        <v>124</v>
      </c>
      <c r="B29" s="78"/>
      <c r="C29" s="50"/>
      <c r="D29" s="136"/>
      <c r="E29" s="1"/>
      <c r="F29" s="136"/>
      <c r="G29" s="50"/>
      <c r="H29" s="50"/>
      <c r="I29" s="50"/>
      <c r="J29" s="137"/>
      <c r="K29" s="138"/>
    </row>
    <row r="30" spans="1:14" x14ac:dyDescent="0.25">
      <c r="A30" s="135"/>
      <c r="B30" s="50"/>
      <c r="C30" s="50"/>
      <c r="D30" s="136"/>
      <c r="E30" s="1"/>
      <c r="F30" s="136"/>
      <c r="G30" s="50"/>
      <c r="H30" s="50"/>
      <c r="I30" s="50"/>
      <c r="J30" s="137"/>
      <c r="K30" s="138"/>
    </row>
    <row r="31" spans="1:14" s="7" customFormat="1" ht="11.5" x14ac:dyDescent="0.25">
      <c r="A31" s="139"/>
      <c r="B31" s="78"/>
      <c r="C31" s="78"/>
      <c r="D31" s="72"/>
      <c r="E31" s="77"/>
      <c r="F31" s="72"/>
      <c r="G31" s="78"/>
      <c r="H31" s="78"/>
      <c r="I31" s="78"/>
      <c r="J31" s="74"/>
      <c r="K31" s="128"/>
    </row>
    <row r="32" spans="1:14" x14ac:dyDescent="0.25">
      <c r="A32" s="139"/>
      <c r="B32" s="78"/>
      <c r="C32" s="50"/>
      <c r="D32" s="136"/>
      <c r="E32" s="1"/>
      <c r="F32" s="136"/>
      <c r="G32" s="50"/>
      <c r="H32" s="50"/>
      <c r="I32" s="50"/>
      <c r="J32" s="137"/>
      <c r="K32" s="138"/>
    </row>
    <row r="33" spans="1:11" ht="13" thickBot="1" x14ac:dyDescent="0.3">
      <c r="A33" s="140"/>
      <c r="B33" s="141"/>
      <c r="C33" s="141"/>
      <c r="D33" s="142"/>
      <c r="E33" s="143"/>
      <c r="F33" s="142"/>
      <c r="G33" s="141"/>
      <c r="H33" s="141"/>
      <c r="I33" s="141"/>
      <c r="J33" s="144"/>
      <c r="K33" s="145"/>
    </row>
    <row r="34" spans="1:11" x14ac:dyDescent="0.25">
      <c r="E34"/>
      <c r="J34" s="76"/>
    </row>
    <row r="35" spans="1:11" x14ac:dyDescent="0.25">
      <c r="E35"/>
      <c r="J35" s="76"/>
    </row>
    <row r="36" spans="1:11" x14ac:dyDescent="0.25">
      <c r="E36"/>
      <c r="J36" s="76"/>
    </row>
    <row r="37" spans="1:11" x14ac:dyDescent="0.25">
      <c r="E37"/>
      <c r="J37" s="76"/>
    </row>
    <row r="38" spans="1:11" x14ac:dyDescent="0.25">
      <c r="E38"/>
      <c r="J38" s="76"/>
    </row>
    <row r="39" spans="1:11" x14ac:dyDescent="0.25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1"/>
  <sheetViews>
    <sheetView topLeftCell="A2" workbookViewId="0">
      <selection activeCell="E15" sqref="E15"/>
    </sheetView>
  </sheetViews>
  <sheetFormatPr defaultRowHeight="12.5" x14ac:dyDescent="0.25"/>
  <cols>
    <col min="1" max="1" width="8.54296875" customWidth="1"/>
    <col min="2" max="2" width="21.453125" customWidth="1"/>
    <col min="3" max="3" width="15.453125" style="3" customWidth="1"/>
    <col min="4" max="4" width="15.26953125" style="109" customWidth="1"/>
    <col min="5" max="5" width="16.453125" style="4" customWidth="1"/>
    <col min="6" max="6" width="8.26953125" style="4" customWidth="1"/>
    <col min="7" max="7" width="14.54296875" style="59" customWidth="1"/>
    <col min="8" max="9" width="14.54296875" style="53" customWidth="1"/>
    <col min="10" max="10" width="10.26953125" style="62" customWidth="1"/>
    <col min="11" max="11" width="9.1796875" hidden="1" customWidth="1"/>
    <col min="12" max="12" width="10" hidden="1" customWidth="1"/>
    <col min="13" max="14" width="9.1796875" hidden="1" customWidth="1"/>
    <col min="15" max="15" width="0" hidden="1" customWidth="1"/>
    <col min="16" max="17" width="9.1796875" hidden="1" customWidth="1"/>
    <col min="18" max="18" width="9.1796875" customWidth="1"/>
  </cols>
  <sheetData>
    <row r="1" spans="1:17" ht="33" hidden="1" customHeight="1" thickBot="1" x14ac:dyDescent="0.35">
      <c r="G1" s="80"/>
      <c r="H1" s="81">
        <v>1.0076464000000001</v>
      </c>
    </row>
    <row r="2" spans="1:17" s="51" customFormat="1" ht="18" customHeight="1" x14ac:dyDescent="0.4">
      <c r="A2" s="229" t="s">
        <v>139</v>
      </c>
      <c r="B2" s="229"/>
      <c r="C2" s="229"/>
      <c r="D2" s="229"/>
      <c r="E2" s="229"/>
      <c r="F2" s="229"/>
      <c r="G2" s="229"/>
      <c r="H2" s="230"/>
      <c r="I2" s="230"/>
      <c r="J2" s="64"/>
      <c r="K2" s="50"/>
      <c r="L2" s="50"/>
      <c r="M2" s="50"/>
    </row>
    <row r="3" spans="1:17" s="7" customFormat="1" ht="63" customHeight="1" x14ac:dyDescent="0.25">
      <c r="A3" s="41" t="s">
        <v>1</v>
      </c>
      <c r="B3" s="41" t="s">
        <v>0</v>
      </c>
      <c r="C3" s="5" t="s">
        <v>142</v>
      </c>
      <c r="D3" s="164" t="s">
        <v>143</v>
      </c>
      <c r="E3" s="6" t="s">
        <v>144</v>
      </c>
      <c r="F3" s="6"/>
      <c r="G3" s="82" t="s">
        <v>113</v>
      </c>
      <c r="H3" s="52" t="s">
        <v>147</v>
      </c>
      <c r="I3" s="52" t="s">
        <v>148</v>
      </c>
      <c r="J3" s="61"/>
    </row>
    <row r="4" spans="1:17" x14ac:dyDescent="0.25">
      <c r="A4" s="83">
        <v>1</v>
      </c>
      <c r="B4" s="8" t="s">
        <v>2</v>
      </c>
      <c r="C4" s="191">
        <v>1482</v>
      </c>
      <c r="D4" s="110"/>
      <c r="E4" s="195">
        <v>22427</v>
      </c>
      <c r="F4" s="84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5">
      <c r="A5" s="83">
        <v>2</v>
      </c>
      <c r="B5" s="9" t="s">
        <v>3</v>
      </c>
      <c r="C5" s="191">
        <v>382</v>
      </c>
      <c r="D5" s="110"/>
      <c r="E5" s="195">
        <v>6160</v>
      </c>
      <c r="F5" s="84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5">
      <c r="A6" s="83">
        <v>3</v>
      </c>
      <c r="B6" s="9" t="s">
        <v>4</v>
      </c>
      <c r="C6" s="191">
        <v>113</v>
      </c>
      <c r="D6" s="110"/>
      <c r="E6" s="195">
        <v>2127</v>
      </c>
      <c r="F6" s="84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5">
      <c r="A7" s="83">
        <v>4</v>
      </c>
      <c r="B7" s="9" t="s">
        <v>5</v>
      </c>
      <c r="C7" s="191">
        <v>231</v>
      </c>
      <c r="D7" s="110"/>
      <c r="E7" s="195">
        <v>4949</v>
      </c>
      <c r="F7" s="84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5">
      <c r="A8" s="83">
        <v>5</v>
      </c>
      <c r="B8" s="9" t="s">
        <v>6</v>
      </c>
      <c r="C8" s="191">
        <v>307</v>
      </c>
      <c r="D8" s="110"/>
      <c r="E8" s="195">
        <v>5531</v>
      </c>
      <c r="F8" s="84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5">
      <c r="A9" s="83">
        <v>6</v>
      </c>
      <c r="B9" s="9" t="s">
        <v>7</v>
      </c>
      <c r="C9" s="191">
        <v>201</v>
      </c>
      <c r="D9" s="110"/>
      <c r="E9" s="195">
        <v>3881</v>
      </c>
      <c r="F9" s="84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5">
      <c r="A10" s="83">
        <v>7</v>
      </c>
      <c r="B10" s="9" t="s">
        <v>8</v>
      </c>
      <c r="C10" s="191">
        <v>474</v>
      </c>
      <c r="D10" s="110"/>
      <c r="E10" s="195">
        <v>8200</v>
      </c>
      <c r="F10" s="84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5">
      <c r="A11" s="83">
        <v>8</v>
      </c>
      <c r="B11" s="9" t="s">
        <v>9</v>
      </c>
      <c r="C11" s="191">
        <v>223</v>
      </c>
      <c r="D11" s="110"/>
      <c r="E11" s="195">
        <v>3614</v>
      </c>
      <c r="F11" s="84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5">
      <c r="A12" s="83">
        <v>9</v>
      </c>
      <c r="B12" s="9" t="s">
        <v>10</v>
      </c>
      <c r="C12" s="191">
        <v>391</v>
      </c>
      <c r="D12" s="110"/>
      <c r="E12" s="195">
        <v>6627</v>
      </c>
      <c r="F12" s="84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5">
      <c r="A13" s="83">
        <v>10</v>
      </c>
      <c r="B13" s="9" t="s">
        <v>11</v>
      </c>
      <c r="C13" s="191">
        <v>984</v>
      </c>
      <c r="D13" s="110"/>
      <c r="E13" s="195">
        <v>16706</v>
      </c>
      <c r="F13" s="84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5">
      <c r="A14" s="83">
        <v>11</v>
      </c>
      <c r="B14" s="9" t="s">
        <v>12</v>
      </c>
      <c r="C14" s="191">
        <v>1907</v>
      </c>
      <c r="D14" s="110"/>
      <c r="E14" s="195">
        <v>39821</v>
      </c>
      <c r="F14" s="84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5">
      <c r="A15" s="83">
        <v>12</v>
      </c>
      <c r="B15" s="9" t="s">
        <v>13</v>
      </c>
      <c r="C15" s="191">
        <v>814</v>
      </c>
      <c r="D15" s="110"/>
      <c r="E15" s="195">
        <v>16258</v>
      </c>
      <c r="F15" s="84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5">
      <c r="A16" s="83">
        <v>13</v>
      </c>
      <c r="B16" s="9" t="s">
        <v>14</v>
      </c>
      <c r="C16" s="191">
        <v>1787</v>
      </c>
      <c r="D16" s="110"/>
      <c r="E16" s="195">
        <v>29541</v>
      </c>
      <c r="F16" s="84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5">
      <c r="A17" s="83">
        <v>14</v>
      </c>
      <c r="B17" s="9" t="s">
        <v>15</v>
      </c>
      <c r="C17" s="191">
        <v>875</v>
      </c>
      <c r="D17" s="110"/>
      <c r="E17" s="195">
        <v>14656</v>
      </c>
      <c r="F17" s="84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5">
      <c r="A18" s="83">
        <v>15</v>
      </c>
      <c r="B18" s="9" t="s">
        <v>16</v>
      </c>
      <c r="C18" s="191">
        <v>69</v>
      </c>
      <c r="D18" s="110"/>
      <c r="E18" s="195">
        <v>1239</v>
      </c>
      <c r="F18" s="84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5">
      <c r="A19" s="83">
        <v>16</v>
      </c>
      <c r="B19" s="9" t="s">
        <v>17</v>
      </c>
      <c r="C19" s="191">
        <v>348</v>
      </c>
      <c r="D19" s="110"/>
      <c r="E19" s="195">
        <v>9354</v>
      </c>
      <c r="F19" s="84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5">
      <c r="A20" s="83">
        <v>17</v>
      </c>
      <c r="B20" s="9" t="s">
        <v>18</v>
      </c>
      <c r="C20" s="191">
        <v>218</v>
      </c>
      <c r="D20" s="110"/>
      <c r="E20" s="195">
        <v>3758</v>
      </c>
      <c r="F20" s="84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5">
      <c r="A21" s="83">
        <v>18</v>
      </c>
      <c r="B21" s="9" t="s">
        <v>19</v>
      </c>
      <c r="C21" s="191">
        <v>1596</v>
      </c>
      <c r="D21" s="110"/>
      <c r="E21" s="195">
        <v>24058</v>
      </c>
      <c r="F21" s="84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5">
      <c r="A22" s="83">
        <v>19</v>
      </c>
      <c r="B22" s="9" t="s">
        <v>20</v>
      </c>
      <c r="C22" s="191">
        <v>674</v>
      </c>
      <c r="D22" s="110"/>
      <c r="E22" s="195">
        <v>9174</v>
      </c>
      <c r="F22" s="84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5">
      <c r="A23" s="83">
        <v>20</v>
      </c>
      <c r="B23" s="9" t="s">
        <v>21</v>
      </c>
      <c r="C23" s="191">
        <v>298</v>
      </c>
      <c r="D23" s="110"/>
      <c r="E23" s="195">
        <v>5579</v>
      </c>
      <c r="F23" s="84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5">
      <c r="A24" s="83">
        <v>21</v>
      </c>
      <c r="B24" s="9" t="s">
        <v>22</v>
      </c>
      <c r="C24" s="191">
        <v>120</v>
      </c>
      <c r="D24" s="110"/>
      <c r="E24" s="195">
        <v>2088</v>
      </c>
      <c r="F24" s="84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5">
      <c r="A25" s="83">
        <v>22</v>
      </c>
      <c r="B25" s="9" t="s">
        <v>23</v>
      </c>
      <c r="C25" s="191">
        <v>109</v>
      </c>
      <c r="D25" s="110"/>
      <c r="E25" s="195">
        <v>1859</v>
      </c>
      <c r="F25" s="84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5">
      <c r="A26" s="83">
        <v>23</v>
      </c>
      <c r="B26" s="9" t="s">
        <v>24</v>
      </c>
      <c r="C26" s="191">
        <v>807</v>
      </c>
      <c r="D26" s="110"/>
      <c r="E26" s="195">
        <v>16659</v>
      </c>
      <c r="F26" s="84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5">
      <c r="A27" s="83">
        <v>24</v>
      </c>
      <c r="B27" s="9" t="s">
        <v>25</v>
      </c>
      <c r="C27" s="191">
        <v>663</v>
      </c>
      <c r="D27" s="110"/>
      <c r="E27" s="195">
        <v>11728</v>
      </c>
      <c r="F27" s="84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5">
      <c r="A28" s="83">
        <v>25</v>
      </c>
      <c r="B28" s="9" t="s">
        <v>26</v>
      </c>
      <c r="C28" s="191">
        <v>772</v>
      </c>
      <c r="D28" s="110"/>
      <c r="E28" s="195">
        <v>12101</v>
      </c>
      <c r="F28" s="84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5">
      <c r="A29" s="83">
        <v>26</v>
      </c>
      <c r="B29" s="9" t="s">
        <v>27</v>
      </c>
      <c r="C29" s="191">
        <v>2534</v>
      </c>
      <c r="D29" s="110"/>
      <c r="E29" s="195">
        <v>43796</v>
      </c>
      <c r="F29" s="84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5">
      <c r="A30" s="83">
        <v>27</v>
      </c>
      <c r="B30" s="9" t="s">
        <v>28</v>
      </c>
      <c r="C30" s="191">
        <v>167</v>
      </c>
      <c r="D30" s="110"/>
      <c r="E30" s="195">
        <v>2136</v>
      </c>
      <c r="F30" s="84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5">
      <c r="A31" s="83">
        <v>28</v>
      </c>
      <c r="B31" s="9" t="s">
        <v>29</v>
      </c>
      <c r="C31" s="191">
        <v>249</v>
      </c>
      <c r="D31" s="110"/>
      <c r="E31" s="195">
        <v>6027</v>
      </c>
      <c r="F31" s="84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5">
      <c r="A32" s="83">
        <v>29</v>
      </c>
      <c r="B32" s="9" t="s">
        <v>30</v>
      </c>
      <c r="C32" s="191">
        <v>1772</v>
      </c>
      <c r="D32" s="110"/>
      <c r="E32" s="195">
        <v>27538</v>
      </c>
      <c r="F32" s="84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5">
      <c r="A33" s="83">
        <v>30</v>
      </c>
      <c r="B33" s="9" t="s">
        <v>31</v>
      </c>
      <c r="C33" s="191">
        <v>358</v>
      </c>
      <c r="D33" s="110"/>
      <c r="E33" s="195">
        <v>6398</v>
      </c>
      <c r="F33" s="84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5">
      <c r="A34" s="83">
        <v>31</v>
      </c>
      <c r="B34" s="9" t="s">
        <v>32</v>
      </c>
      <c r="C34" s="191">
        <v>713</v>
      </c>
      <c r="D34" s="110"/>
      <c r="E34" s="195">
        <v>10622</v>
      </c>
      <c r="F34" s="84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5">
      <c r="A35" s="83">
        <v>32</v>
      </c>
      <c r="B35" s="9" t="s">
        <v>33</v>
      </c>
      <c r="C35" s="191">
        <v>3126</v>
      </c>
      <c r="D35" s="110"/>
      <c r="E35" s="195">
        <v>40096</v>
      </c>
      <c r="F35" s="84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5">
      <c r="A36" s="83">
        <v>33</v>
      </c>
      <c r="B36" s="9" t="s">
        <v>34</v>
      </c>
      <c r="C36" s="191">
        <v>743</v>
      </c>
      <c r="D36" s="110"/>
      <c r="E36" s="195">
        <v>10289</v>
      </c>
      <c r="F36" s="84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5">
      <c r="A37" s="83">
        <v>34</v>
      </c>
      <c r="B37" s="9" t="s">
        <v>35</v>
      </c>
      <c r="C37" s="191">
        <v>3354</v>
      </c>
      <c r="D37" s="110"/>
      <c r="E37" s="195">
        <v>52235</v>
      </c>
      <c r="F37" s="84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5">
      <c r="A38" s="83">
        <v>35</v>
      </c>
      <c r="B38" s="9" t="s">
        <v>36</v>
      </c>
      <c r="C38" s="191">
        <v>666</v>
      </c>
      <c r="D38" s="110"/>
      <c r="E38" s="195">
        <v>10450</v>
      </c>
      <c r="F38" s="84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5">
      <c r="A39" s="83">
        <v>36</v>
      </c>
      <c r="B39" s="9" t="s">
        <v>37</v>
      </c>
      <c r="C39" s="191">
        <v>1595</v>
      </c>
      <c r="D39" s="110"/>
      <c r="E39" s="195">
        <v>28711</v>
      </c>
      <c r="F39" s="84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5">
      <c r="A40" s="83">
        <v>37</v>
      </c>
      <c r="B40" s="9" t="s">
        <v>38</v>
      </c>
      <c r="C40" s="191">
        <v>108</v>
      </c>
      <c r="D40" s="110"/>
      <c r="E40" s="195">
        <v>1878</v>
      </c>
      <c r="F40" s="84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5">
      <c r="A41" s="83">
        <v>38</v>
      </c>
      <c r="B41" s="9" t="s">
        <v>39</v>
      </c>
      <c r="C41" s="191">
        <v>161</v>
      </c>
      <c r="D41" s="110"/>
      <c r="E41" s="195">
        <v>2117</v>
      </c>
      <c r="F41" s="84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5">
      <c r="A42" s="83">
        <v>39</v>
      </c>
      <c r="B42" s="9" t="s">
        <v>40</v>
      </c>
      <c r="C42" s="191">
        <v>497</v>
      </c>
      <c r="D42" s="110"/>
      <c r="E42" s="195">
        <v>9640</v>
      </c>
      <c r="F42" s="84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5">
      <c r="A43" s="83">
        <v>40</v>
      </c>
      <c r="B43" s="9" t="s">
        <v>41</v>
      </c>
      <c r="C43" s="191">
        <v>208</v>
      </c>
      <c r="D43" s="110"/>
      <c r="E43" s="195">
        <v>4072</v>
      </c>
      <c r="F43" s="84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5">
      <c r="A44" s="83">
        <v>41</v>
      </c>
      <c r="B44" s="9" t="s">
        <v>42</v>
      </c>
      <c r="C44" s="191">
        <v>4224</v>
      </c>
      <c r="D44" s="110"/>
      <c r="E44" s="195">
        <v>54295</v>
      </c>
      <c r="F44" s="84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5">
      <c r="A45" s="83">
        <v>42</v>
      </c>
      <c r="B45" s="9" t="s">
        <v>43</v>
      </c>
      <c r="C45" s="191">
        <v>673</v>
      </c>
      <c r="D45" s="110"/>
      <c r="E45" s="195">
        <v>9412</v>
      </c>
      <c r="F45" s="84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5">
      <c r="A46" s="83">
        <v>43</v>
      </c>
      <c r="B46" s="9" t="s">
        <v>44</v>
      </c>
      <c r="C46" s="191">
        <v>810</v>
      </c>
      <c r="D46" s="110"/>
      <c r="E46" s="195">
        <v>19348</v>
      </c>
      <c r="F46" s="84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5">
      <c r="A47" s="83">
        <v>44</v>
      </c>
      <c r="B47" s="9" t="s">
        <v>45</v>
      </c>
      <c r="C47" s="191">
        <v>554</v>
      </c>
      <c r="D47" s="110"/>
      <c r="E47" s="195">
        <v>9583</v>
      </c>
      <c r="F47" s="84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5">
      <c r="A48" s="83">
        <v>45</v>
      </c>
      <c r="B48" s="9" t="s">
        <v>46</v>
      </c>
      <c r="C48" s="191">
        <v>972</v>
      </c>
      <c r="D48" s="110"/>
      <c r="E48" s="195">
        <v>17135</v>
      </c>
      <c r="F48" s="84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5">
      <c r="A49" s="83">
        <v>46</v>
      </c>
      <c r="B49" s="9" t="s">
        <v>47</v>
      </c>
      <c r="C49" s="191">
        <v>210</v>
      </c>
      <c r="D49" s="110"/>
      <c r="E49" s="195">
        <v>3489</v>
      </c>
      <c r="F49" s="84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5">
      <c r="A50" s="83">
        <v>47</v>
      </c>
      <c r="B50" s="9" t="s">
        <v>48</v>
      </c>
      <c r="C50" s="191">
        <v>359</v>
      </c>
      <c r="D50" s="110"/>
      <c r="E50" s="195">
        <v>7352</v>
      </c>
      <c r="F50" s="84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5">
      <c r="A51" s="83">
        <v>48</v>
      </c>
      <c r="B51" s="9" t="s">
        <v>49</v>
      </c>
      <c r="C51" s="191">
        <v>57</v>
      </c>
      <c r="D51" s="110"/>
      <c r="E51" s="195">
        <v>1087</v>
      </c>
      <c r="F51" s="84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5">
      <c r="A52" s="83">
        <v>49</v>
      </c>
      <c r="B52" s="9" t="s">
        <v>50</v>
      </c>
      <c r="C52" s="191">
        <v>1535</v>
      </c>
      <c r="D52" s="110"/>
      <c r="E52" s="195">
        <v>24783</v>
      </c>
      <c r="F52" s="84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5">
      <c r="A53" s="85">
        <v>50</v>
      </c>
      <c r="B53" s="86" t="s">
        <v>103</v>
      </c>
      <c r="C53" s="192">
        <f>C123</f>
        <v>114</v>
      </c>
      <c r="D53" s="111"/>
      <c r="E53" s="196">
        <v>5808</v>
      </c>
      <c r="F53" s="87"/>
      <c r="G53" s="68">
        <f t="shared" si="0"/>
        <v>5852</v>
      </c>
      <c r="H53" s="88">
        <f t="shared" si="1"/>
        <v>4460</v>
      </c>
      <c r="I53" s="88">
        <f t="shared" si="2"/>
        <v>1392</v>
      </c>
      <c r="J53" s="69">
        <f t="shared" si="3"/>
        <v>3.9445312094517765E-3</v>
      </c>
      <c r="K53" s="10"/>
      <c r="N53" s="149"/>
      <c r="P53" s="2">
        <v>5331</v>
      </c>
      <c r="Q53" s="10">
        <f t="shared" si="4"/>
        <v>521</v>
      </c>
    </row>
    <row r="54" spans="1:17" x14ac:dyDescent="0.25">
      <c r="A54" s="83">
        <v>51</v>
      </c>
      <c r="B54" s="9" t="s">
        <v>52</v>
      </c>
      <c r="C54" s="191">
        <v>1435</v>
      </c>
      <c r="D54" s="110"/>
      <c r="E54" s="195">
        <v>37122</v>
      </c>
      <c r="F54" s="84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5">
      <c r="A55" s="83">
        <v>52</v>
      </c>
      <c r="B55" s="9" t="s">
        <v>53</v>
      </c>
      <c r="C55" s="191">
        <v>110</v>
      </c>
      <c r="D55" s="110"/>
      <c r="E55" s="195">
        <v>1869</v>
      </c>
      <c r="F55" s="84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5">
      <c r="A56" s="83">
        <v>53</v>
      </c>
      <c r="B56" s="9" t="s">
        <v>54</v>
      </c>
      <c r="C56" s="191">
        <v>702</v>
      </c>
      <c r="D56" s="110"/>
      <c r="E56" s="195">
        <v>11252</v>
      </c>
      <c r="F56" s="84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5">
      <c r="A57" s="83">
        <v>54</v>
      </c>
      <c r="B57" s="9" t="s">
        <v>55</v>
      </c>
      <c r="C57" s="191">
        <v>705</v>
      </c>
      <c r="D57" s="110"/>
      <c r="E57" s="195">
        <v>11404</v>
      </c>
      <c r="F57" s="84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5">
      <c r="A58" s="83">
        <v>55</v>
      </c>
      <c r="B58" s="9" t="s">
        <v>56</v>
      </c>
      <c r="C58" s="191">
        <v>704</v>
      </c>
      <c r="D58" s="110"/>
      <c r="E58" s="195">
        <v>11966</v>
      </c>
      <c r="F58" s="84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5">
      <c r="A59" s="83">
        <v>56</v>
      </c>
      <c r="B59" s="9" t="s">
        <v>57</v>
      </c>
      <c r="C59" s="191">
        <v>361</v>
      </c>
      <c r="D59" s="110"/>
      <c r="E59" s="195">
        <v>5969</v>
      </c>
      <c r="F59" s="84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5">
      <c r="A60" s="83">
        <v>57</v>
      </c>
      <c r="B60" s="9" t="s">
        <v>58</v>
      </c>
      <c r="C60" s="191">
        <v>244</v>
      </c>
      <c r="D60" s="110"/>
      <c r="E60" s="195">
        <v>4301</v>
      </c>
      <c r="F60" s="84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5">
      <c r="A61" s="83">
        <v>58</v>
      </c>
      <c r="B61" s="9" t="s">
        <v>59</v>
      </c>
      <c r="C61" s="191">
        <v>254</v>
      </c>
      <c r="D61" s="110"/>
      <c r="E61" s="195">
        <v>3967</v>
      </c>
      <c r="F61" s="84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5">
      <c r="A62" s="83">
        <v>59</v>
      </c>
      <c r="B62" s="9" t="s">
        <v>60</v>
      </c>
      <c r="C62" s="191">
        <v>432</v>
      </c>
      <c r="D62" s="110"/>
      <c r="E62" s="195">
        <v>8515</v>
      </c>
      <c r="F62" s="84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5">
      <c r="A63" s="83">
        <v>60</v>
      </c>
      <c r="B63" s="9" t="s">
        <v>61</v>
      </c>
      <c r="C63" s="191">
        <v>7920</v>
      </c>
      <c r="D63" s="110"/>
      <c r="E63" s="195">
        <v>124151</v>
      </c>
      <c r="F63" s="84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5">
      <c r="A64" s="83">
        <v>61</v>
      </c>
      <c r="B64" s="9" t="s">
        <v>62</v>
      </c>
      <c r="C64" s="191">
        <v>174</v>
      </c>
      <c r="D64" s="110"/>
      <c r="E64" s="195">
        <v>3204</v>
      </c>
      <c r="F64" s="84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5">
      <c r="A65" s="83">
        <v>62</v>
      </c>
      <c r="B65" s="9" t="s">
        <v>63</v>
      </c>
      <c r="C65" s="191">
        <v>428</v>
      </c>
      <c r="D65" s="110"/>
      <c r="E65" s="195">
        <v>6484</v>
      </c>
      <c r="F65" s="84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5">
      <c r="A66" s="83">
        <v>63</v>
      </c>
      <c r="B66" s="9" t="s">
        <v>64</v>
      </c>
      <c r="C66" s="191">
        <v>734</v>
      </c>
      <c r="D66" s="110"/>
      <c r="E66" s="195">
        <v>12815</v>
      </c>
      <c r="F66" s="84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5">
      <c r="A67" s="83">
        <v>64</v>
      </c>
      <c r="B67" s="9" t="s">
        <v>65</v>
      </c>
      <c r="C67" s="191">
        <v>1011</v>
      </c>
      <c r="D67" s="110"/>
      <c r="E67" s="195">
        <v>17308</v>
      </c>
      <c r="F67" s="84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5">
      <c r="A68" s="83">
        <v>65</v>
      </c>
      <c r="B68" s="9" t="s">
        <v>66</v>
      </c>
      <c r="C68" s="191">
        <v>1256</v>
      </c>
      <c r="D68" s="110"/>
      <c r="E68" s="195">
        <v>24277</v>
      </c>
      <c r="F68" s="84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5">
      <c r="A69" s="83">
        <v>66</v>
      </c>
      <c r="B69" s="9" t="s">
        <v>67</v>
      </c>
      <c r="C69" s="191">
        <v>207</v>
      </c>
      <c r="D69" s="110"/>
      <c r="E69" s="195">
        <v>3547</v>
      </c>
      <c r="F69" s="84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5">
      <c r="A70" s="83">
        <v>67</v>
      </c>
      <c r="B70" s="9" t="s">
        <v>68</v>
      </c>
      <c r="C70" s="191">
        <v>972</v>
      </c>
      <c r="D70" s="110"/>
      <c r="E70" s="195">
        <v>18546</v>
      </c>
      <c r="F70" s="84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5">
      <c r="A71" s="83">
        <v>68</v>
      </c>
      <c r="B71" s="9" t="s">
        <v>69</v>
      </c>
      <c r="C71" s="191">
        <v>588</v>
      </c>
      <c r="D71" s="110"/>
      <c r="E71" s="195">
        <v>12043</v>
      </c>
      <c r="F71" s="84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5">
      <c r="A72" s="83">
        <v>69</v>
      </c>
      <c r="B72" s="9" t="s">
        <v>70</v>
      </c>
      <c r="C72" s="191">
        <v>119</v>
      </c>
      <c r="D72" s="110"/>
      <c r="E72" s="195">
        <v>2165</v>
      </c>
      <c r="F72" s="84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5">
      <c r="A73" s="83">
        <v>70</v>
      </c>
      <c r="B73" s="9" t="s">
        <v>71</v>
      </c>
      <c r="C73" s="191">
        <v>389</v>
      </c>
      <c r="D73" s="110"/>
      <c r="E73" s="195">
        <v>5234</v>
      </c>
      <c r="F73" s="84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5">
      <c r="A74" s="83">
        <v>71</v>
      </c>
      <c r="B74" s="9" t="s">
        <v>72</v>
      </c>
      <c r="C74" s="191">
        <v>523</v>
      </c>
      <c r="D74" s="110"/>
      <c r="E74" s="195">
        <v>9726</v>
      </c>
      <c r="F74" s="84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5">
      <c r="A75" s="83">
        <v>72</v>
      </c>
      <c r="B75" s="9" t="s">
        <v>73</v>
      </c>
      <c r="C75" s="191">
        <v>109</v>
      </c>
      <c r="D75" s="110"/>
      <c r="E75" s="195">
        <v>2184</v>
      </c>
      <c r="F75" s="84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5">
      <c r="A76" s="83">
        <v>73</v>
      </c>
      <c r="B76" s="9" t="s">
        <v>74</v>
      </c>
      <c r="C76" s="191">
        <v>397</v>
      </c>
      <c r="D76" s="110"/>
      <c r="E76" s="195">
        <v>5951</v>
      </c>
      <c r="F76" s="84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5">
      <c r="A77" s="83">
        <v>74</v>
      </c>
      <c r="B77" s="9" t="s">
        <v>75</v>
      </c>
      <c r="C77" s="191">
        <v>1350</v>
      </c>
      <c r="D77" s="110"/>
      <c r="E77" s="195">
        <v>23438</v>
      </c>
      <c r="F77" s="84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5">
      <c r="A78" s="83">
        <v>75</v>
      </c>
      <c r="B78" s="9" t="s">
        <v>76</v>
      </c>
      <c r="C78" s="191">
        <v>177</v>
      </c>
      <c r="D78" s="110"/>
      <c r="E78" s="195">
        <v>2909</v>
      </c>
      <c r="F78" s="84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5">
      <c r="A79" s="83">
        <v>76</v>
      </c>
      <c r="B79" s="9" t="s">
        <v>77</v>
      </c>
      <c r="C79" s="191">
        <v>1355</v>
      </c>
      <c r="D79" s="110"/>
      <c r="E79" s="195">
        <v>25202</v>
      </c>
      <c r="F79" s="84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5">
      <c r="A80" s="83">
        <v>77</v>
      </c>
      <c r="B80" s="9" t="s">
        <v>78</v>
      </c>
      <c r="C80" s="191">
        <v>486</v>
      </c>
      <c r="D80" s="110"/>
      <c r="E80" s="195">
        <v>9878</v>
      </c>
      <c r="F80" s="84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5">
      <c r="A81" s="83">
        <v>78</v>
      </c>
      <c r="B81" s="9" t="s">
        <v>79</v>
      </c>
      <c r="C81" s="191">
        <v>1634</v>
      </c>
      <c r="D81" s="110"/>
      <c r="E81" s="195">
        <v>31000</v>
      </c>
      <c r="F81" s="84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5">
      <c r="A82" s="83">
        <v>79</v>
      </c>
      <c r="B82" s="9" t="s">
        <v>80</v>
      </c>
      <c r="C82" s="191">
        <v>862</v>
      </c>
      <c r="D82" s="110"/>
      <c r="E82" s="195">
        <v>14542</v>
      </c>
      <c r="F82" s="84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5">
      <c r="A83" s="83">
        <v>80</v>
      </c>
      <c r="B83" s="9" t="s">
        <v>81</v>
      </c>
      <c r="C83" s="191">
        <v>1024</v>
      </c>
      <c r="D83" s="110"/>
      <c r="E83" s="195">
        <v>21836</v>
      </c>
      <c r="F83" s="84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5">
      <c r="A84" s="83">
        <v>81</v>
      </c>
      <c r="B84" s="9" t="s">
        <v>82</v>
      </c>
      <c r="C84" s="191">
        <v>640</v>
      </c>
      <c r="D84" s="110"/>
      <c r="E84" s="195">
        <v>10804</v>
      </c>
      <c r="F84" s="84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5">
      <c r="A85" s="83">
        <v>82</v>
      </c>
      <c r="B85" s="9" t="s">
        <v>83</v>
      </c>
      <c r="C85" s="191">
        <v>618</v>
      </c>
      <c r="D85" s="110"/>
      <c r="E85" s="195">
        <v>14494</v>
      </c>
      <c r="F85" s="84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5">
      <c r="A86" s="83">
        <v>83</v>
      </c>
      <c r="B86" s="9" t="s">
        <v>84</v>
      </c>
      <c r="C86" s="191">
        <v>313</v>
      </c>
      <c r="D86" s="110"/>
      <c r="E86" s="195">
        <v>7075</v>
      </c>
      <c r="F86" s="84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5">
      <c r="A87" s="83">
        <v>84</v>
      </c>
      <c r="B87" s="9" t="s">
        <v>85</v>
      </c>
      <c r="C87" s="191">
        <v>534</v>
      </c>
      <c r="D87" s="110"/>
      <c r="E87" s="195">
        <v>9421</v>
      </c>
      <c r="F87" s="84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5">
      <c r="A88" s="83">
        <v>85</v>
      </c>
      <c r="B88" s="9" t="s">
        <v>86</v>
      </c>
      <c r="C88" s="191">
        <v>436</v>
      </c>
      <c r="D88" s="110"/>
      <c r="E88" s="195">
        <v>7819</v>
      </c>
      <c r="F88" s="84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5">
      <c r="A89" s="83">
        <v>86</v>
      </c>
      <c r="B89" s="9" t="s">
        <v>87</v>
      </c>
      <c r="C89" s="191">
        <v>856</v>
      </c>
      <c r="D89" s="110"/>
      <c r="E89" s="195">
        <v>14599</v>
      </c>
      <c r="F89" s="84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5">
      <c r="A90" s="89">
        <v>87</v>
      </c>
      <c r="B90" s="90" t="s">
        <v>104</v>
      </c>
      <c r="C90" s="191">
        <f>D123</f>
        <v>35</v>
      </c>
      <c r="D90" s="110"/>
      <c r="E90" s="195">
        <v>2650</v>
      </c>
      <c r="F90" s="84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0"/>
      <c r="P90">
        <v>2455</v>
      </c>
      <c r="Q90" s="10">
        <f t="shared" si="9"/>
        <v>215</v>
      </c>
    </row>
    <row r="91" spans="1:17" x14ac:dyDescent="0.25">
      <c r="A91" s="83">
        <v>88</v>
      </c>
      <c r="B91" s="9" t="s">
        <v>89</v>
      </c>
      <c r="C91" s="191">
        <v>320</v>
      </c>
      <c r="D91" s="110"/>
      <c r="E91" s="195">
        <v>5903</v>
      </c>
      <c r="F91" s="84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5">
      <c r="A92" s="83">
        <v>89</v>
      </c>
      <c r="B92" s="9" t="s">
        <v>90</v>
      </c>
      <c r="C92" s="191">
        <v>63</v>
      </c>
      <c r="D92" s="110"/>
      <c r="E92" s="195">
        <v>982</v>
      </c>
      <c r="F92" s="84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5">
      <c r="A93" s="83">
        <v>90</v>
      </c>
      <c r="B93" s="9" t="s">
        <v>91</v>
      </c>
      <c r="C93" s="191">
        <v>1967</v>
      </c>
      <c r="D93" s="110"/>
      <c r="E93" s="195">
        <v>27949</v>
      </c>
      <c r="F93" s="84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5">
      <c r="A94" s="83">
        <v>91</v>
      </c>
      <c r="B94" s="9" t="s">
        <v>92</v>
      </c>
      <c r="C94" s="191">
        <v>590</v>
      </c>
      <c r="D94" s="110"/>
      <c r="E94" s="195">
        <v>9554</v>
      </c>
      <c r="F94" s="84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5">
      <c r="A95" s="83">
        <v>92</v>
      </c>
      <c r="B95" s="9" t="s">
        <v>93</v>
      </c>
      <c r="C95" s="191">
        <v>8376</v>
      </c>
      <c r="D95" s="110"/>
      <c r="E95" s="195">
        <v>107045</v>
      </c>
      <c r="F95" s="84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5">
      <c r="A96" s="83">
        <v>93</v>
      </c>
      <c r="B96" s="9" t="s">
        <v>94</v>
      </c>
      <c r="C96" s="191">
        <v>221</v>
      </c>
      <c r="D96" s="110"/>
      <c r="E96" s="195">
        <v>3929</v>
      </c>
      <c r="F96" s="84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5">
      <c r="A97" s="83">
        <v>94</v>
      </c>
      <c r="B97" s="9" t="s">
        <v>95</v>
      </c>
      <c r="C97" s="191">
        <v>127</v>
      </c>
      <c r="D97" s="110"/>
      <c r="E97" s="195">
        <v>2413</v>
      </c>
      <c r="F97" s="84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5">
      <c r="A98" s="83">
        <v>95</v>
      </c>
      <c r="B98" s="9" t="s">
        <v>96</v>
      </c>
      <c r="C98" s="191">
        <v>263</v>
      </c>
      <c r="D98" s="110"/>
      <c r="E98" s="195">
        <v>4996</v>
      </c>
      <c r="F98" s="84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5">
      <c r="A99" s="83">
        <v>96</v>
      </c>
      <c r="B99" s="9" t="s">
        <v>97</v>
      </c>
      <c r="C99" s="191">
        <v>1292</v>
      </c>
      <c r="D99" s="110"/>
      <c r="E99" s="195">
        <v>22599</v>
      </c>
      <c r="F99" s="84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5">
      <c r="A100" s="83">
        <v>97</v>
      </c>
      <c r="B100" s="9" t="s">
        <v>98</v>
      </c>
      <c r="C100" s="191">
        <v>882</v>
      </c>
      <c r="D100" s="110"/>
      <c r="E100" s="195">
        <v>12654</v>
      </c>
      <c r="F100" s="84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5">
      <c r="A101" s="83">
        <v>98</v>
      </c>
      <c r="B101" s="9" t="s">
        <v>99</v>
      </c>
      <c r="C101" s="191">
        <v>804</v>
      </c>
      <c r="D101" s="110"/>
      <c r="E101" s="195">
        <v>15553</v>
      </c>
      <c r="F101" s="84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5">
      <c r="A102" s="83">
        <v>99</v>
      </c>
      <c r="B102" s="9" t="s">
        <v>100</v>
      </c>
      <c r="C102" s="191">
        <v>454</v>
      </c>
      <c r="D102" s="110"/>
      <c r="E102" s="195">
        <v>6904</v>
      </c>
      <c r="F102" s="84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5">
      <c r="A103" s="91">
        <v>100</v>
      </c>
      <c r="B103" s="9" t="s">
        <v>101</v>
      </c>
      <c r="C103" s="191">
        <v>212</v>
      </c>
      <c r="D103" s="110"/>
      <c r="E103" s="195">
        <v>3786</v>
      </c>
      <c r="F103" s="84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128</v>
      </c>
      <c r="M103" t="s">
        <v>129</v>
      </c>
      <c r="P103">
        <v>3561</v>
      </c>
      <c r="Q103" s="10">
        <f t="shared" si="9"/>
        <v>254</v>
      </c>
    </row>
    <row r="104" spans="1:17" s="2" customFormat="1" x14ac:dyDescent="0.25">
      <c r="A104" s="92">
        <v>150</v>
      </c>
      <c r="B104" s="93" t="s">
        <v>126</v>
      </c>
      <c r="C104" s="94">
        <f>'How Allocations Were Revised'!C14</f>
        <v>11.843999999999999</v>
      </c>
      <c r="D104" s="112">
        <f>L104</f>
        <v>8602</v>
      </c>
      <c r="E104" s="197">
        <v>11371.5</v>
      </c>
      <c r="F104" s="95">
        <f>D104/D$107</f>
        <v>0.58243618389870677</v>
      </c>
      <c r="G104" s="96">
        <f>D104*1.5+1</f>
        <v>12904</v>
      </c>
      <c r="H104" s="97">
        <f>ROUND(G104*$C$115,0)</f>
        <v>9834</v>
      </c>
      <c r="I104" s="97">
        <f>ROUND(G104*$C$116,0)</f>
        <v>3070</v>
      </c>
      <c r="J104" s="98">
        <f t="shared" si="8"/>
        <v>8.6979204932955776E-3</v>
      </c>
      <c r="K104" s="10"/>
      <c r="L104" s="198">
        <v>8602</v>
      </c>
      <c r="M104" s="168">
        <v>0</v>
      </c>
      <c r="N104" s="149"/>
      <c r="P104" s="2">
        <v>11193.615</v>
      </c>
      <c r="Q104" s="10">
        <f t="shared" si="9"/>
        <v>1710.3850000000002</v>
      </c>
    </row>
    <row r="105" spans="1:17" s="2" customFormat="1" x14ac:dyDescent="0.25">
      <c r="A105" s="92">
        <v>187</v>
      </c>
      <c r="B105" s="93" t="s">
        <v>138</v>
      </c>
      <c r="C105" s="94">
        <f>'How Allocations Were Revised'!D14</f>
        <v>13.671000000000001</v>
      </c>
      <c r="D105" s="112">
        <f>L105</f>
        <v>6167</v>
      </c>
      <c r="E105" s="197">
        <v>9200.5</v>
      </c>
      <c r="F105" s="95">
        <f>D105/D$107</f>
        <v>0.41756381610129323</v>
      </c>
      <c r="G105" s="96">
        <f>(D105*1.5)+0.5</f>
        <v>9251</v>
      </c>
      <c r="H105" s="97">
        <f>ROUND(G105*$C$115,0)-1</f>
        <v>7049</v>
      </c>
      <c r="I105" s="97">
        <f>ROUND(G105*$C$116,0)+1</f>
        <v>2202</v>
      </c>
      <c r="J105" s="98">
        <f t="shared" si="8"/>
        <v>6.2356217051671879E-3</v>
      </c>
      <c r="K105" s="10"/>
      <c r="L105" s="198">
        <v>6167</v>
      </c>
      <c r="M105" s="168">
        <v>0</v>
      </c>
      <c r="N105" s="149"/>
      <c r="P105" s="2">
        <v>16057.800000000001</v>
      </c>
      <c r="Q105" s="10">
        <f t="shared" si="9"/>
        <v>-6806.8000000000011</v>
      </c>
    </row>
    <row r="106" spans="1:17" ht="12.75" customHeight="1" x14ac:dyDescent="0.25">
      <c r="A106" s="99"/>
      <c r="D106" s="113">
        <v>0</v>
      </c>
      <c r="F106" s="84"/>
    </row>
    <row r="107" spans="1:17" ht="13.5" thickBot="1" x14ac:dyDescent="0.35">
      <c r="A107" s="100" t="s">
        <v>102</v>
      </c>
      <c r="B107" s="100"/>
      <c r="C107" s="151">
        <f>SUM(C4:C106)</f>
        <v>87294.514999999999</v>
      </c>
      <c r="D107" s="101">
        <f>SUM(D4:D105)</f>
        <v>14769</v>
      </c>
      <c r="E107" s="154">
        <f>SUM(E4:E106)</f>
        <v>1470898</v>
      </c>
      <c r="F107" s="102">
        <f>SUM(F4:F106)</f>
        <v>1</v>
      </c>
      <c r="G107" s="103">
        <f>SUM(G4:G106)</f>
        <v>1483573</v>
      </c>
      <c r="H107" s="104">
        <f>SUM(H4:H105)</f>
        <v>1130589</v>
      </c>
      <c r="I107" s="104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3">
      <c r="G108" s="105">
        <f>B110-G107</f>
        <v>0</v>
      </c>
    </row>
    <row r="109" spans="1:17" ht="13.5" thickTop="1" thickBot="1" x14ac:dyDescent="0.3"/>
    <row r="110" spans="1:17" ht="13" thickTop="1" x14ac:dyDescent="0.25">
      <c r="A110" s="24" t="s">
        <v>109</v>
      </c>
      <c r="B110" s="153">
        <f>B115+B116</f>
        <v>1483573</v>
      </c>
      <c r="C110" s="25"/>
      <c r="D110" s="114"/>
      <c r="E110" s="23"/>
      <c r="F110" s="106"/>
      <c r="G110" s="57"/>
      <c r="I110" s="62"/>
      <c r="J110"/>
    </row>
    <row r="111" spans="1:17" x14ac:dyDescent="0.25">
      <c r="A111" s="26" t="s">
        <v>110</v>
      </c>
      <c r="B111" s="27">
        <f>C107</f>
        <v>87294.514999999999</v>
      </c>
      <c r="C111" s="28"/>
      <c r="D111" s="115"/>
      <c r="E111" s="29"/>
      <c r="F111" s="42"/>
      <c r="G111" s="58"/>
      <c r="H111" s="66"/>
    </row>
    <row r="112" spans="1:17" x14ac:dyDescent="0.25">
      <c r="A112" s="107" t="s">
        <v>111</v>
      </c>
      <c r="B112" s="108">
        <f>B110/B111</f>
        <v>16.995031131108295</v>
      </c>
      <c r="C112" s="30"/>
      <c r="D112" s="116"/>
      <c r="E112" s="29"/>
      <c r="F112" s="42"/>
      <c r="G112" s="58"/>
      <c r="H112" s="66"/>
    </row>
    <row r="113" spans="1:10" x14ac:dyDescent="0.25">
      <c r="A113" s="26"/>
      <c r="B113" s="31"/>
      <c r="C113" s="30"/>
      <c r="D113" s="116"/>
      <c r="E113" s="29"/>
      <c r="F113" s="42"/>
      <c r="G113" s="58"/>
      <c r="H113" s="66"/>
    </row>
    <row r="114" spans="1:10" ht="26" x14ac:dyDescent="0.3">
      <c r="A114" s="32" t="s">
        <v>146</v>
      </c>
      <c r="B114" s="155">
        <f>ROUND(352979/C116,0)</f>
        <v>1483573</v>
      </c>
      <c r="C114" s="152" t="s">
        <v>141</v>
      </c>
      <c r="D114" s="117" t="s">
        <v>137</v>
      </c>
      <c r="E114" s="156" t="s">
        <v>145</v>
      </c>
      <c r="F114" s="43"/>
      <c r="G114" s="57"/>
      <c r="J114" s="158"/>
    </row>
    <row r="115" spans="1:10" ht="13" x14ac:dyDescent="0.3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2">
        <v>0.76049999999999995</v>
      </c>
      <c r="E115" s="162">
        <v>0.76259999999999994</v>
      </c>
      <c r="F115" s="44"/>
      <c r="G115" s="57"/>
      <c r="H115" s="67"/>
      <c r="J115" s="157"/>
    </row>
    <row r="116" spans="1:10" ht="13.5" thickBot="1" x14ac:dyDescent="0.35">
      <c r="A116" s="35" t="s">
        <v>125</v>
      </c>
      <c r="B116" s="36">
        <v>352979</v>
      </c>
      <c r="C116" s="37">
        <f>100%-C115</f>
        <v>0.23792500000000005</v>
      </c>
      <c r="D116" s="163">
        <f>1-D115</f>
        <v>0.23950000000000005</v>
      </c>
      <c r="E116" s="163">
        <f>1-E115</f>
        <v>0.23740000000000006</v>
      </c>
      <c r="F116" s="44"/>
      <c r="G116" s="57"/>
      <c r="H116" s="65"/>
      <c r="I116" s="65"/>
      <c r="J116" s="10"/>
    </row>
    <row r="117" spans="1:10" ht="14" thickTop="1" thickBot="1" x14ac:dyDescent="0.35">
      <c r="A117" s="7"/>
      <c r="B117" s="38"/>
      <c r="C117" s="39"/>
      <c r="D117" s="118"/>
      <c r="E117" s="40"/>
      <c r="F117" s="40"/>
      <c r="G117" s="57"/>
      <c r="H117" s="54"/>
      <c r="J117" s="10"/>
    </row>
    <row r="118" spans="1:10" ht="13" thickTop="1" x14ac:dyDescent="0.25">
      <c r="A118" s="11" t="s">
        <v>105</v>
      </c>
      <c r="B118" s="12"/>
      <c r="C118" s="12"/>
      <c r="D118" s="119"/>
      <c r="E118" s="45"/>
      <c r="F118" s="45"/>
      <c r="G118" s="57"/>
      <c r="H118" s="54"/>
      <c r="I118" s="55"/>
    </row>
    <row r="119" spans="1:10" x14ac:dyDescent="0.25">
      <c r="A119" s="13"/>
      <c r="B119" s="14"/>
      <c r="C119" s="15" t="s">
        <v>51</v>
      </c>
      <c r="D119" s="120" t="s">
        <v>88</v>
      </c>
      <c r="E119" s="46"/>
      <c r="F119" s="46"/>
      <c r="G119" s="57"/>
      <c r="H119" s="65"/>
      <c r="I119" s="55"/>
    </row>
    <row r="120" spans="1:10" x14ac:dyDescent="0.25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5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5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" thickBot="1" x14ac:dyDescent="0.3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" thickTop="1" x14ac:dyDescent="0.25"/>
    <row r="126" spans="1:10" x14ac:dyDescent="0.25">
      <c r="G126" s="60"/>
      <c r="H126" s="55"/>
    </row>
    <row r="127" spans="1:10" x14ac:dyDescent="0.25">
      <c r="G127" s="60"/>
      <c r="H127" s="55"/>
    </row>
    <row r="128" spans="1:10" x14ac:dyDescent="0.25">
      <c r="G128" s="60"/>
      <c r="H128" s="55"/>
    </row>
    <row r="129" spans="1:9" x14ac:dyDescent="0.25">
      <c r="G129" s="60"/>
      <c r="H129" s="55"/>
    </row>
    <row r="130" spans="1:9" x14ac:dyDescent="0.25">
      <c r="A130" s="4"/>
      <c r="B130" s="4"/>
      <c r="C130"/>
      <c r="D130" s="121"/>
      <c r="E130"/>
      <c r="F130"/>
      <c r="G130" s="60"/>
      <c r="H130" s="55"/>
      <c r="I130" s="56"/>
    </row>
    <row r="131" spans="1:9" x14ac:dyDescent="0.25">
      <c r="A131" s="4"/>
      <c r="B131" s="4"/>
      <c r="C131"/>
      <c r="D131" s="121"/>
      <c r="E131"/>
      <c r="F131"/>
      <c r="G131" s="60"/>
      <c r="H131" s="55"/>
      <c r="I131" s="56"/>
    </row>
    <row r="132" spans="1:9" x14ac:dyDescent="0.25">
      <c r="A132" s="4"/>
      <c r="B132" s="4"/>
      <c r="C132"/>
      <c r="D132" s="121"/>
      <c r="E132"/>
      <c r="F132"/>
      <c r="G132" s="60"/>
      <c r="H132" s="55"/>
      <c r="I132" s="56"/>
    </row>
    <row r="133" spans="1:9" x14ac:dyDescent="0.25">
      <c r="A133" s="4"/>
      <c r="B133" s="4"/>
      <c r="C133"/>
      <c r="D133" s="121"/>
      <c r="E133"/>
      <c r="F133"/>
      <c r="G133" s="60"/>
      <c r="H133" s="55"/>
      <c r="I133" s="56"/>
    </row>
    <row r="134" spans="1:9" x14ac:dyDescent="0.25">
      <c r="A134" s="4"/>
      <c r="B134" s="4"/>
      <c r="C134"/>
      <c r="D134" s="121"/>
      <c r="E134"/>
      <c r="F134"/>
      <c r="I134" s="56"/>
    </row>
    <row r="135" spans="1:9" x14ac:dyDescent="0.25">
      <c r="A135" s="4"/>
      <c r="B135" s="4"/>
      <c r="C135"/>
      <c r="D135" s="121"/>
      <c r="E135"/>
      <c r="F135"/>
      <c r="I135" s="56"/>
    </row>
    <row r="136" spans="1:9" x14ac:dyDescent="0.25">
      <c r="A136" s="4"/>
      <c r="B136" s="4"/>
      <c r="C136"/>
      <c r="D136" s="121"/>
      <c r="E136"/>
      <c r="F136"/>
      <c r="I136" s="56"/>
    </row>
    <row r="137" spans="1:9" x14ac:dyDescent="0.25">
      <c r="A137" s="4"/>
      <c r="B137" s="4"/>
      <c r="C137"/>
      <c r="D137" s="121"/>
      <c r="E137"/>
      <c r="F137"/>
      <c r="I137" s="56"/>
    </row>
    <row r="139" spans="1:9" x14ac:dyDescent="0.25">
      <c r="G139" s="60"/>
      <c r="H139" s="55"/>
    </row>
    <row r="140" spans="1:9" x14ac:dyDescent="0.25">
      <c r="G140" s="60"/>
      <c r="H140" s="55"/>
    </row>
    <row r="141" spans="1:9" x14ac:dyDescent="0.25">
      <c r="G141" s="60"/>
      <c r="H141" s="55"/>
    </row>
    <row r="142" spans="1:9" x14ac:dyDescent="0.25">
      <c r="G142" s="60"/>
      <c r="H142" s="55"/>
    </row>
    <row r="143" spans="1:9" x14ac:dyDescent="0.25">
      <c r="B143" s="4"/>
      <c r="C143"/>
      <c r="D143" s="121"/>
      <c r="E143"/>
      <c r="F143"/>
      <c r="G143" s="60"/>
      <c r="H143" s="55"/>
      <c r="I143" s="56"/>
    </row>
    <row r="144" spans="1:9" x14ac:dyDescent="0.25">
      <c r="B144" s="4"/>
      <c r="C144"/>
      <c r="D144" s="121"/>
      <c r="E144"/>
      <c r="F144"/>
      <c r="G144" s="60"/>
      <c r="H144" s="55"/>
      <c r="I144" s="56"/>
    </row>
    <row r="145" spans="2:9" x14ac:dyDescent="0.25">
      <c r="B145" s="4"/>
      <c r="C145"/>
      <c r="D145" s="121"/>
      <c r="E145"/>
      <c r="F145"/>
      <c r="G145" s="60"/>
      <c r="H145" s="55"/>
      <c r="I145" s="56"/>
    </row>
    <row r="146" spans="2:9" x14ac:dyDescent="0.25">
      <c r="B146" s="4"/>
      <c r="C146"/>
      <c r="D146" s="121"/>
      <c r="E146"/>
      <c r="F146"/>
      <c r="G146" s="60"/>
      <c r="H146" s="55"/>
      <c r="I146" s="56"/>
    </row>
    <row r="147" spans="2:9" x14ac:dyDescent="0.25">
      <c r="B147" s="4"/>
      <c r="C147"/>
      <c r="D147" s="121"/>
      <c r="E147"/>
      <c r="F147"/>
      <c r="G147" s="60"/>
      <c r="H147" s="55"/>
      <c r="I147" s="56"/>
    </row>
    <row r="148" spans="2:9" x14ac:dyDescent="0.25">
      <c r="B148" s="4"/>
      <c r="C148"/>
      <c r="D148" s="121"/>
      <c r="E148"/>
      <c r="F148"/>
      <c r="I148" s="56"/>
    </row>
    <row r="149" spans="2:9" x14ac:dyDescent="0.25">
      <c r="B149" s="4"/>
      <c r="C149"/>
      <c r="D149" s="121"/>
      <c r="E149"/>
      <c r="F149"/>
      <c r="I149" s="56"/>
    </row>
    <row r="150" spans="2:9" x14ac:dyDescent="0.25">
      <c r="B150" s="4"/>
      <c r="C150"/>
      <c r="D150" s="121"/>
      <c r="E150"/>
      <c r="F150"/>
      <c r="I150" s="56"/>
    </row>
    <row r="151" spans="2:9" x14ac:dyDescent="0.25">
      <c r="B151" s="4"/>
      <c r="C151"/>
      <c r="D151" s="121"/>
      <c r="E151"/>
      <c r="F151"/>
      <c r="I151" s="56"/>
    </row>
  </sheetData>
  <mergeCells count="1">
    <mergeCell ref="A2:I2"/>
  </mergeCells>
  <phoneticPr fontId="3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31"/>
  <sheetViews>
    <sheetView zoomScaleNormal="100" workbookViewId="0">
      <selection activeCell="D4" sqref="D4"/>
    </sheetView>
  </sheetViews>
  <sheetFormatPr defaultRowHeight="12.5" x14ac:dyDescent="0.25"/>
  <cols>
    <col min="2" max="2" width="8.54296875" customWidth="1"/>
    <col min="3" max="3" width="21.453125" customWidth="1"/>
    <col min="4" max="4" width="14.54296875" style="59" customWidth="1"/>
    <col min="5" max="5" width="4.453125" customWidth="1"/>
    <col min="6" max="6" width="10" customWidth="1"/>
    <col min="7" max="7" width="18.81640625" customWidth="1"/>
    <col min="10" max="11" width="9.1796875" hidden="1" customWidth="1"/>
    <col min="12" max="12" width="0" hidden="1" customWidth="1"/>
  </cols>
  <sheetData>
    <row r="1" spans="2:11" ht="19.5" customHeight="1" x14ac:dyDescent="0.25">
      <c r="D1" s="80"/>
    </row>
    <row r="2" spans="2:11" s="51" customFormat="1" ht="18" customHeight="1" x14ac:dyDescent="0.4">
      <c r="B2" s="177" t="s">
        <v>136</v>
      </c>
      <c r="C2" s="169"/>
      <c r="D2" s="170"/>
      <c r="E2" s="50"/>
      <c r="F2" s="50"/>
      <c r="G2" s="50"/>
    </row>
    <row r="3" spans="2:11" s="7" customFormat="1" ht="21.75" customHeight="1" x14ac:dyDescent="0.25">
      <c r="B3" s="178" t="s">
        <v>1</v>
      </c>
      <c r="C3" s="179" t="s">
        <v>0</v>
      </c>
      <c r="D3" s="180" t="s">
        <v>113</v>
      </c>
    </row>
    <row r="4" spans="2:11" x14ac:dyDescent="0.25">
      <c r="B4" s="83">
        <v>1</v>
      </c>
      <c r="C4" s="8" t="s">
        <v>2</v>
      </c>
      <c r="D4" s="187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5">
      <c r="B5" s="83">
        <v>2</v>
      </c>
      <c r="C5" s="9" t="s">
        <v>3</v>
      </c>
      <c r="D5" s="187">
        <v>6160</v>
      </c>
      <c r="E5" s="10"/>
      <c r="J5">
        <v>6104</v>
      </c>
      <c r="K5" s="10">
        <f t="shared" si="0"/>
        <v>56</v>
      </c>
    </row>
    <row r="6" spans="2:11" x14ac:dyDescent="0.25">
      <c r="B6" s="83">
        <v>3</v>
      </c>
      <c r="C6" s="9" t="s">
        <v>4</v>
      </c>
      <c r="D6" s="187">
        <v>2127</v>
      </c>
      <c r="E6" s="10"/>
      <c r="J6">
        <v>1976</v>
      </c>
      <c r="K6" s="10">
        <f t="shared" si="0"/>
        <v>151</v>
      </c>
    </row>
    <row r="7" spans="2:11" x14ac:dyDescent="0.25">
      <c r="B7" s="83">
        <v>4</v>
      </c>
      <c r="C7" s="9" t="s">
        <v>5</v>
      </c>
      <c r="D7" s="187">
        <v>4949</v>
      </c>
      <c r="E7" s="10"/>
      <c r="J7">
        <v>4128</v>
      </c>
      <c r="K7" s="10">
        <f t="shared" si="0"/>
        <v>821</v>
      </c>
    </row>
    <row r="8" spans="2:11" x14ac:dyDescent="0.25">
      <c r="B8" s="83">
        <v>5</v>
      </c>
      <c r="C8" s="9" t="s">
        <v>6</v>
      </c>
      <c r="D8" s="187">
        <v>5531</v>
      </c>
      <c r="E8" s="10"/>
      <c r="J8">
        <v>5126</v>
      </c>
      <c r="K8" s="10">
        <f t="shared" si="0"/>
        <v>405</v>
      </c>
    </row>
    <row r="9" spans="2:11" ht="13" x14ac:dyDescent="0.3">
      <c r="B9" s="83">
        <v>6</v>
      </c>
      <c r="C9" s="9" t="s">
        <v>7</v>
      </c>
      <c r="D9" s="187">
        <v>3881</v>
      </c>
      <c r="E9" s="10"/>
      <c r="F9" s="181" t="s">
        <v>130</v>
      </c>
      <c r="G9" s="182" t="s">
        <v>131</v>
      </c>
      <c r="J9">
        <v>3796</v>
      </c>
      <c r="K9" s="10">
        <f t="shared" si="0"/>
        <v>85</v>
      </c>
    </row>
    <row r="10" spans="2:11" ht="13" x14ac:dyDescent="0.3">
      <c r="B10" s="83">
        <v>7</v>
      </c>
      <c r="C10" s="9" t="s">
        <v>8</v>
      </c>
      <c r="D10" s="187">
        <v>8200</v>
      </c>
      <c r="E10" s="10"/>
      <c r="F10" s="181" t="s">
        <v>132</v>
      </c>
      <c r="G10" s="183">
        <v>41892</v>
      </c>
      <c r="J10">
        <v>8061</v>
      </c>
      <c r="K10" s="10">
        <f t="shared" si="0"/>
        <v>139</v>
      </c>
    </row>
    <row r="11" spans="2:11" ht="13" x14ac:dyDescent="0.3">
      <c r="B11" s="83">
        <v>8</v>
      </c>
      <c r="C11" s="9" t="s">
        <v>9</v>
      </c>
      <c r="D11" s="187">
        <v>3614</v>
      </c>
      <c r="E11" s="10"/>
      <c r="F11" s="181" t="s">
        <v>133</v>
      </c>
      <c r="G11" s="184">
        <v>31</v>
      </c>
      <c r="J11">
        <v>4109</v>
      </c>
      <c r="K11" s="10">
        <f t="shared" si="0"/>
        <v>-495</v>
      </c>
    </row>
    <row r="12" spans="2:11" x14ac:dyDescent="0.25">
      <c r="B12" s="83">
        <v>9</v>
      </c>
      <c r="C12" s="9" t="s">
        <v>10</v>
      </c>
      <c r="D12" s="187">
        <v>6627</v>
      </c>
      <c r="E12" s="10"/>
      <c r="F12" s="185" t="s">
        <v>134</v>
      </c>
      <c r="G12" s="186" t="s">
        <v>135</v>
      </c>
      <c r="J12">
        <v>7337</v>
      </c>
      <c r="K12" s="10">
        <f t="shared" si="0"/>
        <v>-710</v>
      </c>
    </row>
    <row r="13" spans="2:11" x14ac:dyDescent="0.25">
      <c r="B13" s="83">
        <v>10</v>
      </c>
      <c r="C13" s="9" t="s">
        <v>11</v>
      </c>
      <c r="D13" s="187">
        <v>16706</v>
      </c>
      <c r="E13" s="10"/>
      <c r="J13">
        <v>17726</v>
      </c>
      <c r="K13" s="10">
        <f t="shared" si="0"/>
        <v>-1020</v>
      </c>
    </row>
    <row r="14" spans="2:11" x14ac:dyDescent="0.25">
      <c r="B14" s="83">
        <v>11</v>
      </c>
      <c r="C14" s="9" t="s">
        <v>12</v>
      </c>
      <c r="D14" s="187">
        <v>39821</v>
      </c>
      <c r="E14" s="10"/>
      <c r="J14">
        <v>40098</v>
      </c>
      <c r="K14" s="10">
        <f t="shared" si="0"/>
        <v>-277</v>
      </c>
    </row>
    <row r="15" spans="2:11" x14ac:dyDescent="0.25">
      <c r="B15" s="83">
        <v>12</v>
      </c>
      <c r="C15" s="9" t="s">
        <v>13</v>
      </c>
      <c r="D15" s="187">
        <v>16258</v>
      </c>
      <c r="E15" s="10"/>
      <c r="J15">
        <v>16111</v>
      </c>
      <c r="K15" s="10">
        <f t="shared" si="0"/>
        <v>147</v>
      </c>
    </row>
    <row r="16" spans="2:11" x14ac:dyDescent="0.25">
      <c r="B16" s="83">
        <v>13</v>
      </c>
      <c r="C16" s="9" t="s">
        <v>14</v>
      </c>
      <c r="D16" s="187">
        <v>29541</v>
      </c>
      <c r="E16" s="10"/>
      <c r="J16">
        <v>28525</v>
      </c>
      <c r="K16" s="10">
        <f t="shared" si="0"/>
        <v>1016</v>
      </c>
    </row>
    <row r="17" spans="2:11" x14ac:dyDescent="0.25">
      <c r="B17" s="83">
        <v>14</v>
      </c>
      <c r="C17" s="9" t="s">
        <v>15</v>
      </c>
      <c r="D17" s="187">
        <v>14656</v>
      </c>
      <c r="E17" s="10"/>
      <c r="J17">
        <v>14448</v>
      </c>
      <c r="K17" s="10">
        <f t="shared" si="0"/>
        <v>208</v>
      </c>
    </row>
    <row r="18" spans="2:11" x14ac:dyDescent="0.25">
      <c r="B18" s="83">
        <v>15</v>
      </c>
      <c r="C18" s="9" t="s">
        <v>16</v>
      </c>
      <c r="D18" s="187">
        <v>1239</v>
      </c>
      <c r="E18" s="10"/>
      <c r="J18">
        <v>1174</v>
      </c>
      <c r="K18" s="10">
        <f t="shared" si="0"/>
        <v>65</v>
      </c>
    </row>
    <row r="19" spans="2:11" x14ac:dyDescent="0.25">
      <c r="B19" s="83">
        <v>16</v>
      </c>
      <c r="C19" s="9" t="s">
        <v>17</v>
      </c>
      <c r="D19" s="187">
        <v>9354</v>
      </c>
      <c r="E19" s="10"/>
      <c r="J19">
        <v>9274</v>
      </c>
      <c r="K19" s="10">
        <f t="shared" si="0"/>
        <v>80</v>
      </c>
    </row>
    <row r="20" spans="2:11" x14ac:dyDescent="0.25">
      <c r="B20" s="83">
        <v>17</v>
      </c>
      <c r="C20" s="9" t="s">
        <v>18</v>
      </c>
      <c r="D20" s="187">
        <v>3758</v>
      </c>
      <c r="E20" s="10"/>
      <c r="J20">
        <v>3874</v>
      </c>
      <c r="K20" s="10">
        <f t="shared" si="0"/>
        <v>-116</v>
      </c>
    </row>
    <row r="21" spans="2:11" x14ac:dyDescent="0.25">
      <c r="B21" s="83">
        <v>18</v>
      </c>
      <c r="C21" s="9" t="s">
        <v>19</v>
      </c>
      <c r="D21" s="187">
        <v>24058</v>
      </c>
      <c r="E21" s="10"/>
      <c r="J21">
        <v>24280</v>
      </c>
      <c r="K21" s="10">
        <f t="shared" si="0"/>
        <v>-222</v>
      </c>
    </row>
    <row r="22" spans="2:11" x14ac:dyDescent="0.25">
      <c r="B22" s="83">
        <v>19</v>
      </c>
      <c r="C22" s="9" t="s">
        <v>20</v>
      </c>
      <c r="D22" s="187">
        <v>9174</v>
      </c>
      <c r="E22" s="10"/>
      <c r="J22">
        <v>9254</v>
      </c>
      <c r="K22" s="10">
        <f t="shared" si="0"/>
        <v>-80</v>
      </c>
    </row>
    <row r="23" spans="2:11" x14ac:dyDescent="0.25">
      <c r="B23" s="83">
        <v>20</v>
      </c>
      <c r="C23" s="9" t="s">
        <v>21</v>
      </c>
      <c r="D23" s="187">
        <v>5579</v>
      </c>
      <c r="E23" s="10"/>
      <c r="J23">
        <v>5909</v>
      </c>
      <c r="K23" s="10">
        <f t="shared" si="0"/>
        <v>-330</v>
      </c>
    </row>
    <row r="24" spans="2:11" x14ac:dyDescent="0.25">
      <c r="B24" s="83">
        <v>21</v>
      </c>
      <c r="C24" s="9" t="s">
        <v>22</v>
      </c>
      <c r="D24" s="187">
        <v>2088</v>
      </c>
      <c r="E24" s="10"/>
      <c r="J24">
        <v>2172</v>
      </c>
      <c r="K24" s="10">
        <f t="shared" si="0"/>
        <v>-84</v>
      </c>
    </row>
    <row r="25" spans="2:11" x14ac:dyDescent="0.25">
      <c r="B25" s="83">
        <v>22</v>
      </c>
      <c r="C25" s="9" t="s">
        <v>23</v>
      </c>
      <c r="D25" s="187">
        <v>1859</v>
      </c>
      <c r="E25" s="10"/>
      <c r="J25">
        <v>1927</v>
      </c>
      <c r="K25" s="10">
        <f t="shared" si="0"/>
        <v>-68</v>
      </c>
    </row>
    <row r="26" spans="2:11" x14ac:dyDescent="0.25">
      <c r="B26" s="83">
        <v>23</v>
      </c>
      <c r="C26" s="9" t="s">
        <v>24</v>
      </c>
      <c r="D26" s="187">
        <v>16659</v>
      </c>
      <c r="E26" s="10"/>
      <c r="J26">
        <v>16923</v>
      </c>
      <c r="K26" s="10">
        <f t="shared" si="0"/>
        <v>-264</v>
      </c>
    </row>
    <row r="27" spans="2:11" x14ac:dyDescent="0.25">
      <c r="B27" s="83">
        <v>24</v>
      </c>
      <c r="C27" s="9" t="s">
        <v>25</v>
      </c>
      <c r="D27" s="187">
        <v>11728</v>
      </c>
      <c r="E27" s="10"/>
      <c r="J27">
        <v>12345</v>
      </c>
      <c r="K27" s="10">
        <f t="shared" si="0"/>
        <v>-617</v>
      </c>
    </row>
    <row r="28" spans="2:11" x14ac:dyDescent="0.25">
      <c r="B28" s="83">
        <v>25</v>
      </c>
      <c r="C28" s="9" t="s">
        <v>26</v>
      </c>
      <c r="D28" s="187">
        <v>12101</v>
      </c>
      <c r="E28" s="10"/>
      <c r="J28">
        <v>12120</v>
      </c>
      <c r="K28" s="10">
        <f t="shared" si="0"/>
        <v>-19</v>
      </c>
    </row>
    <row r="29" spans="2:11" x14ac:dyDescent="0.25">
      <c r="B29" s="83">
        <v>26</v>
      </c>
      <c r="C29" s="9" t="s">
        <v>27</v>
      </c>
      <c r="D29" s="187">
        <v>43796</v>
      </c>
      <c r="E29" s="10"/>
      <c r="J29">
        <v>42964</v>
      </c>
      <c r="K29" s="10">
        <f t="shared" si="0"/>
        <v>832</v>
      </c>
    </row>
    <row r="30" spans="2:11" x14ac:dyDescent="0.25">
      <c r="B30" s="83">
        <v>27</v>
      </c>
      <c r="C30" s="9" t="s">
        <v>28</v>
      </c>
      <c r="D30" s="187">
        <v>2136</v>
      </c>
      <c r="E30" s="10"/>
      <c r="J30">
        <v>2250</v>
      </c>
      <c r="K30" s="10">
        <f t="shared" si="0"/>
        <v>-114</v>
      </c>
    </row>
    <row r="31" spans="2:11" x14ac:dyDescent="0.25">
      <c r="B31" s="83">
        <v>28</v>
      </c>
      <c r="C31" s="9" t="s">
        <v>29</v>
      </c>
      <c r="D31" s="187">
        <v>6027</v>
      </c>
      <c r="E31" s="10"/>
      <c r="J31">
        <v>5644</v>
      </c>
      <c r="K31" s="10">
        <f t="shared" si="0"/>
        <v>383</v>
      </c>
    </row>
    <row r="32" spans="2:11" x14ac:dyDescent="0.25">
      <c r="B32" s="83">
        <v>29</v>
      </c>
      <c r="C32" s="9" t="s">
        <v>30</v>
      </c>
      <c r="D32" s="187">
        <v>27538</v>
      </c>
      <c r="E32" s="10"/>
      <c r="J32">
        <v>27870</v>
      </c>
      <c r="K32" s="10">
        <f t="shared" si="0"/>
        <v>-332</v>
      </c>
    </row>
    <row r="33" spans="2:11" x14ac:dyDescent="0.25">
      <c r="B33" s="83">
        <v>30</v>
      </c>
      <c r="C33" s="9" t="s">
        <v>31</v>
      </c>
      <c r="D33" s="187">
        <v>6398</v>
      </c>
      <c r="E33" s="10"/>
      <c r="J33">
        <v>6906</v>
      </c>
      <c r="K33" s="10">
        <f t="shared" si="0"/>
        <v>-508</v>
      </c>
    </row>
    <row r="34" spans="2:11" x14ac:dyDescent="0.25">
      <c r="B34" s="83">
        <v>31</v>
      </c>
      <c r="C34" s="9" t="s">
        <v>32</v>
      </c>
      <c r="D34" s="187">
        <v>10622</v>
      </c>
      <c r="E34" s="10"/>
      <c r="J34">
        <v>10809</v>
      </c>
      <c r="K34" s="10">
        <f t="shared" si="0"/>
        <v>-187</v>
      </c>
    </row>
    <row r="35" spans="2:11" x14ac:dyDescent="0.25">
      <c r="B35" s="83">
        <v>32</v>
      </c>
      <c r="C35" s="9" t="s">
        <v>33</v>
      </c>
      <c r="D35" s="187">
        <v>40096</v>
      </c>
      <c r="E35" s="10"/>
      <c r="J35">
        <v>39677</v>
      </c>
      <c r="K35" s="10">
        <f t="shared" si="0"/>
        <v>419</v>
      </c>
    </row>
    <row r="36" spans="2:11" x14ac:dyDescent="0.25">
      <c r="B36" s="83">
        <v>33</v>
      </c>
      <c r="C36" s="9" t="s">
        <v>34</v>
      </c>
      <c r="D36" s="187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5">
      <c r="B37" s="83">
        <v>34</v>
      </c>
      <c r="C37" s="9" t="s">
        <v>35</v>
      </c>
      <c r="D37" s="187">
        <v>52235</v>
      </c>
      <c r="E37" s="10"/>
      <c r="J37">
        <v>51249</v>
      </c>
      <c r="K37" s="10">
        <f t="shared" si="1"/>
        <v>986</v>
      </c>
    </row>
    <row r="38" spans="2:11" x14ac:dyDescent="0.25">
      <c r="B38" s="83">
        <v>35</v>
      </c>
      <c r="C38" s="9" t="s">
        <v>36</v>
      </c>
      <c r="D38" s="187">
        <v>10450</v>
      </c>
      <c r="E38" s="10"/>
      <c r="J38">
        <v>9704</v>
      </c>
      <c r="K38" s="10">
        <f t="shared" si="1"/>
        <v>746</v>
      </c>
    </row>
    <row r="39" spans="2:11" x14ac:dyDescent="0.25">
      <c r="B39" s="83">
        <v>36</v>
      </c>
      <c r="C39" s="9" t="s">
        <v>37</v>
      </c>
      <c r="D39" s="187">
        <v>28711</v>
      </c>
      <c r="E39" s="10"/>
      <c r="J39">
        <v>29993</v>
      </c>
      <c r="K39" s="10">
        <f t="shared" si="1"/>
        <v>-1282</v>
      </c>
    </row>
    <row r="40" spans="2:11" x14ac:dyDescent="0.25">
      <c r="B40" s="83">
        <v>37</v>
      </c>
      <c r="C40" s="9" t="s">
        <v>38</v>
      </c>
      <c r="D40" s="187">
        <v>1878</v>
      </c>
      <c r="E40" s="10"/>
      <c r="J40">
        <v>1790</v>
      </c>
      <c r="K40" s="10">
        <f t="shared" si="1"/>
        <v>88</v>
      </c>
    </row>
    <row r="41" spans="2:11" x14ac:dyDescent="0.25">
      <c r="B41" s="83">
        <v>38</v>
      </c>
      <c r="C41" s="9" t="s">
        <v>39</v>
      </c>
      <c r="D41" s="187">
        <v>2117</v>
      </c>
      <c r="E41" s="10"/>
      <c r="J41">
        <v>2084</v>
      </c>
      <c r="K41" s="10">
        <f t="shared" si="1"/>
        <v>33</v>
      </c>
    </row>
    <row r="42" spans="2:11" x14ac:dyDescent="0.25">
      <c r="B42" s="83">
        <v>39</v>
      </c>
      <c r="C42" s="9" t="s">
        <v>40</v>
      </c>
      <c r="D42" s="187">
        <v>9640</v>
      </c>
      <c r="E42" s="10"/>
      <c r="J42">
        <v>9880</v>
      </c>
      <c r="K42" s="10">
        <f t="shared" si="1"/>
        <v>-240</v>
      </c>
    </row>
    <row r="43" spans="2:11" x14ac:dyDescent="0.25">
      <c r="B43" s="83">
        <v>40</v>
      </c>
      <c r="C43" s="9" t="s">
        <v>41</v>
      </c>
      <c r="D43" s="187">
        <v>4072</v>
      </c>
      <c r="E43" s="10"/>
      <c r="J43">
        <v>3903</v>
      </c>
      <c r="K43" s="10">
        <f t="shared" si="1"/>
        <v>169</v>
      </c>
    </row>
    <row r="44" spans="2:11" x14ac:dyDescent="0.25">
      <c r="B44" s="83">
        <v>41</v>
      </c>
      <c r="C44" s="9" t="s">
        <v>42</v>
      </c>
      <c r="D44" s="187">
        <v>54295</v>
      </c>
      <c r="E44" s="10"/>
      <c r="J44">
        <v>53480</v>
      </c>
      <c r="K44" s="10">
        <f t="shared" si="1"/>
        <v>815</v>
      </c>
    </row>
    <row r="45" spans="2:11" x14ac:dyDescent="0.25">
      <c r="B45" s="83">
        <v>42</v>
      </c>
      <c r="C45" s="9" t="s">
        <v>43</v>
      </c>
      <c r="D45" s="187">
        <v>9412</v>
      </c>
      <c r="E45" s="10"/>
      <c r="J45">
        <v>9841</v>
      </c>
      <c r="K45" s="10">
        <f t="shared" si="1"/>
        <v>-429</v>
      </c>
    </row>
    <row r="46" spans="2:11" x14ac:dyDescent="0.25">
      <c r="B46" s="83">
        <v>43</v>
      </c>
      <c r="C46" s="9" t="s">
        <v>44</v>
      </c>
      <c r="D46" s="187">
        <v>19348</v>
      </c>
      <c r="E46" s="10"/>
      <c r="J46">
        <v>18616</v>
      </c>
      <c r="K46" s="10">
        <f t="shared" si="1"/>
        <v>732</v>
      </c>
    </row>
    <row r="47" spans="2:11" x14ac:dyDescent="0.25">
      <c r="B47" s="83">
        <v>44</v>
      </c>
      <c r="C47" s="9" t="s">
        <v>45</v>
      </c>
      <c r="D47" s="187">
        <v>9583</v>
      </c>
      <c r="E47" s="10"/>
      <c r="J47">
        <v>9714</v>
      </c>
      <c r="K47" s="10">
        <f t="shared" si="1"/>
        <v>-131</v>
      </c>
    </row>
    <row r="48" spans="2:11" x14ac:dyDescent="0.25">
      <c r="B48" s="83">
        <v>45</v>
      </c>
      <c r="C48" s="9" t="s">
        <v>46</v>
      </c>
      <c r="D48" s="187">
        <v>17135</v>
      </c>
      <c r="E48" s="10"/>
      <c r="J48">
        <v>15710</v>
      </c>
      <c r="K48" s="10">
        <f t="shared" si="1"/>
        <v>1425</v>
      </c>
    </row>
    <row r="49" spans="2:11" x14ac:dyDescent="0.25">
      <c r="B49" s="83">
        <v>46</v>
      </c>
      <c r="C49" s="9" t="s">
        <v>47</v>
      </c>
      <c r="D49" s="187">
        <v>3489</v>
      </c>
      <c r="E49" s="10"/>
      <c r="J49">
        <v>3932</v>
      </c>
      <c r="K49" s="10">
        <f t="shared" si="1"/>
        <v>-443</v>
      </c>
    </row>
    <row r="50" spans="2:11" x14ac:dyDescent="0.25">
      <c r="B50" s="83">
        <v>47</v>
      </c>
      <c r="C50" s="9" t="s">
        <v>48</v>
      </c>
      <c r="D50" s="187">
        <v>7352</v>
      </c>
      <c r="E50" s="10"/>
      <c r="J50">
        <v>7278</v>
      </c>
      <c r="K50" s="10">
        <f t="shared" si="1"/>
        <v>74</v>
      </c>
    </row>
    <row r="51" spans="2:11" x14ac:dyDescent="0.25">
      <c r="B51" s="83">
        <v>48</v>
      </c>
      <c r="C51" s="9" t="s">
        <v>49</v>
      </c>
      <c r="D51" s="187">
        <v>1087</v>
      </c>
      <c r="E51" s="10"/>
      <c r="J51">
        <v>1213</v>
      </c>
      <c r="K51" s="10">
        <f t="shared" si="1"/>
        <v>-126</v>
      </c>
    </row>
    <row r="52" spans="2:11" x14ac:dyDescent="0.25">
      <c r="B52" s="83">
        <v>49</v>
      </c>
      <c r="C52" s="9" t="s">
        <v>50</v>
      </c>
      <c r="D52" s="187">
        <v>24783</v>
      </c>
      <c r="E52" s="10"/>
      <c r="J52">
        <v>24759</v>
      </c>
      <c r="K52" s="10">
        <f t="shared" si="1"/>
        <v>24</v>
      </c>
    </row>
    <row r="53" spans="2:11" s="2" customFormat="1" x14ac:dyDescent="0.25">
      <c r="B53" s="85">
        <v>50</v>
      </c>
      <c r="C53" s="86" t="s">
        <v>103</v>
      </c>
      <c r="D53" s="188">
        <v>5808</v>
      </c>
      <c r="E53" s="10"/>
      <c r="H53" s="149"/>
      <c r="J53" s="2">
        <v>5331</v>
      </c>
      <c r="K53" s="10">
        <f t="shared" si="1"/>
        <v>477</v>
      </c>
    </row>
    <row r="54" spans="2:11" x14ac:dyDescent="0.25">
      <c r="B54" s="83">
        <v>51</v>
      </c>
      <c r="C54" s="9" t="s">
        <v>52</v>
      </c>
      <c r="D54" s="187">
        <v>37122</v>
      </c>
      <c r="E54" s="10"/>
      <c r="J54">
        <v>33847</v>
      </c>
      <c r="K54" s="10">
        <f t="shared" si="1"/>
        <v>3275</v>
      </c>
    </row>
    <row r="55" spans="2:11" x14ac:dyDescent="0.25">
      <c r="B55" s="83">
        <v>52</v>
      </c>
      <c r="C55" s="9" t="s">
        <v>53</v>
      </c>
      <c r="D55" s="187">
        <v>1869</v>
      </c>
      <c r="E55" s="10"/>
      <c r="J55">
        <v>2005</v>
      </c>
      <c r="K55" s="10">
        <f t="shared" si="1"/>
        <v>-136</v>
      </c>
    </row>
    <row r="56" spans="2:11" x14ac:dyDescent="0.25">
      <c r="B56" s="83">
        <v>53</v>
      </c>
      <c r="C56" s="9" t="s">
        <v>54</v>
      </c>
      <c r="D56" s="187">
        <v>11252</v>
      </c>
      <c r="E56" s="10"/>
      <c r="J56">
        <v>10946</v>
      </c>
      <c r="K56" s="10">
        <f t="shared" si="1"/>
        <v>306</v>
      </c>
    </row>
    <row r="57" spans="2:11" x14ac:dyDescent="0.25">
      <c r="B57" s="83">
        <v>54</v>
      </c>
      <c r="C57" s="9" t="s">
        <v>55</v>
      </c>
      <c r="D57" s="187">
        <v>11404</v>
      </c>
      <c r="E57" s="10"/>
      <c r="J57">
        <v>11338</v>
      </c>
      <c r="K57" s="10">
        <f t="shared" si="1"/>
        <v>66</v>
      </c>
    </row>
    <row r="58" spans="2:11" x14ac:dyDescent="0.25">
      <c r="B58" s="83">
        <v>55</v>
      </c>
      <c r="C58" s="9" t="s">
        <v>56</v>
      </c>
      <c r="D58" s="187">
        <v>11966</v>
      </c>
      <c r="E58" s="10"/>
      <c r="J58">
        <v>11631</v>
      </c>
      <c r="K58" s="10">
        <f t="shared" si="1"/>
        <v>335</v>
      </c>
    </row>
    <row r="59" spans="2:11" x14ac:dyDescent="0.25">
      <c r="B59" s="83">
        <v>56</v>
      </c>
      <c r="C59" s="9" t="s">
        <v>57</v>
      </c>
      <c r="D59" s="187">
        <v>5969</v>
      </c>
      <c r="E59" s="10"/>
      <c r="J59">
        <v>6505</v>
      </c>
      <c r="K59" s="10">
        <f t="shared" si="1"/>
        <v>-536</v>
      </c>
    </row>
    <row r="60" spans="2:11" x14ac:dyDescent="0.25">
      <c r="B60" s="83">
        <v>57</v>
      </c>
      <c r="C60" s="9" t="s">
        <v>58</v>
      </c>
      <c r="D60" s="187">
        <v>4301</v>
      </c>
      <c r="E60" s="10"/>
      <c r="J60">
        <v>4255</v>
      </c>
      <c r="K60" s="10">
        <f t="shared" si="1"/>
        <v>46</v>
      </c>
    </row>
    <row r="61" spans="2:11" ht="13" x14ac:dyDescent="0.3">
      <c r="B61" s="83">
        <v>58</v>
      </c>
      <c r="C61" s="9" t="s">
        <v>59</v>
      </c>
      <c r="D61" s="187">
        <v>3967</v>
      </c>
      <c r="E61" s="10"/>
      <c r="F61" s="181" t="s">
        <v>130</v>
      </c>
      <c r="G61" s="182" t="s">
        <v>131</v>
      </c>
      <c r="J61">
        <v>4598</v>
      </c>
      <c r="K61" s="10">
        <f t="shared" si="1"/>
        <v>-631</v>
      </c>
    </row>
    <row r="62" spans="2:11" ht="13" x14ac:dyDescent="0.3">
      <c r="B62" s="83">
        <v>59</v>
      </c>
      <c r="C62" s="9" t="s">
        <v>60</v>
      </c>
      <c r="D62" s="187">
        <v>8515</v>
      </c>
      <c r="E62" s="10"/>
      <c r="F62" s="181" t="s">
        <v>132</v>
      </c>
      <c r="G62" s="183">
        <v>41182</v>
      </c>
      <c r="J62">
        <v>8364</v>
      </c>
      <c r="K62" s="10">
        <f t="shared" si="1"/>
        <v>151</v>
      </c>
    </row>
    <row r="63" spans="2:11" ht="13" x14ac:dyDescent="0.3">
      <c r="B63" s="83">
        <v>60</v>
      </c>
      <c r="C63" s="9" t="s">
        <v>61</v>
      </c>
      <c r="D63" s="187">
        <v>124151</v>
      </c>
      <c r="E63" s="10"/>
      <c r="F63" s="181" t="s">
        <v>133</v>
      </c>
      <c r="G63" s="184">
        <v>31</v>
      </c>
      <c r="J63">
        <v>116243</v>
      </c>
      <c r="K63" s="10">
        <f t="shared" si="1"/>
        <v>7908</v>
      </c>
    </row>
    <row r="64" spans="2:11" x14ac:dyDescent="0.25">
      <c r="B64" s="83">
        <v>61</v>
      </c>
      <c r="C64" s="9" t="s">
        <v>62</v>
      </c>
      <c r="D64" s="187">
        <v>3204</v>
      </c>
      <c r="E64" s="10"/>
      <c r="F64" s="185" t="s">
        <v>134</v>
      </c>
      <c r="G64" s="186" t="s">
        <v>135</v>
      </c>
      <c r="J64">
        <v>3424</v>
      </c>
      <c r="K64" s="10">
        <f t="shared" si="1"/>
        <v>-220</v>
      </c>
    </row>
    <row r="65" spans="2:11" x14ac:dyDescent="0.25">
      <c r="B65" s="83">
        <v>62</v>
      </c>
      <c r="C65" s="9" t="s">
        <v>63</v>
      </c>
      <c r="D65" s="187">
        <v>6484</v>
      </c>
      <c r="E65" s="10"/>
      <c r="J65">
        <v>6711</v>
      </c>
      <c r="K65" s="10">
        <f t="shared" si="1"/>
        <v>-227</v>
      </c>
    </row>
    <row r="66" spans="2:11" x14ac:dyDescent="0.25">
      <c r="B66" s="83">
        <v>63</v>
      </c>
      <c r="C66" s="9" t="s">
        <v>64</v>
      </c>
      <c r="D66" s="187">
        <v>12815</v>
      </c>
      <c r="E66" s="10"/>
      <c r="J66">
        <v>13138</v>
      </c>
      <c r="K66" s="10">
        <f t="shared" si="1"/>
        <v>-323</v>
      </c>
    </row>
    <row r="67" spans="2:11" x14ac:dyDescent="0.25">
      <c r="B67" s="83">
        <v>64</v>
      </c>
      <c r="C67" s="9" t="s">
        <v>65</v>
      </c>
      <c r="D67" s="187">
        <v>17308</v>
      </c>
      <c r="E67" s="10"/>
      <c r="J67">
        <v>16874</v>
      </c>
      <c r="K67" s="10">
        <f t="shared" si="1"/>
        <v>434</v>
      </c>
    </row>
    <row r="68" spans="2:11" x14ac:dyDescent="0.25">
      <c r="B68" s="83">
        <v>65</v>
      </c>
      <c r="C68" s="9" t="s">
        <v>66</v>
      </c>
      <c r="D68" s="187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5">
      <c r="B69" s="83">
        <v>66</v>
      </c>
      <c r="C69" s="9" t="s">
        <v>67</v>
      </c>
      <c r="D69" s="187">
        <v>3547</v>
      </c>
      <c r="E69" s="10"/>
      <c r="J69">
        <v>3414</v>
      </c>
      <c r="K69" s="10">
        <f t="shared" si="2"/>
        <v>133</v>
      </c>
    </row>
    <row r="70" spans="2:11" x14ac:dyDescent="0.25">
      <c r="B70" s="83">
        <v>67</v>
      </c>
      <c r="C70" s="9" t="s">
        <v>68</v>
      </c>
      <c r="D70" s="187">
        <v>18546</v>
      </c>
      <c r="E70" s="10"/>
      <c r="J70">
        <v>18939</v>
      </c>
      <c r="K70" s="10">
        <f t="shared" si="2"/>
        <v>-393</v>
      </c>
    </row>
    <row r="71" spans="2:11" x14ac:dyDescent="0.25">
      <c r="B71" s="83">
        <v>68</v>
      </c>
      <c r="C71" s="9" t="s">
        <v>69</v>
      </c>
      <c r="D71" s="187">
        <v>12043</v>
      </c>
      <c r="E71" s="10"/>
      <c r="J71">
        <v>11964</v>
      </c>
      <c r="K71" s="10">
        <f t="shared" si="2"/>
        <v>79</v>
      </c>
    </row>
    <row r="72" spans="2:11" x14ac:dyDescent="0.25">
      <c r="B72" s="83">
        <v>69</v>
      </c>
      <c r="C72" s="9" t="s">
        <v>70</v>
      </c>
      <c r="D72" s="187">
        <v>2165</v>
      </c>
      <c r="E72" s="10"/>
      <c r="J72">
        <v>2152</v>
      </c>
      <c r="K72" s="10">
        <f t="shared" si="2"/>
        <v>13</v>
      </c>
    </row>
    <row r="73" spans="2:11" x14ac:dyDescent="0.25">
      <c r="B73" s="83">
        <v>70</v>
      </c>
      <c r="C73" s="9" t="s">
        <v>71</v>
      </c>
      <c r="D73" s="187">
        <v>5234</v>
      </c>
      <c r="E73" s="10"/>
      <c r="J73">
        <v>5116</v>
      </c>
      <c r="K73" s="10">
        <f t="shared" si="2"/>
        <v>118</v>
      </c>
    </row>
    <row r="74" spans="2:11" x14ac:dyDescent="0.25">
      <c r="B74" s="83">
        <v>71</v>
      </c>
      <c r="C74" s="9" t="s">
        <v>72</v>
      </c>
      <c r="D74" s="187">
        <v>9726</v>
      </c>
      <c r="E74" s="10"/>
      <c r="J74">
        <v>10252</v>
      </c>
      <c r="K74" s="10">
        <f t="shared" si="2"/>
        <v>-526</v>
      </c>
    </row>
    <row r="75" spans="2:11" x14ac:dyDescent="0.25">
      <c r="B75" s="83">
        <v>72</v>
      </c>
      <c r="C75" s="9" t="s">
        <v>73</v>
      </c>
      <c r="D75" s="187">
        <v>2184</v>
      </c>
      <c r="E75" s="10"/>
      <c r="J75">
        <v>2201</v>
      </c>
      <c r="K75" s="10">
        <f t="shared" si="2"/>
        <v>-17</v>
      </c>
    </row>
    <row r="76" spans="2:11" x14ac:dyDescent="0.25">
      <c r="B76" s="83">
        <v>73</v>
      </c>
      <c r="C76" s="9" t="s">
        <v>74</v>
      </c>
      <c r="D76" s="187">
        <v>5951</v>
      </c>
      <c r="E76" s="10"/>
      <c r="J76">
        <v>5987</v>
      </c>
      <c r="K76" s="10">
        <f t="shared" si="2"/>
        <v>-36</v>
      </c>
    </row>
    <row r="77" spans="2:11" x14ac:dyDescent="0.25">
      <c r="B77" s="83">
        <v>74</v>
      </c>
      <c r="C77" s="9" t="s">
        <v>75</v>
      </c>
      <c r="D77" s="187">
        <v>23438</v>
      </c>
      <c r="E77" s="10"/>
      <c r="J77">
        <v>23174</v>
      </c>
      <c r="K77" s="10">
        <f t="shared" si="2"/>
        <v>264</v>
      </c>
    </row>
    <row r="78" spans="2:11" x14ac:dyDescent="0.25">
      <c r="B78" s="83">
        <v>75</v>
      </c>
      <c r="C78" s="9" t="s">
        <v>76</v>
      </c>
      <c r="D78" s="187">
        <v>2909</v>
      </c>
      <c r="E78" s="10"/>
      <c r="J78">
        <v>2768</v>
      </c>
      <c r="K78" s="10">
        <f t="shared" si="2"/>
        <v>141</v>
      </c>
    </row>
    <row r="79" spans="2:11" x14ac:dyDescent="0.25">
      <c r="B79" s="83">
        <v>76</v>
      </c>
      <c r="C79" s="9" t="s">
        <v>77</v>
      </c>
      <c r="D79" s="187">
        <v>25202</v>
      </c>
      <c r="E79" s="10"/>
      <c r="J79">
        <v>23165</v>
      </c>
      <c r="K79" s="10">
        <f t="shared" si="2"/>
        <v>2037</v>
      </c>
    </row>
    <row r="80" spans="2:11" x14ac:dyDescent="0.25">
      <c r="B80" s="83">
        <v>77</v>
      </c>
      <c r="C80" s="9" t="s">
        <v>78</v>
      </c>
      <c r="D80" s="187">
        <v>9878</v>
      </c>
      <c r="E80" s="10"/>
      <c r="J80">
        <v>8198</v>
      </c>
      <c r="K80" s="10">
        <f t="shared" si="2"/>
        <v>1680</v>
      </c>
    </row>
    <row r="81" spans="2:11" x14ac:dyDescent="0.25">
      <c r="B81" s="83">
        <v>78</v>
      </c>
      <c r="C81" s="9" t="s">
        <v>79</v>
      </c>
      <c r="D81" s="187">
        <v>31000</v>
      </c>
      <c r="E81" s="10"/>
      <c r="J81">
        <v>31949</v>
      </c>
      <c r="K81" s="10">
        <f t="shared" si="2"/>
        <v>-949</v>
      </c>
    </row>
    <row r="82" spans="2:11" x14ac:dyDescent="0.25">
      <c r="B82" s="83">
        <v>79</v>
      </c>
      <c r="C82" s="9" t="s">
        <v>80</v>
      </c>
      <c r="D82" s="187">
        <v>14542</v>
      </c>
      <c r="E82" s="10"/>
      <c r="J82">
        <v>14566</v>
      </c>
      <c r="K82" s="10">
        <f t="shared" si="2"/>
        <v>-24</v>
      </c>
    </row>
    <row r="83" spans="2:11" x14ac:dyDescent="0.25">
      <c r="B83" s="83">
        <v>80</v>
      </c>
      <c r="C83" s="9" t="s">
        <v>81</v>
      </c>
      <c r="D83" s="187">
        <v>21836</v>
      </c>
      <c r="E83" s="10"/>
      <c r="J83">
        <v>22421</v>
      </c>
      <c r="K83" s="10">
        <f t="shared" si="2"/>
        <v>-585</v>
      </c>
    </row>
    <row r="84" spans="2:11" x14ac:dyDescent="0.25">
      <c r="B84" s="83">
        <v>81</v>
      </c>
      <c r="C84" s="9" t="s">
        <v>82</v>
      </c>
      <c r="D84" s="187">
        <v>10804</v>
      </c>
      <c r="E84" s="10"/>
      <c r="J84">
        <v>10888</v>
      </c>
      <c r="K84" s="10">
        <f t="shared" si="2"/>
        <v>-84</v>
      </c>
    </row>
    <row r="85" spans="2:11" x14ac:dyDescent="0.25">
      <c r="B85" s="83">
        <v>82</v>
      </c>
      <c r="C85" s="9" t="s">
        <v>83</v>
      </c>
      <c r="D85" s="187">
        <v>14494</v>
      </c>
      <c r="E85" s="10"/>
      <c r="J85">
        <v>13998</v>
      </c>
      <c r="K85" s="10">
        <f t="shared" si="2"/>
        <v>496</v>
      </c>
    </row>
    <row r="86" spans="2:11" x14ac:dyDescent="0.25">
      <c r="B86" s="83">
        <v>83</v>
      </c>
      <c r="C86" s="9" t="s">
        <v>84</v>
      </c>
      <c r="D86" s="187">
        <v>7075</v>
      </c>
      <c r="E86" s="10"/>
      <c r="J86">
        <v>7523</v>
      </c>
      <c r="K86" s="10">
        <f t="shared" si="2"/>
        <v>-448</v>
      </c>
    </row>
    <row r="87" spans="2:11" x14ac:dyDescent="0.25">
      <c r="B87" s="83">
        <v>84</v>
      </c>
      <c r="C87" s="9" t="s">
        <v>85</v>
      </c>
      <c r="D87" s="187">
        <v>9421</v>
      </c>
      <c r="E87" s="10"/>
      <c r="J87">
        <v>9107</v>
      </c>
      <c r="K87" s="10">
        <f t="shared" si="2"/>
        <v>314</v>
      </c>
    </row>
    <row r="88" spans="2:11" x14ac:dyDescent="0.25">
      <c r="B88" s="83">
        <v>85</v>
      </c>
      <c r="C88" s="9" t="s">
        <v>86</v>
      </c>
      <c r="D88" s="187">
        <v>7819</v>
      </c>
      <c r="E88" s="10"/>
      <c r="J88">
        <v>7992</v>
      </c>
      <c r="K88" s="10">
        <f t="shared" si="2"/>
        <v>-173</v>
      </c>
    </row>
    <row r="89" spans="2:11" x14ac:dyDescent="0.25">
      <c r="B89" s="83">
        <v>86</v>
      </c>
      <c r="C89" s="9" t="s">
        <v>87</v>
      </c>
      <c r="D89" s="187">
        <v>14599</v>
      </c>
      <c r="E89" s="10"/>
      <c r="J89">
        <v>14448</v>
      </c>
      <c r="K89" s="10">
        <f t="shared" si="2"/>
        <v>151</v>
      </c>
    </row>
    <row r="90" spans="2:11" x14ac:dyDescent="0.25">
      <c r="B90" s="89">
        <v>87</v>
      </c>
      <c r="C90" s="90" t="s">
        <v>104</v>
      </c>
      <c r="D90" s="187">
        <v>2650</v>
      </c>
      <c r="E90" s="10"/>
      <c r="H90" s="150"/>
      <c r="J90">
        <v>2455</v>
      </c>
      <c r="K90" s="10">
        <f t="shared" si="2"/>
        <v>195</v>
      </c>
    </row>
    <row r="91" spans="2:11" x14ac:dyDescent="0.25">
      <c r="B91" s="83">
        <v>88</v>
      </c>
      <c r="C91" s="9" t="s">
        <v>89</v>
      </c>
      <c r="D91" s="187">
        <v>5903</v>
      </c>
      <c r="E91" s="10"/>
      <c r="J91">
        <v>5273</v>
      </c>
      <c r="K91" s="10">
        <f t="shared" si="2"/>
        <v>630</v>
      </c>
    </row>
    <row r="92" spans="2:11" x14ac:dyDescent="0.25">
      <c r="B92" s="83">
        <v>89</v>
      </c>
      <c r="C92" s="9" t="s">
        <v>90</v>
      </c>
      <c r="D92" s="187">
        <v>982</v>
      </c>
      <c r="E92" s="10"/>
      <c r="J92">
        <v>841</v>
      </c>
      <c r="K92" s="10">
        <f t="shared" si="2"/>
        <v>141</v>
      </c>
    </row>
    <row r="93" spans="2:11" x14ac:dyDescent="0.25">
      <c r="B93" s="83">
        <v>90</v>
      </c>
      <c r="C93" s="9" t="s">
        <v>91</v>
      </c>
      <c r="D93" s="187">
        <v>27949</v>
      </c>
      <c r="E93" s="10"/>
      <c r="J93">
        <v>25454</v>
      </c>
      <c r="K93" s="10">
        <f t="shared" si="2"/>
        <v>2495</v>
      </c>
    </row>
    <row r="94" spans="2:11" x14ac:dyDescent="0.25">
      <c r="B94" s="83">
        <v>91</v>
      </c>
      <c r="C94" s="9" t="s">
        <v>92</v>
      </c>
      <c r="D94" s="187">
        <v>9554</v>
      </c>
      <c r="E94" s="10"/>
      <c r="J94">
        <v>11113</v>
      </c>
      <c r="K94" s="10">
        <f t="shared" si="2"/>
        <v>-1559</v>
      </c>
    </row>
    <row r="95" spans="2:11" x14ac:dyDescent="0.25">
      <c r="B95" s="83">
        <v>92</v>
      </c>
      <c r="C95" s="9" t="s">
        <v>93</v>
      </c>
      <c r="D95" s="187">
        <v>107045</v>
      </c>
      <c r="E95" s="10"/>
      <c r="J95">
        <v>97882</v>
      </c>
      <c r="K95" s="10">
        <f t="shared" si="2"/>
        <v>9163</v>
      </c>
    </row>
    <row r="96" spans="2:11" x14ac:dyDescent="0.25">
      <c r="B96" s="83">
        <v>93</v>
      </c>
      <c r="C96" s="9" t="s">
        <v>94</v>
      </c>
      <c r="D96" s="187">
        <v>3929</v>
      </c>
      <c r="E96" s="10"/>
      <c r="J96">
        <v>4275</v>
      </c>
      <c r="K96" s="10">
        <f t="shared" si="2"/>
        <v>-346</v>
      </c>
    </row>
    <row r="97" spans="2:11" x14ac:dyDescent="0.25">
      <c r="B97" s="83">
        <v>94</v>
      </c>
      <c r="C97" s="9" t="s">
        <v>95</v>
      </c>
      <c r="D97" s="187">
        <v>2413</v>
      </c>
      <c r="E97" s="10"/>
      <c r="J97">
        <v>2592</v>
      </c>
      <c r="K97" s="10">
        <f t="shared" si="2"/>
        <v>-179</v>
      </c>
    </row>
    <row r="98" spans="2:11" x14ac:dyDescent="0.25">
      <c r="B98" s="83">
        <v>95</v>
      </c>
      <c r="C98" s="9" t="s">
        <v>96</v>
      </c>
      <c r="D98" s="187">
        <v>4996</v>
      </c>
      <c r="E98" s="10"/>
      <c r="J98">
        <v>5175</v>
      </c>
      <c r="K98" s="10">
        <f t="shared" si="2"/>
        <v>-179</v>
      </c>
    </row>
    <row r="99" spans="2:11" x14ac:dyDescent="0.25">
      <c r="B99" s="83">
        <v>96</v>
      </c>
      <c r="C99" s="9" t="s">
        <v>97</v>
      </c>
      <c r="D99" s="187">
        <v>22599</v>
      </c>
      <c r="E99" s="10"/>
      <c r="J99">
        <v>22274</v>
      </c>
      <c r="K99" s="10">
        <f t="shared" si="2"/>
        <v>325</v>
      </c>
    </row>
    <row r="100" spans="2:11" x14ac:dyDescent="0.25">
      <c r="B100" s="83">
        <v>97</v>
      </c>
      <c r="C100" s="9" t="s">
        <v>98</v>
      </c>
      <c r="D100" s="187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5">
      <c r="B101" s="83">
        <v>98</v>
      </c>
      <c r="C101" s="9" t="s">
        <v>99</v>
      </c>
      <c r="D101" s="187">
        <v>15553</v>
      </c>
      <c r="E101" s="10"/>
      <c r="J101">
        <v>14615</v>
      </c>
      <c r="K101" s="10">
        <f t="shared" si="3"/>
        <v>938</v>
      </c>
    </row>
    <row r="102" spans="2:11" x14ac:dyDescent="0.25">
      <c r="B102" s="83">
        <v>99</v>
      </c>
      <c r="C102" s="9" t="s">
        <v>100</v>
      </c>
      <c r="D102" s="187">
        <v>6904</v>
      </c>
      <c r="E102" s="10"/>
      <c r="J102">
        <v>6701</v>
      </c>
      <c r="K102" s="10">
        <f t="shared" si="3"/>
        <v>203</v>
      </c>
    </row>
    <row r="103" spans="2:11" x14ac:dyDescent="0.25">
      <c r="B103" s="91">
        <v>0</v>
      </c>
      <c r="C103" s="9" t="s">
        <v>101</v>
      </c>
      <c r="D103" s="187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5">
      <c r="B104" s="171">
        <v>150</v>
      </c>
      <c r="C104" s="86" t="s">
        <v>126</v>
      </c>
      <c r="D104" s="188">
        <v>11371.5</v>
      </c>
      <c r="E104" s="172"/>
      <c r="F104" s="168"/>
      <c r="G104" s="168"/>
      <c r="H104" s="149"/>
      <c r="J104" s="2">
        <v>11193.615</v>
      </c>
      <c r="K104" s="172">
        <f t="shared" si="3"/>
        <v>177.88500000000022</v>
      </c>
    </row>
    <row r="105" spans="2:11" s="2" customFormat="1" x14ac:dyDescent="0.25">
      <c r="B105" s="171">
        <v>187</v>
      </c>
      <c r="C105" s="86" t="s">
        <v>127</v>
      </c>
      <c r="D105" s="189">
        <v>9200.5</v>
      </c>
      <c r="E105" s="172"/>
      <c r="F105" s="168"/>
      <c r="G105" s="168"/>
      <c r="H105" s="149"/>
      <c r="J105" s="2">
        <v>16057.800000000001</v>
      </c>
      <c r="K105" s="172">
        <f t="shared" si="3"/>
        <v>-6857.3000000000011</v>
      </c>
    </row>
    <row r="106" spans="2:11" ht="13.5" thickBot="1" x14ac:dyDescent="0.35">
      <c r="B106" s="174" t="s">
        <v>102</v>
      </c>
      <c r="C106" s="175"/>
      <c r="D106" s="190">
        <f>SUM(D4:D105)</f>
        <v>1470898</v>
      </c>
      <c r="J106">
        <v>1446635.415</v>
      </c>
    </row>
    <row r="107" spans="2:11" ht="13" thickTop="1" x14ac:dyDescent="0.25">
      <c r="B107" s="1"/>
      <c r="C107" s="176"/>
      <c r="D107" s="173"/>
    </row>
    <row r="108" spans="2:11" x14ac:dyDescent="0.25">
      <c r="D108" s="60"/>
    </row>
    <row r="109" spans="2:11" x14ac:dyDescent="0.25">
      <c r="D109" s="60"/>
    </row>
    <row r="110" spans="2:11" x14ac:dyDescent="0.25">
      <c r="B110" s="4"/>
      <c r="C110" s="4"/>
      <c r="D110" s="60"/>
    </row>
    <row r="111" spans="2:11" x14ac:dyDescent="0.25">
      <c r="B111" s="4"/>
      <c r="C111" s="4"/>
      <c r="D111" s="60"/>
    </row>
    <row r="112" spans="2:11" x14ac:dyDescent="0.25">
      <c r="B112" s="4"/>
      <c r="C112" s="4"/>
      <c r="D112" s="60"/>
    </row>
    <row r="113" spans="2:4" x14ac:dyDescent="0.25">
      <c r="B113" s="4"/>
      <c r="C113" s="4"/>
      <c r="D113" s="60"/>
    </row>
    <row r="114" spans="2:4" x14ac:dyDescent="0.25">
      <c r="B114" s="4"/>
      <c r="C114" s="4"/>
    </row>
    <row r="115" spans="2:4" x14ac:dyDescent="0.25">
      <c r="B115" s="4"/>
      <c r="C115" s="4"/>
    </row>
    <row r="116" spans="2:4" x14ac:dyDescent="0.25">
      <c r="B116" s="4"/>
      <c r="C116" s="4"/>
    </row>
    <row r="117" spans="2:4" x14ac:dyDescent="0.25">
      <c r="B117" s="4"/>
      <c r="C117" s="4"/>
    </row>
    <row r="119" spans="2:4" x14ac:dyDescent="0.25">
      <c r="D119" s="60"/>
    </row>
    <row r="120" spans="2:4" x14ac:dyDescent="0.25">
      <c r="D120" s="60"/>
    </row>
    <row r="121" spans="2:4" x14ac:dyDescent="0.25">
      <c r="D121" s="60"/>
    </row>
    <row r="122" spans="2:4" x14ac:dyDescent="0.25">
      <c r="D122" s="60"/>
    </row>
    <row r="123" spans="2:4" x14ac:dyDescent="0.25">
      <c r="C123" s="4"/>
      <c r="D123" s="60"/>
    </row>
    <row r="124" spans="2:4" x14ac:dyDescent="0.25">
      <c r="C124" s="4"/>
      <c r="D124" s="60"/>
    </row>
    <row r="125" spans="2:4" x14ac:dyDescent="0.25">
      <c r="C125" s="4"/>
      <c r="D125" s="60"/>
    </row>
    <row r="126" spans="2:4" x14ac:dyDescent="0.25">
      <c r="C126" s="4"/>
      <c r="D126" s="60"/>
    </row>
    <row r="127" spans="2:4" x14ac:dyDescent="0.25">
      <c r="C127" s="4"/>
      <c r="D127" s="60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</sheetData>
  <phoneticPr fontId="34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3"/>
  <sheetViews>
    <sheetView tabSelected="1" topLeftCell="A2" workbookViewId="0">
      <pane ySplit="2" topLeftCell="A4" activePane="bottomLeft" state="frozen"/>
      <selection activeCell="A2" sqref="A2"/>
      <selection pane="bottomLeft" activeCell="A6" sqref="A6"/>
    </sheetView>
  </sheetViews>
  <sheetFormatPr defaultRowHeight="12.5" x14ac:dyDescent="0.25"/>
  <cols>
    <col min="1" max="1" width="11.453125" customWidth="1"/>
    <col min="2" max="2" width="21.453125" customWidth="1"/>
    <col min="3" max="3" width="15.453125" style="3" customWidth="1"/>
    <col min="4" max="4" width="15.26953125" style="109" customWidth="1"/>
    <col min="5" max="5" width="16.453125" style="4" customWidth="1"/>
    <col min="6" max="7" width="8.26953125" style="4" customWidth="1"/>
    <col min="8" max="8" width="14.54296875" style="59" customWidth="1"/>
    <col min="9" max="10" width="14.54296875" style="53" customWidth="1"/>
    <col min="11" max="11" width="10.26953125" style="62" customWidth="1"/>
    <col min="12" max="13" width="9.1796875" customWidth="1"/>
  </cols>
  <sheetData>
    <row r="1" spans="1:12" ht="33" hidden="1" customHeight="1" thickBot="1" x14ac:dyDescent="0.35">
      <c r="H1" s="80"/>
      <c r="I1" s="81">
        <v>0.98675999999999997</v>
      </c>
    </row>
    <row r="2" spans="1:12" s="51" customFormat="1" ht="18" customHeight="1" x14ac:dyDescent="0.4">
      <c r="A2" s="229" t="s">
        <v>274</v>
      </c>
      <c r="B2" s="229"/>
      <c r="C2" s="229"/>
      <c r="D2" s="229"/>
      <c r="E2" s="229"/>
      <c r="F2" s="229"/>
      <c r="G2" s="229"/>
      <c r="H2" s="229"/>
      <c r="I2" s="230"/>
      <c r="J2" s="230"/>
      <c r="K2" s="64"/>
      <c r="L2" s="50"/>
    </row>
    <row r="3" spans="1:12" s="7" customFormat="1" ht="63" customHeight="1" x14ac:dyDescent="0.25">
      <c r="A3" s="41" t="s">
        <v>1</v>
      </c>
      <c r="B3" s="41" t="s">
        <v>0</v>
      </c>
      <c r="C3" s="5" t="s">
        <v>275</v>
      </c>
      <c r="D3" s="164" t="s">
        <v>276</v>
      </c>
      <c r="E3" s="6" t="s">
        <v>277</v>
      </c>
      <c r="F3" s="6"/>
      <c r="G3" s="6" t="s">
        <v>270</v>
      </c>
      <c r="H3" s="82" t="s">
        <v>278</v>
      </c>
      <c r="I3" s="52" t="s">
        <v>282</v>
      </c>
      <c r="J3" s="52" t="s">
        <v>283</v>
      </c>
      <c r="K3" s="61"/>
    </row>
    <row r="4" spans="1:12" x14ac:dyDescent="0.25">
      <c r="A4" s="83">
        <v>1</v>
      </c>
      <c r="B4" s="8" t="s">
        <v>2</v>
      </c>
      <c r="C4" s="199">
        <f>G4</f>
        <v>1.5358003551328509E-2</v>
      </c>
      <c r="D4" s="110"/>
      <c r="E4" s="210">
        <f t="shared" ref="E4:E35" si="0">+C4*$B$110</f>
        <v>22880.87586288996</v>
      </c>
      <c r="F4" s="84"/>
      <c r="G4" s="213">
        <v>1.5358003551328509E-2</v>
      </c>
      <c r="H4" s="59">
        <f>E4</f>
        <v>22880.87586288996</v>
      </c>
      <c r="I4" s="53">
        <f t="shared" ref="I4:I35" si="1">ROUND(H4*$C$115,0)</f>
        <v>17708</v>
      </c>
      <c r="J4" s="53">
        <f t="shared" ref="J4:J35" si="2">ROUND(H4*$C$116,0)</f>
        <v>5173</v>
      </c>
      <c r="L4" s="10"/>
    </row>
    <row r="5" spans="1:12" x14ac:dyDescent="0.25">
      <c r="A5" s="83">
        <v>2</v>
      </c>
      <c r="B5" s="9" t="s">
        <v>3</v>
      </c>
      <c r="C5" s="199">
        <f t="shared" ref="C5:C52" si="3">G5</f>
        <v>5.7352602668904696E-3</v>
      </c>
      <c r="D5" s="110"/>
      <c r="E5" s="210">
        <f t="shared" si="0"/>
        <v>8544.5857444624962</v>
      </c>
      <c r="F5" s="84"/>
      <c r="G5" s="213">
        <v>5.7352602668904696E-3</v>
      </c>
      <c r="H5" s="59">
        <f t="shared" ref="H5:H68" si="4">E5</f>
        <v>8544.5857444624962</v>
      </c>
      <c r="I5" s="53">
        <f t="shared" si="1"/>
        <v>6613</v>
      </c>
      <c r="J5" s="53">
        <f t="shared" si="2"/>
        <v>1932</v>
      </c>
      <c r="L5" s="10"/>
    </row>
    <row r="6" spans="1:12" x14ac:dyDescent="0.25">
      <c r="A6" s="83">
        <v>3</v>
      </c>
      <c r="B6" s="9" t="s">
        <v>4</v>
      </c>
      <c r="C6" s="199">
        <f t="shared" si="3"/>
        <v>9.2583384983319225E-4</v>
      </c>
      <c r="D6" s="110"/>
      <c r="E6" s="210">
        <f t="shared" si="0"/>
        <v>1379.3387478323841</v>
      </c>
      <c r="F6" s="84"/>
      <c r="G6" s="213">
        <v>9.2583384983319225E-4</v>
      </c>
      <c r="H6" s="59">
        <f t="shared" si="4"/>
        <v>1379.3387478323841</v>
      </c>
      <c r="I6" s="53">
        <f t="shared" si="1"/>
        <v>1067</v>
      </c>
      <c r="J6" s="53">
        <f t="shared" si="2"/>
        <v>312</v>
      </c>
      <c r="L6" s="10"/>
    </row>
    <row r="7" spans="1:12" x14ac:dyDescent="0.25">
      <c r="A7" s="83">
        <v>4</v>
      </c>
      <c r="B7" s="9" t="s">
        <v>5</v>
      </c>
      <c r="C7" s="199">
        <f t="shared" si="3"/>
        <v>1.8785415118234788E-3</v>
      </c>
      <c r="D7" s="110"/>
      <c r="E7" s="210">
        <f t="shared" si="0"/>
        <v>2798.7150147260209</v>
      </c>
      <c r="F7" s="84"/>
      <c r="G7" s="213">
        <v>1.8785415118234788E-3</v>
      </c>
      <c r="H7" s="59">
        <f t="shared" si="4"/>
        <v>2798.7150147260209</v>
      </c>
      <c r="I7" s="53">
        <f t="shared" si="1"/>
        <v>2166</v>
      </c>
      <c r="J7" s="53">
        <f t="shared" si="2"/>
        <v>633</v>
      </c>
      <c r="L7" s="10"/>
    </row>
    <row r="8" spans="1:12" x14ac:dyDescent="0.25">
      <c r="A8" s="83">
        <v>5</v>
      </c>
      <c r="B8" s="9" t="s">
        <v>6</v>
      </c>
      <c r="C8" s="199">
        <f t="shared" si="3"/>
        <v>4.9517180279853674E-3</v>
      </c>
      <c r="D8" s="110"/>
      <c r="E8" s="210">
        <f t="shared" si="0"/>
        <v>7377.2378765055519</v>
      </c>
      <c r="F8" s="84"/>
      <c r="G8" s="213">
        <v>4.9517180279853674E-3</v>
      </c>
      <c r="H8" s="59">
        <f t="shared" si="4"/>
        <v>7377.2378765055519</v>
      </c>
      <c r="I8" s="53">
        <f t="shared" si="1"/>
        <v>5709</v>
      </c>
      <c r="J8" s="53">
        <f t="shared" si="2"/>
        <v>1668</v>
      </c>
      <c r="L8" s="10"/>
    </row>
    <row r="9" spans="1:12" x14ac:dyDescent="0.25">
      <c r="A9" s="83">
        <v>6</v>
      </c>
      <c r="B9" s="9" t="s">
        <v>7</v>
      </c>
      <c r="C9" s="199">
        <f t="shared" si="3"/>
        <v>1.8596405364712486E-3</v>
      </c>
      <c r="D9" s="110"/>
      <c r="E9" s="210">
        <f t="shared" si="0"/>
        <v>2770.5556990131063</v>
      </c>
      <c r="F9" s="84"/>
      <c r="G9" s="213">
        <v>1.8596405364712486E-3</v>
      </c>
      <c r="H9" s="59">
        <f t="shared" si="4"/>
        <v>2770.5556990131063</v>
      </c>
      <c r="I9" s="53">
        <f t="shared" si="1"/>
        <v>2144</v>
      </c>
      <c r="J9" s="53">
        <f t="shared" si="2"/>
        <v>626</v>
      </c>
      <c r="L9" s="10"/>
    </row>
    <row r="10" spans="1:12" x14ac:dyDescent="0.25">
      <c r="A10" s="83">
        <v>7</v>
      </c>
      <c r="B10" s="9" t="s">
        <v>8</v>
      </c>
      <c r="C10" s="199">
        <f t="shared" si="3"/>
        <v>4.8420115194182881E-3</v>
      </c>
      <c r="D10" s="110"/>
      <c r="E10" s="210">
        <f t="shared" si="0"/>
        <v>7213.7933900210255</v>
      </c>
      <c r="F10" s="84"/>
      <c r="G10" s="213">
        <v>4.8420115194182881E-3</v>
      </c>
      <c r="H10" s="59">
        <f t="shared" si="4"/>
        <v>7213.7933900210255</v>
      </c>
      <c r="I10" s="53">
        <f t="shared" si="1"/>
        <v>5583</v>
      </c>
      <c r="J10" s="53">
        <f>ROUND(H10*$C$116,0)</f>
        <v>1631</v>
      </c>
      <c r="L10" s="10"/>
    </row>
    <row r="11" spans="1:12" x14ac:dyDescent="0.25">
      <c r="A11" s="83">
        <v>8</v>
      </c>
      <c r="B11" s="9" t="s">
        <v>9</v>
      </c>
      <c r="C11" s="199">
        <f t="shared" si="3"/>
        <v>1.1699264869678078E-3</v>
      </c>
      <c r="D11" s="110"/>
      <c r="E11" s="210">
        <f t="shared" si="0"/>
        <v>1742.996257785197</v>
      </c>
      <c r="F11" s="84"/>
      <c r="G11" s="213">
        <v>1.1699264869678078E-3</v>
      </c>
      <c r="H11" s="59">
        <f t="shared" si="4"/>
        <v>1742.996257785197</v>
      </c>
      <c r="I11" s="53">
        <f t="shared" si="1"/>
        <v>1349</v>
      </c>
      <c r="J11" s="53">
        <f t="shared" si="2"/>
        <v>394</v>
      </c>
      <c r="L11" s="10"/>
    </row>
    <row r="12" spans="1:12" x14ac:dyDescent="0.25">
      <c r="A12" s="83">
        <v>9</v>
      </c>
      <c r="B12" s="9" t="s">
        <v>10</v>
      </c>
      <c r="C12" s="199">
        <f t="shared" si="3"/>
        <v>2.5615458276980487E-3</v>
      </c>
      <c r="D12" s="110"/>
      <c r="E12" s="210">
        <f t="shared" si="0"/>
        <v>3816.2780666626945</v>
      </c>
      <c r="F12" s="84"/>
      <c r="G12" s="213">
        <v>2.5615458276980487E-3</v>
      </c>
      <c r="H12" s="59">
        <f t="shared" si="4"/>
        <v>3816.2780666626945</v>
      </c>
      <c r="I12" s="53">
        <f t="shared" si="1"/>
        <v>2953</v>
      </c>
      <c r="J12" s="53">
        <f t="shared" si="2"/>
        <v>863</v>
      </c>
      <c r="L12" s="10"/>
    </row>
    <row r="13" spans="1:12" x14ac:dyDescent="0.25">
      <c r="A13" s="83">
        <v>10</v>
      </c>
      <c r="B13" s="9" t="s">
        <v>11</v>
      </c>
      <c r="C13" s="199">
        <f t="shared" si="3"/>
        <v>1.2970594672974182E-2</v>
      </c>
      <c r="D13" s="110"/>
      <c r="E13" s="210">
        <f t="shared" si="0"/>
        <v>19324.032944015817</v>
      </c>
      <c r="F13" s="84"/>
      <c r="G13" s="213">
        <v>1.2970594672974182E-2</v>
      </c>
      <c r="H13" s="59">
        <f t="shared" si="4"/>
        <v>19324.032944015817</v>
      </c>
      <c r="I13" s="53">
        <f t="shared" si="1"/>
        <v>14955</v>
      </c>
      <c r="J13" s="53">
        <f t="shared" si="2"/>
        <v>4369</v>
      </c>
      <c r="L13" s="10"/>
    </row>
    <row r="14" spans="1:12" x14ac:dyDescent="0.25">
      <c r="A14" s="83">
        <v>11</v>
      </c>
      <c r="B14" s="9" t="s">
        <v>12</v>
      </c>
      <c r="C14" s="199">
        <f t="shared" si="3"/>
        <v>2.3129309136467678E-2</v>
      </c>
      <c r="D14" s="110"/>
      <c r="E14" s="210">
        <f t="shared" si="0"/>
        <v>34458.831148020188</v>
      </c>
      <c r="F14" s="84"/>
      <c r="G14" s="213">
        <v>2.3129309136467678E-2</v>
      </c>
      <c r="H14" s="59">
        <f t="shared" si="4"/>
        <v>34458.831148020188</v>
      </c>
      <c r="I14" s="53">
        <f t="shared" si="1"/>
        <v>26668</v>
      </c>
      <c r="J14" s="53">
        <f t="shared" si="2"/>
        <v>7791</v>
      </c>
      <c r="L14" s="10"/>
    </row>
    <row r="15" spans="1:12" x14ac:dyDescent="0.25">
      <c r="A15" s="83">
        <v>12</v>
      </c>
      <c r="B15" s="9" t="s">
        <v>13</v>
      </c>
      <c r="C15" s="199">
        <f t="shared" si="3"/>
        <v>1.2969645774133993E-2</v>
      </c>
      <c r="D15" s="110"/>
      <c r="E15" s="210">
        <f t="shared" si="0"/>
        <v>19322.619242261142</v>
      </c>
      <c r="F15" s="84"/>
      <c r="G15" s="213">
        <v>1.2969645774133993E-2</v>
      </c>
      <c r="H15" s="59">
        <f t="shared" si="4"/>
        <v>19322.619242261142</v>
      </c>
      <c r="I15" s="53">
        <f t="shared" si="1"/>
        <v>14954</v>
      </c>
      <c r="J15" s="53">
        <f t="shared" si="2"/>
        <v>4369</v>
      </c>
      <c r="L15" s="10"/>
    </row>
    <row r="16" spans="1:12" x14ac:dyDescent="0.25">
      <c r="A16" s="83">
        <v>13</v>
      </c>
      <c r="B16" s="9" t="s">
        <v>14</v>
      </c>
      <c r="C16" s="199">
        <f t="shared" si="3"/>
        <v>2.3766190586842689E-2</v>
      </c>
      <c r="D16" s="110"/>
      <c r="E16" s="210">
        <f t="shared" si="0"/>
        <v>35407.678786758188</v>
      </c>
      <c r="F16" s="84"/>
      <c r="G16" s="213">
        <v>2.3766190586842689E-2</v>
      </c>
      <c r="H16" s="59">
        <f t="shared" si="4"/>
        <v>35407.678786758188</v>
      </c>
      <c r="I16" s="53">
        <f t="shared" si="1"/>
        <v>27402</v>
      </c>
      <c r="J16" s="53">
        <f t="shared" si="2"/>
        <v>8006</v>
      </c>
      <c r="L16" s="10"/>
    </row>
    <row r="17" spans="1:12" x14ac:dyDescent="0.25">
      <c r="A17" s="83">
        <v>14</v>
      </c>
      <c r="B17" s="9" t="s">
        <v>15</v>
      </c>
      <c r="C17" s="199">
        <f t="shared" si="3"/>
        <v>8.2791585317534104E-3</v>
      </c>
      <c r="D17" s="110"/>
      <c r="E17" s="210">
        <f t="shared" si="0"/>
        <v>12334.57187199631</v>
      </c>
      <c r="F17" s="84"/>
      <c r="G17" s="213">
        <v>8.2791585317534104E-3</v>
      </c>
      <c r="H17" s="59">
        <f t="shared" si="4"/>
        <v>12334.57187199631</v>
      </c>
      <c r="I17" s="53">
        <f t="shared" si="1"/>
        <v>9546</v>
      </c>
      <c r="J17" s="53">
        <f t="shared" si="2"/>
        <v>2789</v>
      </c>
      <c r="L17" s="10"/>
    </row>
    <row r="18" spans="1:12" x14ac:dyDescent="0.25">
      <c r="A18" s="83">
        <v>15</v>
      </c>
      <c r="B18" s="9" t="s">
        <v>16</v>
      </c>
      <c r="C18" s="199">
        <f t="shared" si="3"/>
        <v>4.9788963974710116E-4</v>
      </c>
      <c r="D18" s="110"/>
      <c r="E18" s="210">
        <f t="shared" si="0"/>
        <v>741.77291354298268</v>
      </c>
      <c r="F18" s="84"/>
      <c r="G18" s="213">
        <v>4.9788963974710116E-4</v>
      </c>
      <c r="H18" s="59">
        <f t="shared" si="4"/>
        <v>741.77291354298268</v>
      </c>
      <c r="I18" s="53">
        <f t="shared" si="1"/>
        <v>574</v>
      </c>
      <c r="J18" s="53">
        <f t="shared" si="2"/>
        <v>168</v>
      </c>
      <c r="L18" s="10"/>
    </row>
    <row r="19" spans="1:12" x14ac:dyDescent="0.25">
      <c r="A19" s="83">
        <v>16</v>
      </c>
      <c r="B19" s="9" t="s">
        <v>17</v>
      </c>
      <c r="C19" s="199">
        <f t="shared" si="3"/>
        <v>6.6307251196307876E-3</v>
      </c>
      <c r="D19" s="110"/>
      <c r="E19" s="210">
        <f t="shared" si="0"/>
        <v>9878.679727880015</v>
      </c>
      <c r="F19" s="84"/>
      <c r="G19" s="213">
        <v>6.6307251196307876E-3</v>
      </c>
      <c r="H19" s="59">
        <f t="shared" si="4"/>
        <v>9878.679727880015</v>
      </c>
      <c r="I19" s="53">
        <f t="shared" si="1"/>
        <v>7645</v>
      </c>
      <c r="J19" s="53">
        <f t="shared" si="2"/>
        <v>2234</v>
      </c>
      <c r="L19" s="10"/>
    </row>
    <row r="20" spans="1:12" x14ac:dyDescent="0.25">
      <c r="A20" s="83">
        <v>17</v>
      </c>
      <c r="B20" s="9" t="s">
        <v>18</v>
      </c>
      <c r="C20" s="199">
        <f t="shared" si="3"/>
        <v>1.667503799398617E-3</v>
      </c>
      <c r="D20" s="110"/>
      <c r="E20" s="210">
        <f t="shared" si="0"/>
        <v>2484.3038554732393</v>
      </c>
      <c r="F20" s="84"/>
      <c r="G20" s="213">
        <v>1.667503799398617E-3</v>
      </c>
      <c r="H20" s="59">
        <f t="shared" si="4"/>
        <v>2484.3038554732393</v>
      </c>
      <c r="I20" s="53">
        <f t="shared" si="1"/>
        <v>1923</v>
      </c>
      <c r="J20" s="53">
        <f t="shared" si="2"/>
        <v>562</v>
      </c>
      <c r="L20" s="10"/>
    </row>
    <row r="21" spans="1:12" x14ac:dyDescent="0.25">
      <c r="A21" s="83">
        <v>18</v>
      </c>
      <c r="B21" s="9" t="s">
        <v>19</v>
      </c>
      <c r="C21" s="199">
        <f t="shared" si="3"/>
        <v>2.0460635388494373E-2</v>
      </c>
      <c r="D21" s="110"/>
      <c r="E21" s="210">
        <f t="shared" si="0"/>
        <v>30482.950263382125</v>
      </c>
      <c r="F21" s="84"/>
      <c r="G21" s="213">
        <v>2.0460635388494373E-2</v>
      </c>
      <c r="H21" s="59">
        <f t="shared" si="4"/>
        <v>30482.950263382125</v>
      </c>
      <c r="I21" s="53">
        <f t="shared" si="1"/>
        <v>23591</v>
      </c>
      <c r="J21" s="53">
        <f t="shared" si="2"/>
        <v>6892</v>
      </c>
      <c r="L21" s="10"/>
    </row>
    <row r="22" spans="1:12" x14ac:dyDescent="0.25">
      <c r="A22" s="83">
        <v>19</v>
      </c>
      <c r="B22" s="9" t="s">
        <v>20</v>
      </c>
      <c r="C22" s="199">
        <f t="shared" si="3"/>
        <v>7.6478780639473373E-3</v>
      </c>
      <c r="D22" s="110"/>
      <c r="E22" s="210">
        <f t="shared" si="0"/>
        <v>11394.068767522916</v>
      </c>
      <c r="F22" s="84"/>
      <c r="G22" s="213">
        <v>7.6478780639473373E-3</v>
      </c>
      <c r="H22" s="59">
        <f t="shared" si="4"/>
        <v>11394.068767522916</v>
      </c>
      <c r="I22" s="53">
        <f t="shared" si="1"/>
        <v>8818</v>
      </c>
      <c r="J22" s="53">
        <f t="shared" si="2"/>
        <v>2576</v>
      </c>
      <c r="L22" s="10"/>
    </row>
    <row r="23" spans="1:12" x14ac:dyDescent="0.25">
      <c r="A23" s="83">
        <v>20</v>
      </c>
      <c r="B23" s="9" t="s">
        <v>21</v>
      </c>
      <c r="C23" s="199">
        <f t="shared" si="3"/>
        <v>2.3962143697445547E-3</v>
      </c>
      <c r="D23" s="110"/>
      <c r="E23" s="210">
        <f t="shared" si="0"/>
        <v>3569.9616393340089</v>
      </c>
      <c r="F23" s="84"/>
      <c r="G23" s="213">
        <v>2.3962143697445547E-3</v>
      </c>
      <c r="H23" s="59">
        <f t="shared" si="4"/>
        <v>3569.9616393340089</v>
      </c>
      <c r="I23" s="53">
        <f t="shared" si="1"/>
        <v>2763</v>
      </c>
      <c r="J23" s="53">
        <f t="shared" si="2"/>
        <v>807</v>
      </c>
      <c r="L23" s="10"/>
    </row>
    <row r="24" spans="1:12" x14ac:dyDescent="0.25">
      <c r="A24" s="83">
        <v>21</v>
      </c>
      <c r="B24" s="9" t="s">
        <v>22</v>
      </c>
      <c r="C24" s="199">
        <f t="shared" si="3"/>
        <v>1.6062572638802608E-3</v>
      </c>
      <c r="D24" s="110"/>
      <c r="E24" s="210">
        <f t="shared" si="0"/>
        <v>2393.0566844757846</v>
      </c>
      <c r="F24" s="84"/>
      <c r="G24" s="213">
        <v>1.6062572638802608E-3</v>
      </c>
      <c r="H24" s="59">
        <f t="shared" si="4"/>
        <v>2393.0566844757846</v>
      </c>
      <c r="I24" s="53">
        <f t="shared" si="1"/>
        <v>1852</v>
      </c>
      <c r="J24" s="53">
        <f t="shared" si="2"/>
        <v>541</v>
      </c>
      <c r="L24" s="10"/>
    </row>
    <row r="25" spans="1:12" x14ac:dyDescent="0.25">
      <c r="A25" s="83">
        <v>22</v>
      </c>
      <c r="B25" s="9" t="s">
        <v>23</v>
      </c>
      <c r="C25" s="199">
        <f t="shared" si="3"/>
        <v>5.5773137894219935E-4</v>
      </c>
      <c r="D25" s="110"/>
      <c r="E25" s="210">
        <f t="shared" si="0"/>
        <v>830.92717121497265</v>
      </c>
      <c r="F25" s="84"/>
      <c r="G25" s="213">
        <v>5.5773137894219935E-4</v>
      </c>
      <c r="H25" s="59">
        <f t="shared" si="4"/>
        <v>830.92717121497265</v>
      </c>
      <c r="I25" s="53">
        <f t="shared" si="1"/>
        <v>643</v>
      </c>
      <c r="J25" s="53">
        <f t="shared" si="2"/>
        <v>188</v>
      </c>
      <c r="L25" s="10"/>
    </row>
    <row r="26" spans="1:12" x14ac:dyDescent="0.25">
      <c r="A26" s="83">
        <v>23</v>
      </c>
      <c r="B26" s="9" t="s">
        <v>24</v>
      </c>
      <c r="C26" s="199">
        <f t="shared" si="3"/>
        <v>9.8317171047816142E-3</v>
      </c>
      <c r="D26" s="110"/>
      <c r="E26" s="210">
        <f t="shared" si="0"/>
        <v>14647.626421085211</v>
      </c>
      <c r="F26" s="84"/>
      <c r="G26" s="213">
        <v>9.8317171047816142E-3</v>
      </c>
      <c r="H26" s="59">
        <f t="shared" si="4"/>
        <v>14647.626421085211</v>
      </c>
      <c r="I26" s="53">
        <f t="shared" si="1"/>
        <v>11336</v>
      </c>
      <c r="J26" s="53">
        <f t="shared" si="2"/>
        <v>3312</v>
      </c>
      <c r="L26" s="10"/>
    </row>
    <row r="27" spans="1:12" x14ac:dyDescent="0.25">
      <c r="A27" s="83">
        <v>24</v>
      </c>
      <c r="B27" s="9" t="s">
        <v>25</v>
      </c>
      <c r="C27" s="199">
        <f t="shared" si="3"/>
        <v>5.0758837416643833E-3</v>
      </c>
      <c r="D27" s="110"/>
      <c r="E27" s="210">
        <f t="shared" si="0"/>
        <v>7562.2241783788149</v>
      </c>
      <c r="F27" s="84"/>
      <c r="G27" s="213">
        <v>5.0758837416643833E-3</v>
      </c>
      <c r="H27" s="59">
        <f t="shared" si="4"/>
        <v>7562.2241783788149</v>
      </c>
      <c r="I27" s="53">
        <f t="shared" si="1"/>
        <v>5852</v>
      </c>
      <c r="J27" s="53">
        <f t="shared" si="2"/>
        <v>1710</v>
      </c>
      <c r="L27" s="10"/>
    </row>
    <row r="28" spans="1:12" x14ac:dyDescent="0.25">
      <c r="A28" s="83">
        <v>25</v>
      </c>
      <c r="B28" s="9" t="s">
        <v>26</v>
      </c>
      <c r="C28" s="199">
        <f t="shared" si="3"/>
        <v>9.1392103121556399E-3</v>
      </c>
      <c r="D28" s="110"/>
      <c r="E28" s="210">
        <f t="shared" si="0"/>
        <v>13615.906256200085</v>
      </c>
      <c r="F28" s="84"/>
      <c r="G28" s="213">
        <v>9.1392103121556399E-3</v>
      </c>
      <c r="H28" s="59">
        <f t="shared" si="4"/>
        <v>13615.906256200085</v>
      </c>
      <c r="I28" s="53">
        <f t="shared" si="1"/>
        <v>10537</v>
      </c>
      <c r="J28" s="53">
        <f t="shared" si="2"/>
        <v>3079</v>
      </c>
      <c r="L28" s="10"/>
    </row>
    <row r="29" spans="1:12" x14ac:dyDescent="0.25">
      <c r="A29" s="83">
        <v>26</v>
      </c>
      <c r="B29" s="9" t="s">
        <v>27</v>
      </c>
      <c r="C29" s="199">
        <f t="shared" si="3"/>
        <v>2.6854229343491961E-2</v>
      </c>
      <c r="D29" s="110"/>
      <c r="E29" s="210">
        <f t="shared" si="0"/>
        <v>40008.343919732004</v>
      </c>
      <c r="F29" s="84"/>
      <c r="G29" s="213">
        <v>2.6854229343491961E-2</v>
      </c>
      <c r="H29" s="59">
        <f t="shared" si="4"/>
        <v>40008.343919732004</v>
      </c>
      <c r="I29" s="53">
        <f t="shared" si="1"/>
        <v>30962</v>
      </c>
      <c r="J29" s="53">
        <f t="shared" si="2"/>
        <v>9046</v>
      </c>
      <c r="L29" s="10"/>
    </row>
    <row r="30" spans="1:12" x14ac:dyDescent="0.25">
      <c r="A30" s="83">
        <v>27</v>
      </c>
      <c r="B30" s="9" t="s">
        <v>28</v>
      </c>
      <c r="C30" s="199">
        <f t="shared" si="3"/>
        <v>1.7663610915410208E-3</v>
      </c>
      <c r="D30" s="110"/>
      <c r="E30" s="210">
        <f t="shared" si="0"/>
        <v>2631.584810454925</v>
      </c>
      <c r="F30" s="84"/>
      <c r="G30" s="213">
        <v>1.7663610915410208E-3</v>
      </c>
      <c r="H30" s="59">
        <f t="shared" si="4"/>
        <v>2631.584810454925</v>
      </c>
      <c r="I30" s="53">
        <f t="shared" si="1"/>
        <v>2037</v>
      </c>
      <c r="J30" s="53">
        <f t="shared" si="2"/>
        <v>595</v>
      </c>
      <c r="L30" s="10"/>
    </row>
    <row r="31" spans="1:12" x14ac:dyDescent="0.25">
      <c r="A31" s="83">
        <v>28</v>
      </c>
      <c r="B31" s="9" t="s">
        <v>29</v>
      </c>
      <c r="C31" s="199">
        <f t="shared" si="3"/>
        <v>3.9734083000340535E-3</v>
      </c>
      <c r="D31" s="110"/>
      <c r="E31" s="210">
        <f t="shared" si="0"/>
        <v>5919.7187812729344</v>
      </c>
      <c r="F31" s="84"/>
      <c r="G31" s="213">
        <v>3.9734083000340535E-3</v>
      </c>
      <c r="H31" s="59">
        <f t="shared" si="4"/>
        <v>5919.7187812729344</v>
      </c>
      <c r="I31" s="53">
        <f t="shared" si="1"/>
        <v>4581</v>
      </c>
      <c r="J31" s="53">
        <f t="shared" si="2"/>
        <v>1338</v>
      </c>
      <c r="L31" s="10"/>
    </row>
    <row r="32" spans="1:12" x14ac:dyDescent="0.25">
      <c r="A32" s="83">
        <v>29</v>
      </c>
      <c r="B32" s="9" t="s">
        <v>30</v>
      </c>
      <c r="C32" s="199">
        <f t="shared" si="3"/>
        <v>1.9568682570213818E-2</v>
      </c>
      <c r="D32" s="110"/>
      <c r="E32" s="210">
        <f t="shared" si="0"/>
        <v>29154.088628311933</v>
      </c>
      <c r="F32" s="84"/>
      <c r="G32" s="213">
        <v>1.9568682570213818E-2</v>
      </c>
      <c r="H32" s="59">
        <f t="shared" si="4"/>
        <v>29154.088628311933</v>
      </c>
      <c r="I32" s="53">
        <f t="shared" si="1"/>
        <v>22562</v>
      </c>
      <c r="J32" s="53">
        <f t="shared" si="2"/>
        <v>6592</v>
      </c>
      <c r="L32" s="10"/>
    </row>
    <row r="33" spans="1:12" x14ac:dyDescent="0.25">
      <c r="A33" s="83">
        <v>30</v>
      </c>
      <c r="B33" s="9" t="s">
        <v>31</v>
      </c>
      <c r="C33" s="199">
        <f t="shared" si="3"/>
        <v>4.6016167853266312E-3</v>
      </c>
      <c r="D33" s="110"/>
      <c r="E33" s="210">
        <f t="shared" si="0"/>
        <v>6855.6451417503158</v>
      </c>
      <c r="F33" s="84"/>
      <c r="G33" s="213">
        <v>4.6016167853266312E-3</v>
      </c>
      <c r="H33" s="59">
        <f t="shared" si="4"/>
        <v>6855.6451417503158</v>
      </c>
      <c r="I33" s="53">
        <f t="shared" si="1"/>
        <v>5306</v>
      </c>
      <c r="J33" s="53">
        <f t="shared" si="2"/>
        <v>1550</v>
      </c>
      <c r="L33" s="10"/>
    </row>
    <row r="34" spans="1:12" x14ac:dyDescent="0.25">
      <c r="A34" s="83">
        <v>31</v>
      </c>
      <c r="B34" s="9" t="s">
        <v>32</v>
      </c>
      <c r="C34" s="199">
        <f t="shared" si="3"/>
        <v>5.6135218013487597E-3</v>
      </c>
      <c r="D34" s="110"/>
      <c r="E34" s="210">
        <f t="shared" si="0"/>
        <v>8363.215639390628</v>
      </c>
      <c r="F34" s="84"/>
      <c r="G34" s="213">
        <v>5.6135218013487597E-3</v>
      </c>
      <c r="H34" s="59">
        <f t="shared" si="4"/>
        <v>8363.215639390628</v>
      </c>
      <c r="I34" s="53">
        <f t="shared" si="1"/>
        <v>6472</v>
      </c>
      <c r="J34" s="53">
        <f t="shared" si="2"/>
        <v>1891</v>
      </c>
      <c r="L34" s="10"/>
    </row>
    <row r="35" spans="1:12" x14ac:dyDescent="0.25">
      <c r="A35" s="83">
        <v>32</v>
      </c>
      <c r="B35" s="9" t="s">
        <v>33</v>
      </c>
      <c r="C35" s="199">
        <f t="shared" si="3"/>
        <v>2.7543055868328056E-2</v>
      </c>
      <c r="D35" s="110"/>
      <c r="E35" s="210">
        <f t="shared" si="0"/>
        <v>41034.581096534661</v>
      </c>
      <c r="F35" s="84"/>
      <c r="G35" s="213">
        <v>2.7543055868328056E-2</v>
      </c>
      <c r="H35" s="59">
        <f t="shared" si="4"/>
        <v>41034.581096534661</v>
      </c>
      <c r="I35" s="53">
        <f t="shared" si="1"/>
        <v>31757</v>
      </c>
      <c r="J35" s="53">
        <f t="shared" si="2"/>
        <v>9278</v>
      </c>
      <c r="L35" s="10"/>
    </row>
    <row r="36" spans="1:12" x14ac:dyDescent="0.25">
      <c r="A36" s="83">
        <v>33</v>
      </c>
      <c r="B36" s="9" t="s">
        <v>34</v>
      </c>
      <c r="C36" s="199">
        <f t="shared" si="3"/>
        <v>5.1328382756387703E-3</v>
      </c>
      <c r="D36" s="110"/>
      <c r="E36" s="210">
        <f t="shared" ref="E36:E67" si="5">+C36*$B$110</f>
        <v>7647.0769795480119</v>
      </c>
      <c r="F36" s="84"/>
      <c r="G36" s="213">
        <v>5.1328382756387703E-3</v>
      </c>
      <c r="H36" s="59">
        <f t="shared" si="4"/>
        <v>7647.0769795480119</v>
      </c>
      <c r="I36" s="53">
        <f t="shared" ref="I36:I67" si="6">ROUND(H36*$C$115,0)</f>
        <v>5918</v>
      </c>
      <c r="J36" s="53">
        <f t="shared" ref="J36:J67" si="7">ROUND(H36*$C$116,0)</f>
        <v>1729</v>
      </c>
      <c r="L36" s="10"/>
    </row>
    <row r="37" spans="1:12" x14ac:dyDescent="0.25">
      <c r="A37" s="83">
        <v>34</v>
      </c>
      <c r="B37" s="9" t="s">
        <v>35</v>
      </c>
      <c r="C37" s="199">
        <f t="shared" si="3"/>
        <v>4.1454950158872995E-2</v>
      </c>
      <c r="D37" s="110"/>
      <c r="E37" s="210">
        <f t="shared" si="5"/>
        <v>61760.994214994389</v>
      </c>
      <c r="F37" s="84"/>
      <c r="G37" s="213">
        <v>4.1454950158872995E-2</v>
      </c>
      <c r="H37" s="59">
        <f t="shared" si="4"/>
        <v>61760.994214994389</v>
      </c>
      <c r="I37" s="53">
        <f t="shared" si="6"/>
        <v>47797</v>
      </c>
      <c r="J37" s="53">
        <f t="shared" si="7"/>
        <v>13964</v>
      </c>
      <c r="L37" s="10"/>
    </row>
    <row r="38" spans="1:12" x14ac:dyDescent="0.25">
      <c r="A38" s="83">
        <v>35</v>
      </c>
      <c r="B38" s="9" t="s">
        <v>36</v>
      </c>
      <c r="C38" s="199">
        <f t="shared" si="3"/>
        <v>8.3704859200439095E-3</v>
      </c>
      <c r="D38" s="110"/>
      <c r="E38" s="210">
        <f t="shared" si="5"/>
        <v>12470.634520202699</v>
      </c>
      <c r="F38" s="84"/>
      <c r="G38" s="213">
        <v>8.3704859200439095E-3</v>
      </c>
      <c r="H38" s="59">
        <f t="shared" si="4"/>
        <v>12470.634520202699</v>
      </c>
      <c r="I38" s="53">
        <f t="shared" si="6"/>
        <v>9651</v>
      </c>
      <c r="J38" s="53">
        <f t="shared" si="7"/>
        <v>2820</v>
      </c>
      <c r="L38" s="10"/>
    </row>
    <row r="39" spans="1:12" x14ac:dyDescent="0.25">
      <c r="A39" s="83">
        <v>36</v>
      </c>
      <c r="B39" s="9" t="s">
        <v>37</v>
      </c>
      <c r="C39" s="199">
        <f t="shared" si="3"/>
        <v>2.0261172818877127E-2</v>
      </c>
      <c r="D39" s="110"/>
      <c r="E39" s="210">
        <f t="shared" si="5"/>
        <v>30185.784145438985</v>
      </c>
      <c r="F39" s="84"/>
      <c r="G39" s="213">
        <v>2.0261172818877127E-2</v>
      </c>
      <c r="H39" s="59">
        <f t="shared" si="4"/>
        <v>30185.784145438985</v>
      </c>
      <c r="I39" s="53">
        <f t="shared" si="6"/>
        <v>23361</v>
      </c>
      <c r="J39" s="53">
        <f t="shared" si="7"/>
        <v>6825</v>
      </c>
      <c r="L39" s="10"/>
    </row>
    <row r="40" spans="1:12" x14ac:dyDescent="0.25">
      <c r="A40" s="83">
        <v>37</v>
      </c>
      <c r="B40" s="9" t="s">
        <v>38</v>
      </c>
      <c r="C40" s="199">
        <f t="shared" si="3"/>
        <v>3.9176915512980699E-4</v>
      </c>
      <c r="D40" s="110"/>
      <c r="E40" s="210">
        <f t="shared" si="5"/>
        <v>583.67100746366089</v>
      </c>
      <c r="F40" s="84"/>
      <c r="G40" s="213">
        <v>3.9176915512980699E-4</v>
      </c>
      <c r="H40" s="59">
        <f t="shared" si="4"/>
        <v>583.67100746366089</v>
      </c>
      <c r="I40" s="53">
        <f t="shared" si="6"/>
        <v>452</v>
      </c>
      <c r="J40" s="53">
        <f t="shared" si="7"/>
        <v>132</v>
      </c>
      <c r="L40" s="10"/>
    </row>
    <row r="41" spans="1:12" x14ac:dyDescent="0.25">
      <c r="A41" s="83">
        <v>38</v>
      </c>
      <c r="B41" s="9" t="s">
        <v>39</v>
      </c>
      <c r="C41" s="199">
        <f t="shared" si="3"/>
        <v>9.1491858851270279E-4</v>
      </c>
      <c r="D41" s="110"/>
      <c r="E41" s="210">
        <f t="shared" si="5"/>
        <v>1363.0768203982341</v>
      </c>
      <c r="F41" s="84"/>
      <c r="G41" s="213">
        <v>9.1491858851270279E-4</v>
      </c>
      <c r="H41" s="59">
        <f t="shared" si="4"/>
        <v>1363.0768203982341</v>
      </c>
      <c r="I41" s="53">
        <f t="shared" si="6"/>
        <v>1055</v>
      </c>
      <c r="J41" s="53">
        <f t="shared" si="7"/>
        <v>308</v>
      </c>
      <c r="L41" s="10"/>
    </row>
    <row r="42" spans="1:12" x14ac:dyDescent="0.25">
      <c r="A42" s="83">
        <v>39</v>
      </c>
      <c r="B42" s="9" t="s">
        <v>40</v>
      </c>
      <c r="C42" s="199">
        <f t="shared" si="3"/>
        <v>6.1091085564140574E-3</v>
      </c>
      <c r="D42" s="110"/>
      <c r="E42" s="210">
        <f t="shared" si="5"/>
        <v>9101.5576370365816</v>
      </c>
      <c r="F42" s="84"/>
      <c r="G42" s="213">
        <v>6.1091085564140574E-3</v>
      </c>
      <c r="H42" s="59">
        <f t="shared" si="4"/>
        <v>9101.5576370365816</v>
      </c>
      <c r="I42" s="53">
        <f t="shared" si="6"/>
        <v>7044</v>
      </c>
      <c r="J42" s="53">
        <f t="shared" si="7"/>
        <v>2058</v>
      </c>
      <c r="L42" s="10"/>
    </row>
    <row r="43" spans="1:12" x14ac:dyDescent="0.25">
      <c r="A43" s="83">
        <v>40</v>
      </c>
      <c r="B43" s="9" t="s">
        <v>41</v>
      </c>
      <c r="C43" s="199">
        <f t="shared" si="3"/>
        <v>3.1560653485507347E-3</v>
      </c>
      <c r="D43" s="110"/>
      <c r="E43" s="210">
        <f t="shared" si="5"/>
        <v>4702.013462492735</v>
      </c>
      <c r="F43" s="84"/>
      <c r="G43" s="213">
        <v>3.1560653485507347E-3</v>
      </c>
      <c r="H43" s="59">
        <f t="shared" si="4"/>
        <v>4702.013462492735</v>
      </c>
      <c r="I43" s="53">
        <f t="shared" si="6"/>
        <v>3639</v>
      </c>
      <c r="J43" s="53">
        <f t="shared" si="7"/>
        <v>1063</v>
      </c>
      <c r="L43" s="10"/>
    </row>
    <row r="44" spans="1:12" x14ac:dyDescent="0.25">
      <c r="A44" s="83">
        <v>41</v>
      </c>
      <c r="B44" s="9" t="s">
        <v>42</v>
      </c>
      <c r="C44" s="199">
        <f t="shared" si="3"/>
        <v>4.4131693693891486E-2</v>
      </c>
      <c r="D44" s="110"/>
      <c r="E44" s="210">
        <f t="shared" si="5"/>
        <v>65748.897742745132</v>
      </c>
      <c r="F44" s="84"/>
      <c r="G44" s="213">
        <v>4.4131693693891486E-2</v>
      </c>
      <c r="H44" s="59">
        <f t="shared" si="4"/>
        <v>65748.897742745132</v>
      </c>
      <c r="I44" s="53">
        <f t="shared" si="6"/>
        <v>50883</v>
      </c>
      <c r="J44" s="53">
        <f t="shared" si="7"/>
        <v>14866</v>
      </c>
      <c r="L44" s="10"/>
    </row>
    <row r="45" spans="1:12" x14ac:dyDescent="0.25">
      <c r="A45" s="83">
        <v>42</v>
      </c>
      <c r="B45" s="9" t="s">
        <v>43</v>
      </c>
      <c r="C45" s="199">
        <f t="shared" si="3"/>
        <v>2.9867715024097107E-3</v>
      </c>
      <c r="D45" s="110"/>
      <c r="E45" s="210">
        <f t="shared" si="5"/>
        <v>4449.7937345210685</v>
      </c>
      <c r="F45" s="84"/>
      <c r="G45" s="213">
        <v>2.9867715024097107E-3</v>
      </c>
      <c r="H45" s="59">
        <f t="shared" si="4"/>
        <v>4449.7937345210685</v>
      </c>
      <c r="I45" s="53">
        <f t="shared" si="6"/>
        <v>3444</v>
      </c>
      <c r="J45" s="53">
        <f t="shared" si="7"/>
        <v>1006</v>
      </c>
      <c r="L45" s="10"/>
    </row>
    <row r="46" spans="1:12" x14ac:dyDescent="0.25">
      <c r="A46" s="83">
        <v>43</v>
      </c>
      <c r="B46" s="9" t="s">
        <v>44</v>
      </c>
      <c r="C46" s="199">
        <f t="shared" si="3"/>
        <v>1.3856420812267897E-2</v>
      </c>
      <c r="D46" s="110"/>
      <c r="E46" s="210">
        <f t="shared" si="5"/>
        <v>20643.766844424328</v>
      </c>
      <c r="F46" s="84"/>
      <c r="G46" s="213">
        <v>1.3856420812267897E-2</v>
      </c>
      <c r="H46" s="59">
        <f t="shared" si="4"/>
        <v>20643.766844424328</v>
      </c>
      <c r="I46" s="53">
        <f t="shared" si="6"/>
        <v>15976</v>
      </c>
      <c r="J46" s="53">
        <f t="shared" si="7"/>
        <v>4668</v>
      </c>
      <c r="L46" s="10"/>
    </row>
    <row r="47" spans="1:12" x14ac:dyDescent="0.25">
      <c r="A47" s="83">
        <v>44</v>
      </c>
      <c r="B47" s="9" t="s">
        <v>45</v>
      </c>
      <c r="C47" s="199">
        <f t="shared" si="3"/>
        <v>5.7727628548087497E-3</v>
      </c>
      <c r="D47" s="110"/>
      <c r="E47" s="210">
        <f t="shared" si="5"/>
        <v>8600.4583750311394</v>
      </c>
      <c r="F47" s="84"/>
      <c r="G47" s="213">
        <v>5.7727628548087497E-3</v>
      </c>
      <c r="H47" s="59">
        <f t="shared" si="4"/>
        <v>8600.4583750311394</v>
      </c>
      <c r="I47" s="53">
        <f t="shared" si="6"/>
        <v>6656</v>
      </c>
      <c r="J47" s="53">
        <f t="shared" si="7"/>
        <v>1945</v>
      </c>
      <c r="L47" s="10"/>
    </row>
    <row r="48" spans="1:12" x14ac:dyDescent="0.25">
      <c r="A48" s="83">
        <v>45</v>
      </c>
      <c r="B48" s="9" t="s">
        <v>46</v>
      </c>
      <c r="C48" s="199">
        <f t="shared" si="3"/>
        <v>1.1762678751608906E-2</v>
      </c>
      <c r="D48" s="110"/>
      <c r="E48" s="210">
        <f t="shared" si="5"/>
        <v>17524.438735224503</v>
      </c>
      <c r="F48" s="84"/>
      <c r="G48" s="213">
        <v>1.1762678751608906E-2</v>
      </c>
      <c r="H48" s="59">
        <f t="shared" si="4"/>
        <v>17524.438735224503</v>
      </c>
      <c r="I48" s="53">
        <f t="shared" si="6"/>
        <v>13562</v>
      </c>
      <c r="J48" s="53">
        <f t="shared" si="7"/>
        <v>3962</v>
      </c>
      <c r="L48" s="10"/>
    </row>
    <row r="49" spans="1:12" x14ac:dyDescent="0.25">
      <c r="A49" s="83">
        <v>46</v>
      </c>
      <c r="B49" s="9" t="s">
        <v>47</v>
      </c>
      <c r="C49" s="199">
        <f t="shared" si="3"/>
        <v>1.3646195063562161E-3</v>
      </c>
      <c r="D49" s="110"/>
      <c r="E49" s="210">
        <f t="shared" si="5"/>
        <v>2033.056537632707</v>
      </c>
      <c r="F49" s="84"/>
      <c r="G49" s="213">
        <v>1.3646195063562161E-3</v>
      </c>
      <c r="H49" s="59">
        <f t="shared" si="4"/>
        <v>2033.056537632707</v>
      </c>
      <c r="I49" s="53">
        <f t="shared" si="6"/>
        <v>1573</v>
      </c>
      <c r="J49" s="53">
        <f t="shared" si="7"/>
        <v>460</v>
      </c>
      <c r="L49" s="10"/>
    </row>
    <row r="50" spans="1:12" x14ac:dyDescent="0.25">
      <c r="A50" s="83">
        <v>47</v>
      </c>
      <c r="B50" s="9" t="s">
        <v>48</v>
      </c>
      <c r="C50" s="199">
        <f t="shared" si="3"/>
        <v>5.0006649784681305E-3</v>
      </c>
      <c r="D50" s="110"/>
      <c r="E50" s="210">
        <f t="shared" si="5"/>
        <v>7450.1607075310885</v>
      </c>
      <c r="F50" s="84"/>
      <c r="G50" s="213">
        <v>5.0006649784681305E-3</v>
      </c>
      <c r="H50" s="59">
        <f t="shared" si="4"/>
        <v>7450.1607075310885</v>
      </c>
      <c r="I50" s="53">
        <f t="shared" si="6"/>
        <v>5766</v>
      </c>
      <c r="J50" s="53">
        <f t="shared" si="7"/>
        <v>1684</v>
      </c>
      <c r="L50" s="10"/>
    </row>
    <row r="51" spans="1:12" x14ac:dyDescent="0.25">
      <c r="A51" s="83">
        <v>48</v>
      </c>
      <c r="B51" s="9" t="s">
        <v>49</v>
      </c>
      <c r="C51" s="199">
        <f t="shared" si="3"/>
        <v>3.2713019058098867E-4</v>
      </c>
      <c r="D51" s="110"/>
      <c r="E51" s="210">
        <f t="shared" si="5"/>
        <v>487.36968035403669</v>
      </c>
      <c r="F51" s="84"/>
      <c r="G51" s="213">
        <v>3.2713019058098867E-4</v>
      </c>
      <c r="H51" s="59">
        <f t="shared" si="4"/>
        <v>487.36968035403669</v>
      </c>
      <c r="I51" s="53">
        <f t="shared" si="6"/>
        <v>377</v>
      </c>
      <c r="J51" s="53">
        <f t="shared" si="7"/>
        <v>110</v>
      </c>
      <c r="L51" s="10"/>
    </row>
    <row r="52" spans="1:12" x14ac:dyDescent="0.25">
      <c r="A52" s="83">
        <v>49</v>
      </c>
      <c r="B52" s="9" t="s">
        <v>50</v>
      </c>
      <c r="C52" s="199">
        <f t="shared" si="3"/>
        <v>1.6825932509152156E-2</v>
      </c>
      <c r="D52" s="110"/>
      <c r="E52" s="210">
        <f t="shared" si="5"/>
        <v>25067.846333840193</v>
      </c>
      <c r="F52" s="84"/>
      <c r="G52" s="213">
        <v>1.6825932509152156E-2</v>
      </c>
      <c r="H52" s="59">
        <f t="shared" si="4"/>
        <v>25067.846333840193</v>
      </c>
      <c r="I52" s="53">
        <f t="shared" si="6"/>
        <v>19400</v>
      </c>
      <c r="J52" s="53">
        <f t="shared" si="7"/>
        <v>5668</v>
      </c>
      <c r="L52" s="10"/>
    </row>
    <row r="53" spans="1:12" s="2" customFormat="1" x14ac:dyDescent="0.25">
      <c r="A53" s="85">
        <v>50</v>
      </c>
      <c r="B53" s="86" t="s">
        <v>103</v>
      </c>
      <c r="C53" s="214">
        <f>+C123</f>
        <v>4.1971992885629682E-3</v>
      </c>
      <c r="D53" s="111"/>
      <c r="E53" s="210">
        <f t="shared" si="5"/>
        <v>6253.1302048769212</v>
      </c>
      <c r="F53" s="87"/>
      <c r="G53" s="213">
        <v>4.6173809555148165E-3</v>
      </c>
      <c r="H53" s="59">
        <f t="shared" si="4"/>
        <v>6253.1302048769212</v>
      </c>
      <c r="I53" s="88">
        <f t="shared" si="6"/>
        <v>4839</v>
      </c>
      <c r="J53" s="88">
        <f t="shared" si="7"/>
        <v>1414</v>
      </c>
      <c r="K53" s="69"/>
      <c r="L53" s="10"/>
    </row>
    <row r="54" spans="1:12" x14ac:dyDescent="0.25">
      <c r="A54" s="83">
        <v>51</v>
      </c>
      <c r="B54" s="9" t="s">
        <v>52</v>
      </c>
      <c r="C54" s="199">
        <f>G54</f>
        <v>2.7944169044841257E-2</v>
      </c>
      <c r="D54" s="110"/>
      <c r="E54" s="210">
        <f t="shared" si="5"/>
        <v>41632.173144752029</v>
      </c>
      <c r="F54" s="84"/>
      <c r="G54" s="213">
        <v>2.7944169044841257E-2</v>
      </c>
      <c r="H54" s="59">
        <f t="shared" si="4"/>
        <v>41632.173144752029</v>
      </c>
      <c r="I54" s="53">
        <f t="shared" si="6"/>
        <v>32219</v>
      </c>
      <c r="J54" s="53">
        <f t="shared" si="7"/>
        <v>9413</v>
      </c>
      <c r="L54" s="10"/>
    </row>
    <row r="55" spans="1:12" x14ac:dyDescent="0.25">
      <c r="A55" s="83">
        <v>52</v>
      </c>
      <c r="B55" s="9" t="s">
        <v>53</v>
      </c>
      <c r="C55" s="199">
        <f t="shared" ref="C55:C89" si="8">G55</f>
        <v>7.9929549618915324E-4</v>
      </c>
      <c r="D55" s="110"/>
      <c r="E55" s="210">
        <f t="shared" si="5"/>
        <v>1190.8176062694708</v>
      </c>
      <c r="F55" s="84"/>
      <c r="G55" s="213">
        <v>7.9929549618915324E-4</v>
      </c>
      <c r="H55" s="59">
        <f t="shared" si="4"/>
        <v>1190.8176062694708</v>
      </c>
      <c r="I55" s="53">
        <f t="shared" si="6"/>
        <v>922</v>
      </c>
      <c r="J55" s="53">
        <f t="shared" si="7"/>
        <v>269</v>
      </c>
      <c r="L55" s="10"/>
    </row>
    <row r="56" spans="1:12" x14ac:dyDescent="0.25">
      <c r="A56" s="83">
        <v>53</v>
      </c>
      <c r="B56" s="9" t="s">
        <v>54</v>
      </c>
      <c r="C56" s="199">
        <f t="shared" si="8"/>
        <v>9.461414636068987E-3</v>
      </c>
      <c r="D56" s="110"/>
      <c r="E56" s="210">
        <f t="shared" si="5"/>
        <v>14095.937212913203</v>
      </c>
      <c r="F56" s="84"/>
      <c r="G56" s="213">
        <v>9.461414636068987E-3</v>
      </c>
      <c r="H56" s="59">
        <f t="shared" si="4"/>
        <v>14095.937212913203</v>
      </c>
      <c r="I56" s="53">
        <f t="shared" si="6"/>
        <v>10909</v>
      </c>
      <c r="J56" s="53">
        <f t="shared" si="7"/>
        <v>3187</v>
      </c>
      <c r="L56" s="10"/>
    </row>
    <row r="57" spans="1:12" x14ac:dyDescent="0.25">
      <c r="A57" s="83">
        <v>54</v>
      </c>
      <c r="B57" s="9" t="s">
        <v>55</v>
      </c>
      <c r="C57" s="199">
        <f t="shared" si="8"/>
        <v>8.2788751891104961E-3</v>
      </c>
      <c r="D57" s="110"/>
      <c r="E57" s="210">
        <f t="shared" si="5"/>
        <v>12334.149738493246</v>
      </c>
      <c r="F57" s="84"/>
      <c r="G57" s="213">
        <v>8.2788751891104961E-3</v>
      </c>
      <c r="H57" s="59">
        <f t="shared" si="4"/>
        <v>12334.149738493246</v>
      </c>
      <c r="I57" s="53">
        <f t="shared" si="6"/>
        <v>9545</v>
      </c>
      <c r="J57" s="53">
        <f t="shared" si="7"/>
        <v>2789</v>
      </c>
      <c r="L57" s="10"/>
    </row>
    <row r="58" spans="1:12" x14ac:dyDescent="0.25">
      <c r="A58" s="83">
        <v>55</v>
      </c>
      <c r="B58" s="9" t="s">
        <v>56</v>
      </c>
      <c r="C58" s="199">
        <f t="shared" si="8"/>
        <v>8.4329578000899574E-3</v>
      </c>
      <c r="D58" s="110"/>
      <c r="E58" s="210">
        <f t="shared" si="5"/>
        <v>12563.707251139222</v>
      </c>
      <c r="F58" s="84"/>
      <c r="G58" s="213">
        <v>8.4329578000899574E-3</v>
      </c>
      <c r="H58" s="59">
        <f t="shared" si="4"/>
        <v>12563.707251139222</v>
      </c>
      <c r="I58" s="53">
        <f t="shared" si="6"/>
        <v>9723</v>
      </c>
      <c r="J58" s="53">
        <f t="shared" si="7"/>
        <v>2841</v>
      </c>
      <c r="L58" s="10"/>
    </row>
    <row r="59" spans="1:12" x14ac:dyDescent="0.25">
      <c r="A59" s="83">
        <v>56</v>
      </c>
      <c r="B59" s="9" t="s">
        <v>57</v>
      </c>
      <c r="C59" s="199">
        <f t="shared" si="8"/>
        <v>3.7055075037714406E-3</v>
      </c>
      <c r="D59" s="110"/>
      <c r="E59" s="210">
        <f t="shared" si="5"/>
        <v>5520.5910663738205</v>
      </c>
      <c r="F59" s="84"/>
      <c r="G59" s="213">
        <v>3.7055075037714406E-3</v>
      </c>
      <c r="H59" s="59">
        <f t="shared" si="4"/>
        <v>5520.5910663738205</v>
      </c>
      <c r="I59" s="53">
        <f t="shared" si="6"/>
        <v>4272</v>
      </c>
      <c r="J59" s="53">
        <f t="shared" si="7"/>
        <v>1248</v>
      </c>
      <c r="L59" s="10"/>
    </row>
    <row r="60" spans="1:12" x14ac:dyDescent="0.25">
      <c r="A60" s="83">
        <v>57</v>
      </c>
      <c r="B60" s="9" t="s">
        <v>58</v>
      </c>
      <c r="C60" s="199">
        <f t="shared" si="8"/>
        <v>2.5539305412842044E-3</v>
      </c>
      <c r="D60" s="110"/>
      <c r="E60" s="210">
        <f t="shared" si="5"/>
        <v>3804.9325540436112</v>
      </c>
      <c r="F60" s="84"/>
      <c r="G60" s="213">
        <v>2.5539305412842044E-3</v>
      </c>
      <c r="H60" s="59">
        <f t="shared" si="4"/>
        <v>3804.9325540436112</v>
      </c>
      <c r="I60" s="53">
        <f t="shared" si="6"/>
        <v>2945</v>
      </c>
      <c r="J60" s="53">
        <f t="shared" si="7"/>
        <v>860</v>
      </c>
      <c r="L60" s="10"/>
    </row>
    <row r="61" spans="1:12" x14ac:dyDescent="0.25">
      <c r="A61" s="83">
        <v>58</v>
      </c>
      <c r="B61" s="9" t="s">
        <v>59</v>
      </c>
      <c r="C61" s="199">
        <f t="shared" si="8"/>
        <v>2.3639651229211468E-3</v>
      </c>
      <c r="D61" s="110"/>
      <c r="E61" s="210">
        <f t="shared" si="5"/>
        <v>3521.9156149421037</v>
      </c>
      <c r="F61" s="84"/>
      <c r="G61" s="213">
        <v>2.3639651229211468E-3</v>
      </c>
      <c r="H61" s="59">
        <f t="shared" si="4"/>
        <v>3521.9156149421037</v>
      </c>
      <c r="I61" s="53">
        <f t="shared" si="6"/>
        <v>2726</v>
      </c>
      <c r="J61" s="53">
        <f t="shared" si="7"/>
        <v>796</v>
      </c>
      <c r="L61" s="10"/>
    </row>
    <row r="62" spans="1:12" x14ac:dyDescent="0.25">
      <c r="A62" s="83">
        <v>59</v>
      </c>
      <c r="B62" s="9" t="s">
        <v>60</v>
      </c>
      <c r="C62" s="199">
        <f t="shared" si="8"/>
        <v>4.7229393382660183E-3</v>
      </c>
      <c r="D62" s="110"/>
      <c r="E62" s="210">
        <f t="shared" si="5"/>
        <v>7036.3956060862147</v>
      </c>
      <c r="F62" s="84"/>
      <c r="G62" s="213">
        <v>4.7229393382660183E-3</v>
      </c>
      <c r="H62" s="59">
        <f t="shared" si="4"/>
        <v>7036.3956060862147</v>
      </c>
      <c r="I62" s="53">
        <f t="shared" si="6"/>
        <v>5445</v>
      </c>
      <c r="J62" s="53">
        <f t="shared" si="7"/>
        <v>1591</v>
      </c>
      <c r="L62" s="10"/>
    </row>
    <row r="63" spans="1:12" x14ac:dyDescent="0.25">
      <c r="A63" s="83">
        <v>60</v>
      </c>
      <c r="B63" s="9" t="s">
        <v>61</v>
      </c>
      <c r="C63" s="199">
        <f t="shared" si="8"/>
        <v>8.8394641425561041E-2</v>
      </c>
      <c r="D63" s="110"/>
      <c r="E63" s="210">
        <f t="shared" si="5"/>
        <v>131693.34221360931</v>
      </c>
      <c r="F63" s="84"/>
      <c r="G63" s="213">
        <v>8.8394641425561041E-2</v>
      </c>
      <c r="H63" s="59">
        <f t="shared" si="4"/>
        <v>131693.34221360931</v>
      </c>
      <c r="I63" s="53">
        <f t="shared" si="6"/>
        <v>101917</v>
      </c>
      <c r="J63" s="53">
        <f t="shared" si="7"/>
        <v>29776</v>
      </c>
      <c r="L63" s="10"/>
    </row>
    <row r="64" spans="1:12" x14ac:dyDescent="0.25">
      <c r="A64" s="83">
        <v>61</v>
      </c>
      <c r="B64" s="9" t="s">
        <v>62</v>
      </c>
      <c r="C64" s="199">
        <f t="shared" si="8"/>
        <v>1.4134007989542365E-3</v>
      </c>
      <c r="D64" s="110"/>
      <c r="E64" s="210">
        <f t="shared" si="5"/>
        <v>2105.7325659091862</v>
      </c>
      <c r="F64" s="84"/>
      <c r="G64" s="213">
        <v>1.4134007989542365E-3</v>
      </c>
      <c r="H64" s="59">
        <f t="shared" si="4"/>
        <v>2105.7325659091862</v>
      </c>
      <c r="I64" s="53">
        <f t="shared" si="6"/>
        <v>1630</v>
      </c>
      <c r="J64" s="53">
        <f t="shared" si="7"/>
        <v>476</v>
      </c>
      <c r="L64" s="10"/>
    </row>
    <row r="65" spans="1:12" x14ac:dyDescent="0.25">
      <c r="A65" s="83">
        <v>62</v>
      </c>
      <c r="B65" s="9" t="s">
        <v>63</v>
      </c>
      <c r="C65" s="199">
        <f t="shared" si="8"/>
        <v>2.6618987988293315E-3</v>
      </c>
      <c r="D65" s="110"/>
      <c r="E65" s="210">
        <f t="shared" si="5"/>
        <v>3965.7873350550981</v>
      </c>
      <c r="F65" s="84"/>
      <c r="G65" s="213">
        <v>2.6618987988293315E-3</v>
      </c>
      <c r="H65" s="59">
        <f t="shared" si="4"/>
        <v>3965.7873350550981</v>
      </c>
      <c r="I65" s="53">
        <f t="shared" si="6"/>
        <v>3069</v>
      </c>
      <c r="J65" s="53">
        <f t="shared" si="7"/>
        <v>897</v>
      </c>
      <c r="L65" s="10"/>
    </row>
    <row r="66" spans="1:12" x14ac:dyDescent="0.25">
      <c r="A66" s="83">
        <v>63</v>
      </c>
      <c r="B66" s="9" t="s">
        <v>64</v>
      </c>
      <c r="C66" s="199">
        <f t="shared" si="8"/>
        <v>7.057276886801099E-3</v>
      </c>
      <c r="D66" s="110"/>
      <c r="E66" s="210">
        <f t="shared" si="5"/>
        <v>10514.171053370428</v>
      </c>
      <c r="F66" s="84"/>
      <c r="G66" s="213">
        <v>7.057276886801099E-3</v>
      </c>
      <c r="H66" s="59">
        <f t="shared" si="4"/>
        <v>10514.171053370428</v>
      </c>
      <c r="I66" s="53">
        <f t="shared" si="6"/>
        <v>8137</v>
      </c>
      <c r="J66" s="53">
        <f t="shared" si="7"/>
        <v>2377</v>
      </c>
      <c r="L66" s="10"/>
    </row>
    <row r="67" spans="1:12" x14ac:dyDescent="0.25">
      <c r="A67" s="83">
        <v>64</v>
      </c>
      <c r="B67" s="9" t="s">
        <v>65</v>
      </c>
      <c r="C67" s="199">
        <f t="shared" si="8"/>
        <v>9.830536284902788E-3</v>
      </c>
      <c r="D67" s="110"/>
      <c r="E67" s="210">
        <f t="shared" si="5"/>
        <v>14645.86719548186</v>
      </c>
      <c r="F67" s="84"/>
      <c r="G67" s="213">
        <v>9.830536284902788E-3</v>
      </c>
      <c r="H67" s="59">
        <f t="shared" si="4"/>
        <v>14645.86719548186</v>
      </c>
      <c r="I67" s="53">
        <f t="shared" si="6"/>
        <v>11334</v>
      </c>
      <c r="J67" s="53">
        <f t="shared" si="7"/>
        <v>3311</v>
      </c>
      <c r="L67" s="10"/>
    </row>
    <row r="68" spans="1:12" x14ac:dyDescent="0.25">
      <c r="A68" s="83">
        <v>65</v>
      </c>
      <c r="B68" s="9" t="s">
        <v>66</v>
      </c>
      <c r="C68" s="199">
        <f t="shared" si="8"/>
        <v>1.345915277570022E-2</v>
      </c>
      <c r="D68" s="110"/>
      <c r="E68" s="210">
        <f t="shared" ref="E68:E99" si="9">+C68*$B$110</f>
        <v>20051.90341643256</v>
      </c>
      <c r="F68" s="84"/>
      <c r="G68" s="213">
        <v>1.345915277570022E-2</v>
      </c>
      <c r="H68" s="59">
        <f t="shared" si="4"/>
        <v>20051.90341643256</v>
      </c>
      <c r="I68" s="53">
        <f t="shared" ref="I68:I76" si="10">ROUND(H68*$C$115,0)</f>
        <v>15518</v>
      </c>
      <c r="J68" s="53">
        <f t="shared" ref="J68:J83" si="11">ROUND(H68*$C$116,0)</f>
        <v>4534</v>
      </c>
      <c r="L68" s="10"/>
    </row>
    <row r="69" spans="1:12" x14ac:dyDescent="0.25">
      <c r="A69" s="83">
        <v>66</v>
      </c>
      <c r="B69" s="9" t="s">
        <v>67</v>
      </c>
      <c r="C69" s="199">
        <f t="shared" si="8"/>
        <v>1.4995781695261964E-3</v>
      </c>
      <c r="D69" s="110"/>
      <c r="E69" s="210">
        <f t="shared" si="9"/>
        <v>2234.1225426178912</v>
      </c>
      <c r="F69" s="84"/>
      <c r="G69" s="213">
        <v>1.4995781695261964E-3</v>
      </c>
      <c r="H69" s="59">
        <f t="shared" ref="H69:H103" si="12">E69</f>
        <v>2234.1225426178912</v>
      </c>
      <c r="I69" s="53">
        <f t="shared" si="10"/>
        <v>1729</v>
      </c>
      <c r="J69" s="53">
        <f t="shared" si="11"/>
        <v>505</v>
      </c>
      <c r="L69" s="10"/>
    </row>
    <row r="70" spans="1:12" x14ac:dyDescent="0.25">
      <c r="A70" s="83">
        <v>67</v>
      </c>
      <c r="B70" s="9" t="s">
        <v>68</v>
      </c>
      <c r="C70" s="199">
        <f t="shared" si="8"/>
        <v>1.5203739175017807E-2</v>
      </c>
      <c r="D70" s="110"/>
      <c r="E70" s="210">
        <f t="shared" si="9"/>
        <v>22651.047550073479</v>
      </c>
      <c r="F70" s="84"/>
      <c r="G70" s="213">
        <v>1.5203739175017807E-2</v>
      </c>
      <c r="H70" s="59">
        <f t="shared" si="12"/>
        <v>22651.047550073479</v>
      </c>
      <c r="I70" s="53">
        <f t="shared" si="10"/>
        <v>17530</v>
      </c>
      <c r="J70" s="53">
        <f t="shared" si="11"/>
        <v>5121</v>
      </c>
      <c r="L70" s="10"/>
    </row>
    <row r="71" spans="1:12" x14ac:dyDescent="0.25">
      <c r="A71" s="83">
        <v>68</v>
      </c>
      <c r="B71" s="9" t="s">
        <v>69</v>
      </c>
      <c r="C71" s="199">
        <f t="shared" si="8"/>
        <v>1.0809187150237307E-2</v>
      </c>
      <c r="D71" s="110"/>
      <c r="E71" s="210">
        <f t="shared" si="9"/>
        <v>16103.894528786648</v>
      </c>
      <c r="F71" s="84"/>
      <c r="G71" s="213">
        <v>1.0809187150237307E-2</v>
      </c>
      <c r="H71" s="59">
        <f t="shared" si="12"/>
        <v>16103.894528786648</v>
      </c>
      <c r="I71" s="53">
        <f t="shared" si="10"/>
        <v>12463</v>
      </c>
      <c r="J71" s="53">
        <f t="shared" si="11"/>
        <v>3641</v>
      </c>
      <c r="L71" s="10"/>
    </row>
    <row r="72" spans="1:12" x14ac:dyDescent="0.25">
      <c r="A72" s="83">
        <v>69</v>
      </c>
      <c r="B72" s="9" t="s">
        <v>70</v>
      </c>
      <c r="C72" s="199">
        <f t="shared" si="8"/>
        <v>5.3890395656382649E-4</v>
      </c>
      <c r="D72" s="110"/>
      <c r="E72" s="210">
        <f t="shared" si="9"/>
        <v>802.87743722331186</v>
      </c>
      <c r="F72" s="84"/>
      <c r="G72" s="213">
        <v>5.3890395656382649E-4</v>
      </c>
      <c r="H72" s="59">
        <f t="shared" si="12"/>
        <v>802.87743722331186</v>
      </c>
      <c r="I72" s="53">
        <f t="shared" si="10"/>
        <v>621</v>
      </c>
      <c r="J72" s="53">
        <f t="shared" si="11"/>
        <v>182</v>
      </c>
      <c r="L72" s="10"/>
    </row>
    <row r="73" spans="1:12" x14ac:dyDescent="0.25">
      <c r="A73" s="83">
        <v>70</v>
      </c>
      <c r="B73" s="9" t="s">
        <v>71</v>
      </c>
      <c r="C73" s="199">
        <f t="shared" si="8"/>
        <v>3.750728963389596E-3</v>
      </c>
      <c r="D73" s="110"/>
      <c r="E73" s="210">
        <f t="shared" si="9"/>
        <v>5587.9635344425751</v>
      </c>
      <c r="F73" s="84"/>
      <c r="G73" s="213">
        <v>3.750728963389596E-3</v>
      </c>
      <c r="H73" s="59">
        <f t="shared" si="12"/>
        <v>5587.9635344425751</v>
      </c>
      <c r="I73" s="53">
        <f t="shared" si="10"/>
        <v>4325</v>
      </c>
      <c r="J73" s="53">
        <f t="shared" si="11"/>
        <v>1263</v>
      </c>
      <c r="L73" s="10"/>
    </row>
    <row r="74" spans="1:12" x14ac:dyDescent="0.25">
      <c r="A74" s="83">
        <v>71</v>
      </c>
      <c r="B74" s="9" t="s">
        <v>72</v>
      </c>
      <c r="C74" s="199">
        <f t="shared" si="8"/>
        <v>8.5220301895219883E-3</v>
      </c>
      <c r="D74" s="110"/>
      <c r="E74" s="210">
        <f t="shared" si="9"/>
        <v>12696.410325376302</v>
      </c>
      <c r="F74" s="84"/>
      <c r="G74" s="213">
        <v>8.5220301895219883E-3</v>
      </c>
      <c r="H74" s="59">
        <f t="shared" si="12"/>
        <v>12696.410325376302</v>
      </c>
      <c r="I74" s="53">
        <f t="shared" si="10"/>
        <v>9826</v>
      </c>
      <c r="J74" s="53">
        <f t="shared" si="11"/>
        <v>2871</v>
      </c>
      <c r="L74" s="10"/>
    </row>
    <row r="75" spans="1:12" x14ac:dyDescent="0.25">
      <c r="A75" s="83">
        <v>72</v>
      </c>
      <c r="B75" s="9" t="s">
        <v>73</v>
      </c>
      <c r="C75" s="199">
        <f t="shared" si="8"/>
        <v>1.1610257914019232E-3</v>
      </c>
      <c r="D75" s="110"/>
      <c r="E75" s="210">
        <f t="shared" si="9"/>
        <v>1729.7356989074929</v>
      </c>
      <c r="F75" s="84"/>
      <c r="G75" s="213">
        <v>1.1610257914019232E-3</v>
      </c>
      <c r="H75" s="59">
        <f t="shared" si="12"/>
        <v>1729.7356989074929</v>
      </c>
      <c r="I75" s="53">
        <f t="shared" si="10"/>
        <v>1339</v>
      </c>
      <c r="J75" s="53">
        <f t="shared" si="11"/>
        <v>391</v>
      </c>
      <c r="L75" s="10"/>
    </row>
    <row r="76" spans="1:12" x14ac:dyDescent="0.25">
      <c r="A76" s="83">
        <v>73</v>
      </c>
      <c r="B76" s="9" t="s">
        <v>74</v>
      </c>
      <c r="C76" s="199">
        <f t="shared" si="8"/>
        <v>3.3892692208960964E-3</v>
      </c>
      <c r="D76" s="110"/>
      <c r="E76" s="210">
        <f t="shared" si="9"/>
        <v>5049.4485204445145</v>
      </c>
      <c r="F76" s="84"/>
      <c r="G76" s="213">
        <v>3.3892692208960964E-3</v>
      </c>
      <c r="H76" s="59">
        <f t="shared" si="12"/>
        <v>5049.4485204445145</v>
      </c>
      <c r="I76" s="53">
        <f t="shared" si="10"/>
        <v>3908</v>
      </c>
      <c r="J76" s="53">
        <f t="shared" si="11"/>
        <v>1142</v>
      </c>
      <c r="L76" s="10"/>
    </row>
    <row r="77" spans="1:12" x14ac:dyDescent="0.25">
      <c r="A77" s="83">
        <v>74</v>
      </c>
      <c r="B77" s="9" t="s">
        <v>75</v>
      </c>
      <c r="C77" s="199">
        <f t="shared" si="8"/>
        <v>1.6793300743213072E-2</v>
      </c>
      <c r="D77" s="110"/>
      <c r="E77" s="210">
        <f t="shared" si="9"/>
        <v>25019.230419464104</v>
      </c>
      <c r="F77" s="84"/>
      <c r="G77" s="213">
        <v>1.6793300743213072E-2</v>
      </c>
      <c r="H77" s="59">
        <f t="shared" si="12"/>
        <v>25019.230419464104</v>
      </c>
      <c r="I77" s="53">
        <f t="shared" ref="I77:I94" si="13">ROUND(H77*$C$115,0)</f>
        <v>19362</v>
      </c>
      <c r="J77" s="53">
        <f t="shared" si="11"/>
        <v>5657</v>
      </c>
      <c r="L77" s="10"/>
    </row>
    <row r="78" spans="1:12" x14ac:dyDescent="0.25">
      <c r="A78" s="83">
        <v>75</v>
      </c>
      <c r="B78" s="9" t="s">
        <v>76</v>
      </c>
      <c r="C78" s="199">
        <f t="shared" si="8"/>
        <v>2.3025997240509717E-3</v>
      </c>
      <c r="D78" s="110"/>
      <c r="E78" s="210">
        <f t="shared" si="9"/>
        <v>3430.4913572817554</v>
      </c>
      <c r="F78" s="84"/>
      <c r="G78" s="213">
        <v>2.3025997240509717E-3</v>
      </c>
      <c r="H78" s="59">
        <f t="shared" si="12"/>
        <v>3430.4913572817554</v>
      </c>
      <c r="I78" s="53">
        <f t="shared" si="13"/>
        <v>2655</v>
      </c>
      <c r="J78" s="53">
        <f t="shared" si="11"/>
        <v>776</v>
      </c>
      <c r="L78" s="10"/>
    </row>
    <row r="79" spans="1:12" x14ac:dyDescent="0.25">
      <c r="A79" s="83">
        <v>76</v>
      </c>
      <c r="B79" s="9" t="s">
        <v>77</v>
      </c>
      <c r="C79" s="199">
        <f t="shared" si="8"/>
        <v>1.8571220171689343E-2</v>
      </c>
      <c r="D79" s="110"/>
      <c r="E79" s="210">
        <f t="shared" si="9"/>
        <v>27668.03523326862</v>
      </c>
      <c r="F79" s="84"/>
      <c r="G79" s="213">
        <v>1.8571220171689343E-2</v>
      </c>
      <c r="H79" s="59">
        <f t="shared" si="12"/>
        <v>27668.03523326862</v>
      </c>
      <c r="I79" s="53">
        <f t="shared" si="13"/>
        <v>21412</v>
      </c>
      <c r="J79" s="53">
        <f t="shared" si="11"/>
        <v>6256</v>
      </c>
      <c r="L79" s="10"/>
    </row>
    <row r="80" spans="1:12" x14ac:dyDescent="0.25">
      <c r="A80" s="83">
        <v>77</v>
      </c>
      <c r="B80" s="9" t="s">
        <v>78</v>
      </c>
      <c r="C80" s="199">
        <f t="shared" si="8"/>
        <v>5.0616115400776741E-3</v>
      </c>
      <c r="D80" s="110"/>
      <c r="E80" s="210">
        <f t="shared" si="9"/>
        <v>7540.9609672000815</v>
      </c>
      <c r="F80" s="84"/>
      <c r="G80" s="213">
        <v>5.0616115400776741E-3</v>
      </c>
      <c r="H80" s="59">
        <f t="shared" si="12"/>
        <v>7540.9609672000815</v>
      </c>
      <c r="I80" s="53">
        <f t="shared" si="13"/>
        <v>5836</v>
      </c>
      <c r="J80" s="53">
        <f t="shared" si="11"/>
        <v>1705</v>
      </c>
      <c r="L80" s="10"/>
    </row>
    <row r="81" spans="1:12" x14ac:dyDescent="0.25">
      <c r="A81" s="83">
        <v>78</v>
      </c>
      <c r="B81" s="9" t="s">
        <v>79</v>
      </c>
      <c r="C81" s="199">
        <f t="shared" si="8"/>
        <v>1.1218732902380691E-2</v>
      </c>
      <c r="D81" s="110"/>
      <c r="E81" s="210">
        <f t="shared" si="9"/>
        <v>16714.049714885434</v>
      </c>
      <c r="F81" s="84"/>
      <c r="G81" s="213">
        <v>1.1218732902380691E-2</v>
      </c>
      <c r="H81" s="59">
        <f t="shared" si="12"/>
        <v>16714.049714885434</v>
      </c>
      <c r="I81" s="53">
        <f t="shared" si="13"/>
        <v>12935</v>
      </c>
      <c r="J81" s="53">
        <f t="shared" si="11"/>
        <v>3779</v>
      </c>
      <c r="L81" s="10"/>
    </row>
    <row r="82" spans="1:12" x14ac:dyDescent="0.25">
      <c r="A82" s="83">
        <v>79</v>
      </c>
      <c r="B82" s="9" t="s">
        <v>80</v>
      </c>
      <c r="C82" s="199">
        <f t="shared" si="8"/>
        <v>6.8754684277614418E-3</v>
      </c>
      <c r="D82" s="110"/>
      <c r="E82" s="210">
        <f t="shared" si="9"/>
        <v>10243.30662960554</v>
      </c>
      <c r="F82" s="84"/>
      <c r="G82" s="213">
        <v>6.8754684277614418E-3</v>
      </c>
      <c r="H82" s="59">
        <f t="shared" si="12"/>
        <v>10243.30662960554</v>
      </c>
      <c r="I82" s="53">
        <f t="shared" si="13"/>
        <v>7927</v>
      </c>
      <c r="J82" s="53">
        <f t="shared" si="11"/>
        <v>2316</v>
      </c>
      <c r="L82" s="10"/>
    </row>
    <row r="83" spans="1:12" x14ac:dyDescent="0.25">
      <c r="A83" s="83">
        <v>80</v>
      </c>
      <c r="B83" s="9" t="s">
        <v>81</v>
      </c>
      <c r="C83" s="199">
        <f t="shared" si="8"/>
        <v>1.4226428588917312E-2</v>
      </c>
      <c r="D83" s="110"/>
      <c r="E83" s="210">
        <f t="shared" si="9"/>
        <v>21195.017010341035</v>
      </c>
      <c r="F83" s="84"/>
      <c r="G83" s="213">
        <v>1.4226428588917312E-2</v>
      </c>
      <c r="H83" s="59">
        <f t="shared" si="12"/>
        <v>21195.017010341035</v>
      </c>
      <c r="I83" s="53">
        <f t="shared" si="13"/>
        <v>16403</v>
      </c>
      <c r="J83" s="53">
        <f t="shared" si="11"/>
        <v>4792</v>
      </c>
      <c r="L83" s="10"/>
    </row>
    <row r="84" spans="1:12" x14ac:dyDescent="0.25">
      <c r="A84" s="83">
        <v>81</v>
      </c>
      <c r="B84" s="9" t="s">
        <v>82</v>
      </c>
      <c r="C84" s="199">
        <f t="shared" si="8"/>
        <v>1.1055977719183348E-2</v>
      </c>
      <c r="D84" s="110"/>
      <c r="E84" s="210">
        <f t="shared" si="9"/>
        <v>16471.571509281803</v>
      </c>
      <c r="F84" s="84"/>
      <c r="G84" s="213">
        <v>1.1055977719183348E-2</v>
      </c>
      <c r="H84" s="59">
        <f t="shared" si="12"/>
        <v>16471.571509281803</v>
      </c>
      <c r="I84" s="53">
        <f t="shared" si="13"/>
        <v>12747</v>
      </c>
      <c r="J84" s="53">
        <f t="shared" ref="J84:J100" si="14">ROUND(H84*$C$116,0)</f>
        <v>3724</v>
      </c>
      <c r="L84" s="10"/>
    </row>
    <row r="85" spans="1:12" x14ac:dyDescent="0.25">
      <c r="A85" s="83">
        <v>82</v>
      </c>
      <c r="B85" s="9" t="s">
        <v>83</v>
      </c>
      <c r="C85" s="199">
        <f t="shared" si="8"/>
        <v>8.327019080803905E-3</v>
      </c>
      <c r="D85" s="110"/>
      <c r="E85" s="210">
        <f t="shared" si="9"/>
        <v>12405.876145230404</v>
      </c>
      <c r="F85" s="84"/>
      <c r="G85" s="213">
        <v>8.327019080803905E-3</v>
      </c>
      <c r="H85" s="59">
        <f t="shared" si="12"/>
        <v>12405.876145230404</v>
      </c>
      <c r="I85" s="53">
        <f t="shared" si="13"/>
        <v>9601</v>
      </c>
      <c r="J85" s="53">
        <f t="shared" si="14"/>
        <v>2805</v>
      </c>
      <c r="L85" s="10"/>
    </row>
    <row r="86" spans="1:12" x14ac:dyDescent="0.25">
      <c r="A86" s="83">
        <v>83</v>
      </c>
      <c r="B86" s="9" t="s">
        <v>84</v>
      </c>
      <c r="C86" s="199">
        <f t="shared" si="8"/>
        <v>2.4955047295745808E-3</v>
      </c>
      <c r="D86" s="110"/>
      <c r="E86" s="210">
        <f t="shared" si="9"/>
        <v>3717.887793281016</v>
      </c>
      <c r="F86" s="84"/>
      <c r="G86" s="213">
        <v>2.4955047295745808E-3</v>
      </c>
      <c r="H86" s="59">
        <f t="shared" si="12"/>
        <v>3717.887793281016</v>
      </c>
      <c r="I86" s="53">
        <f t="shared" si="13"/>
        <v>2877</v>
      </c>
      <c r="J86" s="53">
        <f t="shared" si="14"/>
        <v>841</v>
      </c>
      <c r="L86" s="10"/>
    </row>
    <row r="87" spans="1:12" x14ac:dyDescent="0.25">
      <c r="A87" s="83">
        <v>84</v>
      </c>
      <c r="B87" s="9" t="s">
        <v>85</v>
      </c>
      <c r="C87" s="199">
        <f t="shared" si="8"/>
        <v>9.0161045470292731E-3</v>
      </c>
      <c r="D87" s="110"/>
      <c r="E87" s="210">
        <f t="shared" si="9"/>
        <v>13432.499101718809</v>
      </c>
      <c r="F87" s="84"/>
      <c r="G87" s="213">
        <v>9.0161045470292731E-3</v>
      </c>
      <c r="H87" s="59">
        <f t="shared" si="12"/>
        <v>13432.499101718809</v>
      </c>
      <c r="I87" s="53">
        <f t="shared" si="13"/>
        <v>10395</v>
      </c>
      <c r="J87" s="53">
        <f t="shared" si="14"/>
        <v>3037</v>
      </c>
      <c r="L87" s="10"/>
    </row>
    <row r="88" spans="1:12" x14ac:dyDescent="0.25">
      <c r="A88" s="83">
        <v>85</v>
      </c>
      <c r="B88" s="9" t="s">
        <v>86</v>
      </c>
      <c r="C88" s="199">
        <f t="shared" si="8"/>
        <v>4.2705096705698067E-3</v>
      </c>
      <c r="D88" s="110"/>
      <c r="E88" s="210">
        <f t="shared" si="9"/>
        <v>6362.3505045436978</v>
      </c>
      <c r="F88" s="84"/>
      <c r="G88" s="213">
        <v>4.2705096705698067E-3</v>
      </c>
      <c r="H88" s="59">
        <f t="shared" si="12"/>
        <v>6362.3505045436978</v>
      </c>
      <c r="I88" s="53">
        <f t="shared" si="13"/>
        <v>4924</v>
      </c>
      <c r="J88" s="53">
        <f t="shared" si="14"/>
        <v>1439</v>
      </c>
      <c r="L88" s="10"/>
    </row>
    <row r="89" spans="1:12" x14ac:dyDescent="0.25">
      <c r="A89" s="83">
        <v>86</v>
      </c>
      <c r="B89" s="9" t="s">
        <v>87</v>
      </c>
      <c r="C89" s="199">
        <f t="shared" si="8"/>
        <v>9.1809361503218494E-3</v>
      </c>
      <c r="D89" s="110"/>
      <c r="E89" s="210">
        <f t="shared" si="9"/>
        <v>13678.070828578602</v>
      </c>
      <c r="F89" s="84"/>
      <c r="G89" s="213">
        <v>9.1809361503218494E-3</v>
      </c>
      <c r="H89" s="59">
        <f t="shared" si="12"/>
        <v>13678.070828578602</v>
      </c>
      <c r="I89" s="53">
        <f t="shared" si="13"/>
        <v>10585</v>
      </c>
      <c r="J89" s="53">
        <f t="shared" si="14"/>
        <v>3093</v>
      </c>
      <c r="L89" s="10"/>
    </row>
    <row r="90" spans="1:12" x14ac:dyDescent="0.25">
      <c r="A90" s="89">
        <v>87</v>
      </c>
      <c r="B90" s="90" t="s">
        <v>104</v>
      </c>
      <c r="C90" s="214">
        <f>+D123</f>
        <v>3.8888840404504889E-3</v>
      </c>
      <c r="D90" s="110"/>
      <c r="E90" s="210">
        <f t="shared" si="9"/>
        <v>5793.7916655205136</v>
      </c>
      <c r="F90" s="84"/>
      <c r="G90" s="213">
        <v>5.5634964813311713E-3</v>
      </c>
      <c r="H90" s="59">
        <f t="shared" si="12"/>
        <v>5793.7916655205136</v>
      </c>
      <c r="I90" s="53">
        <f t="shared" si="13"/>
        <v>4484</v>
      </c>
      <c r="J90" s="53">
        <f t="shared" si="14"/>
        <v>1310</v>
      </c>
      <c r="L90" s="10"/>
    </row>
    <row r="91" spans="1:12" x14ac:dyDescent="0.25">
      <c r="A91" s="83">
        <v>88</v>
      </c>
      <c r="B91" s="9" t="s">
        <v>89</v>
      </c>
      <c r="C91" s="199">
        <f>G91</f>
        <v>3.3733896794854155E-3</v>
      </c>
      <c r="D91" s="110"/>
      <c r="E91" s="210">
        <f t="shared" si="9"/>
        <v>5025.7906397464749</v>
      </c>
      <c r="F91" s="84"/>
      <c r="G91" s="213">
        <v>3.3733896794854155E-3</v>
      </c>
      <c r="H91" s="59">
        <f t="shared" si="12"/>
        <v>5025.7906397464749</v>
      </c>
      <c r="I91" s="53">
        <f t="shared" si="13"/>
        <v>3889</v>
      </c>
      <c r="J91" s="53">
        <f t="shared" si="14"/>
        <v>1136</v>
      </c>
      <c r="L91" s="10"/>
    </row>
    <row r="92" spans="1:12" x14ac:dyDescent="0.25">
      <c r="A92" s="83">
        <v>89</v>
      </c>
      <c r="B92" s="9" t="s">
        <v>90</v>
      </c>
      <c r="C92" s="199">
        <f t="shared" ref="C92:C103" si="15">G92</f>
        <v>4.6378821118259059E-4</v>
      </c>
      <c r="D92" s="110"/>
      <c r="E92" s="210">
        <f t="shared" si="9"/>
        <v>690.96744581900373</v>
      </c>
      <c r="F92" s="84"/>
      <c r="G92" s="213">
        <v>4.6378821118259059E-4</v>
      </c>
      <c r="H92" s="59">
        <f t="shared" si="12"/>
        <v>690.96744581900373</v>
      </c>
      <c r="I92" s="53">
        <f t="shared" si="13"/>
        <v>535</v>
      </c>
      <c r="J92" s="53">
        <f t="shared" si="14"/>
        <v>156</v>
      </c>
      <c r="L92" s="10"/>
    </row>
    <row r="93" spans="1:12" x14ac:dyDescent="0.25">
      <c r="A93" s="83">
        <v>90</v>
      </c>
      <c r="B93" s="9" t="s">
        <v>91</v>
      </c>
      <c r="C93" s="199">
        <f t="shared" si="15"/>
        <v>2.354219877704394E-2</v>
      </c>
      <c r="D93" s="110"/>
      <c r="E93" s="210">
        <f t="shared" si="9"/>
        <v>35073.968172798479</v>
      </c>
      <c r="F93" s="84"/>
      <c r="G93" s="213">
        <v>2.354219877704394E-2</v>
      </c>
      <c r="H93" s="59">
        <f t="shared" si="12"/>
        <v>35073.968172798479</v>
      </c>
      <c r="I93" s="53">
        <f>ROUND(H93*$C$115,0)</f>
        <v>27144</v>
      </c>
      <c r="J93" s="53">
        <f t="shared" si="14"/>
        <v>7930</v>
      </c>
      <c r="L93" s="10"/>
    </row>
    <row r="94" spans="1:12" x14ac:dyDescent="0.25">
      <c r="A94" s="83">
        <v>91</v>
      </c>
      <c r="B94" s="9" t="s">
        <v>92</v>
      </c>
      <c r="C94" s="199">
        <f t="shared" si="15"/>
        <v>6.9983914672210011E-3</v>
      </c>
      <c r="D94" s="110"/>
      <c r="E94" s="210">
        <f t="shared" si="9"/>
        <v>10426.441553175733</v>
      </c>
      <c r="F94" s="84"/>
      <c r="G94" s="213">
        <v>6.9983914672210011E-3</v>
      </c>
      <c r="H94" s="59">
        <f t="shared" si="12"/>
        <v>10426.441553175733</v>
      </c>
      <c r="I94" s="53">
        <f t="shared" si="13"/>
        <v>8069</v>
      </c>
      <c r="J94" s="53">
        <f t="shared" si="14"/>
        <v>2357</v>
      </c>
      <c r="L94" s="10"/>
    </row>
    <row r="95" spans="1:12" x14ac:dyDescent="0.25">
      <c r="A95" s="83">
        <v>92</v>
      </c>
      <c r="B95" s="9" t="s">
        <v>93</v>
      </c>
      <c r="C95" s="199">
        <f t="shared" si="15"/>
        <v>9.0732182871794798E-2</v>
      </c>
      <c r="D95" s="110"/>
      <c r="E95" s="210">
        <f t="shared" si="9"/>
        <v>135175.89093661754</v>
      </c>
      <c r="F95" s="84"/>
      <c r="G95" s="213">
        <v>9.0732182871794798E-2</v>
      </c>
      <c r="H95" s="59">
        <f t="shared" si="12"/>
        <v>135175.89093661754</v>
      </c>
      <c r="I95" s="53">
        <f>ROUND(H95*$C$115,0)</f>
        <v>104613</v>
      </c>
      <c r="J95" s="53">
        <f t="shared" si="14"/>
        <v>30563</v>
      </c>
      <c r="L95" s="10"/>
    </row>
    <row r="96" spans="1:12" x14ac:dyDescent="0.25">
      <c r="A96" s="83">
        <v>93</v>
      </c>
      <c r="B96" s="9" t="s">
        <v>94</v>
      </c>
      <c r="C96" s="199">
        <f t="shared" si="15"/>
        <v>1.5664128103866138E-3</v>
      </c>
      <c r="D96" s="110"/>
      <c r="E96" s="210">
        <f t="shared" si="9"/>
        <v>2333.6950629495304</v>
      </c>
      <c r="F96" s="84"/>
      <c r="G96" s="213">
        <v>1.5664128103866138E-3</v>
      </c>
      <c r="H96" s="59">
        <f t="shared" si="12"/>
        <v>2333.6950629495304</v>
      </c>
      <c r="I96" s="53">
        <f t="shared" ref="I96:I103" si="16">ROUND(H96*$C$115,0)</f>
        <v>1806</v>
      </c>
      <c r="J96" s="53">
        <f t="shared" si="14"/>
        <v>528</v>
      </c>
      <c r="L96" s="10"/>
    </row>
    <row r="97" spans="1:12" x14ac:dyDescent="0.25">
      <c r="A97" s="83">
        <v>94</v>
      </c>
      <c r="B97" s="9" t="s">
        <v>95</v>
      </c>
      <c r="C97" s="199">
        <f t="shared" si="15"/>
        <v>1.0752048362789534E-3</v>
      </c>
      <c r="D97" s="110"/>
      <c r="E97" s="210">
        <f t="shared" si="9"/>
        <v>1601.8767220528182</v>
      </c>
      <c r="F97" s="84"/>
      <c r="G97" s="213">
        <v>1.0752048362789534E-3</v>
      </c>
      <c r="H97" s="59">
        <f t="shared" si="12"/>
        <v>1601.8767220528182</v>
      </c>
      <c r="I97" s="53">
        <f t="shared" si="16"/>
        <v>1240</v>
      </c>
      <c r="J97" s="53">
        <f t="shared" si="14"/>
        <v>362</v>
      </c>
      <c r="L97" s="10"/>
    </row>
    <row r="98" spans="1:12" x14ac:dyDescent="0.25">
      <c r="A98" s="83">
        <v>95</v>
      </c>
      <c r="B98" s="9" t="s">
        <v>96</v>
      </c>
      <c r="C98" s="199">
        <f t="shared" si="15"/>
        <v>3.6166895596121793E-3</v>
      </c>
      <c r="D98" s="110"/>
      <c r="E98" s="210">
        <f t="shared" si="9"/>
        <v>5388.2670733552513</v>
      </c>
      <c r="F98" s="84"/>
      <c r="G98" s="213">
        <v>3.6166895596121793E-3</v>
      </c>
      <c r="H98" s="59">
        <f t="shared" si="12"/>
        <v>5388.2670733552513</v>
      </c>
      <c r="I98" s="53">
        <f t="shared" si="16"/>
        <v>4170</v>
      </c>
      <c r="J98" s="53">
        <f t="shared" si="14"/>
        <v>1218</v>
      </c>
      <c r="L98" s="10"/>
    </row>
    <row r="99" spans="1:12" x14ac:dyDescent="0.25">
      <c r="A99" s="83">
        <v>96</v>
      </c>
      <c r="B99" s="9" t="s">
        <v>97</v>
      </c>
      <c r="C99" s="199">
        <f t="shared" si="15"/>
        <v>1.2996185956985927E-2</v>
      </c>
      <c r="D99" s="110"/>
      <c r="E99" s="210">
        <f t="shared" si="9"/>
        <v>19362.15970904017</v>
      </c>
      <c r="F99" s="84"/>
      <c r="G99" s="213">
        <v>1.2996185956985927E-2</v>
      </c>
      <c r="H99" s="59">
        <f t="shared" si="12"/>
        <v>19362.15970904017</v>
      </c>
      <c r="I99" s="53">
        <f t="shared" si="16"/>
        <v>14984</v>
      </c>
      <c r="J99" s="53">
        <f t="shared" si="14"/>
        <v>4378</v>
      </c>
      <c r="L99" s="10"/>
    </row>
    <row r="100" spans="1:12" x14ac:dyDescent="0.25">
      <c r="A100" s="83">
        <v>97</v>
      </c>
      <c r="B100" s="9" t="s">
        <v>98</v>
      </c>
      <c r="C100" s="199">
        <f t="shared" si="15"/>
        <v>9.5378520214439849E-3</v>
      </c>
      <c r="D100" s="110"/>
      <c r="E100" s="210">
        <f t="shared" ref="E100:E105" si="17">+C100*$B$110</f>
        <v>14209.816228515978</v>
      </c>
      <c r="F100" s="84"/>
      <c r="G100" s="213">
        <v>9.5378520214439849E-3</v>
      </c>
      <c r="H100" s="59">
        <f t="shared" si="12"/>
        <v>14209.816228515978</v>
      </c>
      <c r="I100" s="53">
        <f t="shared" si="16"/>
        <v>10997</v>
      </c>
      <c r="J100" s="53">
        <f t="shared" si="14"/>
        <v>3213</v>
      </c>
      <c r="L100" s="10"/>
    </row>
    <row r="101" spans="1:12" x14ac:dyDescent="0.25">
      <c r="A101" s="83">
        <v>98</v>
      </c>
      <c r="B101" s="9" t="s">
        <v>99</v>
      </c>
      <c r="C101" s="199">
        <f t="shared" si="15"/>
        <v>9.0676832534727966E-3</v>
      </c>
      <c r="D101" s="110"/>
      <c r="E101" s="210">
        <f t="shared" si="17"/>
        <v>13509.34281225439</v>
      </c>
      <c r="F101" s="84"/>
      <c r="G101" s="213">
        <v>9.0676832534727966E-3</v>
      </c>
      <c r="H101" s="59">
        <f t="shared" si="12"/>
        <v>13509.34281225439</v>
      </c>
      <c r="I101" s="53">
        <f t="shared" si="16"/>
        <v>10455</v>
      </c>
      <c r="J101" s="53">
        <f>ROUND(H101*$C$116,0)</f>
        <v>3054</v>
      </c>
      <c r="L101" s="10"/>
    </row>
    <row r="102" spans="1:12" x14ac:dyDescent="0.25">
      <c r="A102" s="83">
        <v>99</v>
      </c>
      <c r="B102" s="9" t="s">
        <v>100</v>
      </c>
      <c r="C102" s="199">
        <f t="shared" si="15"/>
        <v>6.014833112549401E-3</v>
      </c>
      <c r="D102" s="110"/>
      <c r="E102" s="210">
        <f t="shared" si="17"/>
        <v>8961.1028754019244</v>
      </c>
      <c r="F102" s="84"/>
      <c r="G102" s="213">
        <v>6.014833112549401E-3</v>
      </c>
      <c r="H102" s="59">
        <f t="shared" si="12"/>
        <v>8961.1028754019244</v>
      </c>
      <c r="I102" s="53">
        <f t="shared" si="16"/>
        <v>6935</v>
      </c>
      <c r="J102" s="53">
        <f>ROUND(H102*$C$116,0)</f>
        <v>2026</v>
      </c>
      <c r="L102" s="10"/>
    </row>
    <row r="103" spans="1:12" x14ac:dyDescent="0.25">
      <c r="A103" s="91">
        <v>100</v>
      </c>
      <c r="B103" s="9" t="s">
        <v>101</v>
      </c>
      <c r="C103" s="199">
        <f t="shared" si="15"/>
        <v>1.834585905433158E-3</v>
      </c>
      <c r="D103" s="110"/>
      <c r="E103" s="210">
        <f t="shared" si="17"/>
        <v>2733.2284578351037</v>
      </c>
      <c r="F103" s="84"/>
      <c r="G103" s="213">
        <v>1.834585905433158E-3</v>
      </c>
      <c r="H103" s="59">
        <f t="shared" si="12"/>
        <v>2733.2284578351037</v>
      </c>
      <c r="I103" s="53">
        <f t="shared" si="16"/>
        <v>2115</v>
      </c>
      <c r="J103" s="53">
        <f>ROUND(H103*$C$116,0)</f>
        <v>618</v>
      </c>
      <c r="L103" s="10"/>
    </row>
    <row r="104" spans="1:12" s="2" customFormat="1" x14ac:dyDescent="0.25">
      <c r="A104" s="92">
        <v>150</v>
      </c>
      <c r="B104" s="93" t="s">
        <v>272</v>
      </c>
      <c r="C104" s="207">
        <f>+C122</f>
        <v>4.2018166695184829E-4</v>
      </c>
      <c r="D104" s="112">
        <f>17440*C121</f>
        <v>1587.04</v>
      </c>
      <c r="E104" s="210">
        <f t="shared" si="17"/>
        <v>626.00093360153994</v>
      </c>
      <c r="F104" s="95">
        <f>D104/D$107</f>
        <v>0.34755202089727044</v>
      </c>
      <c r="G104" s="95"/>
      <c r="H104" s="96">
        <f>E104</f>
        <v>626.00093360153994</v>
      </c>
      <c r="I104" s="97">
        <f>ROUND(H104*$C$115,0)</f>
        <v>484</v>
      </c>
      <c r="J104" s="97">
        <f>ROUND(H104*$C$116,0)</f>
        <v>142</v>
      </c>
      <c r="K104" s="98"/>
      <c r="L104" s="10"/>
    </row>
    <row r="105" spans="1:12" s="2" customFormat="1" x14ac:dyDescent="0.25">
      <c r="A105" s="92">
        <v>187</v>
      </c>
      <c r="B105" s="93" t="s">
        <v>273</v>
      </c>
      <c r="C105" s="208">
        <f>+D122</f>
        <v>1.6746124408806825E-3</v>
      </c>
      <c r="D105" s="227">
        <f>9898*D121</f>
        <v>2979.2979999999998</v>
      </c>
      <c r="E105" s="210">
        <f t="shared" si="17"/>
        <v>2494.8945512470304</v>
      </c>
      <c r="F105" s="95">
        <f>D105/D$107</f>
        <v>0.65244797910272956</v>
      </c>
      <c r="G105" s="95"/>
      <c r="H105" s="96">
        <f>E105</f>
        <v>2494.8945512470304</v>
      </c>
      <c r="I105" s="97">
        <f>ROUND(H105*$C$115,0)</f>
        <v>1931</v>
      </c>
      <c r="J105" s="97">
        <f>ROUND(H105*$C$116,0)</f>
        <v>564</v>
      </c>
      <c r="K105" s="98"/>
      <c r="L105" s="10"/>
    </row>
    <row r="106" spans="1:12" ht="12.75" customHeight="1" x14ac:dyDescent="0.25">
      <c r="A106" s="99"/>
      <c r="D106" s="113">
        <v>0</v>
      </c>
      <c r="F106" s="84"/>
      <c r="G106" s="84"/>
    </row>
    <row r="107" spans="1:12" ht="13.5" thickBot="1" x14ac:dyDescent="0.35">
      <c r="A107" s="100" t="s">
        <v>102</v>
      </c>
      <c r="B107" s="100"/>
      <c r="C107" s="209">
        <f>SUM(C4:C106)</f>
        <v>1.0000000000000002</v>
      </c>
      <c r="D107" s="101">
        <f>SUM(D4:D105)</f>
        <v>4566.3379999999997</v>
      </c>
      <c r="E107" s="223">
        <f>SUM(E4:E106)</f>
        <v>1489833.9999999998</v>
      </c>
      <c r="F107" s="102">
        <f>SUM(F4:F106)</f>
        <v>1</v>
      </c>
      <c r="G107" s="102"/>
      <c r="H107" s="103">
        <f>SUM(H4:H106)</f>
        <v>1489833.9999999998</v>
      </c>
      <c r="I107" s="104">
        <f>SUM(I4:I105)</f>
        <v>1152983</v>
      </c>
      <c r="J107" s="104">
        <f>SUM(J4:J105)</f>
        <v>336853</v>
      </c>
      <c r="K107" s="63"/>
    </row>
    <row r="108" spans="1:12" ht="12.75" customHeight="1" thickTop="1" thickBot="1" x14ac:dyDescent="0.3">
      <c r="F108" s="217"/>
      <c r="H108" s="105">
        <f>B110-H107</f>
        <v>0</v>
      </c>
    </row>
    <row r="109" spans="1:12" ht="13.5" thickTop="1" thickBot="1" x14ac:dyDescent="0.3"/>
    <row r="110" spans="1:12" ht="13" thickTop="1" x14ac:dyDescent="0.25">
      <c r="A110" s="24" t="s">
        <v>109</v>
      </c>
      <c r="B110" s="224">
        <f>B115+B116</f>
        <v>1489834</v>
      </c>
      <c r="C110" s="25"/>
      <c r="D110" s="114"/>
      <c r="E110" s="23"/>
      <c r="F110" s="106"/>
      <c r="G110" s="216"/>
      <c r="H110" s="57"/>
      <c r="I110" s="215"/>
      <c r="J110" s="62"/>
      <c r="K110"/>
    </row>
    <row r="111" spans="1:12" x14ac:dyDescent="0.25">
      <c r="A111" s="26"/>
      <c r="B111" s="27"/>
      <c r="C111" s="28"/>
      <c r="D111" s="115"/>
      <c r="E111" s="29"/>
      <c r="F111" s="42"/>
      <c r="G111" s="42"/>
      <c r="H111" s="58"/>
      <c r="I111" s="66"/>
    </row>
    <row r="112" spans="1:12" x14ac:dyDescent="0.25">
      <c r="A112" s="107"/>
      <c r="B112" s="108"/>
      <c r="C112" s="30"/>
      <c r="D112" s="116"/>
      <c r="E112" s="29"/>
      <c r="F112" s="42"/>
      <c r="G112" s="42"/>
      <c r="H112" s="58"/>
      <c r="I112" s="66"/>
    </row>
    <row r="113" spans="1:11" x14ac:dyDescent="0.25">
      <c r="A113" s="26"/>
      <c r="B113" s="31"/>
      <c r="C113" s="30"/>
      <c r="D113" s="116"/>
      <c r="E113" s="29"/>
      <c r="F113" s="42"/>
      <c r="G113" s="42"/>
      <c r="H113" s="58"/>
      <c r="I113" s="66"/>
    </row>
    <row r="114" spans="1:11" ht="26" x14ac:dyDescent="0.3">
      <c r="A114" s="32" t="s">
        <v>279</v>
      </c>
      <c r="B114" s="225">
        <f>1136855+352979</f>
        <v>1489834</v>
      </c>
      <c r="C114" s="228" t="s">
        <v>280</v>
      </c>
      <c r="D114" s="117" t="s">
        <v>271</v>
      </c>
      <c r="E114" s="156" t="s">
        <v>281</v>
      </c>
      <c r="F114" s="43"/>
      <c r="G114" s="43"/>
      <c r="H114" s="57"/>
      <c r="K114" s="158"/>
    </row>
    <row r="115" spans="1:11" ht="13" x14ac:dyDescent="0.3">
      <c r="A115" s="26" t="s">
        <v>112</v>
      </c>
      <c r="B115" s="33">
        <v>1136855</v>
      </c>
      <c r="C115" s="219">
        <f>(0.25*D115)+(0.75*E115)</f>
        <v>0.77390000000000003</v>
      </c>
      <c r="D115" s="221">
        <v>0.77359999999999995</v>
      </c>
      <c r="E115" s="221">
        <v>0.77400000000000002</v>
      </c>
      <c r="F115" s="44"/>
      <c r="G115" s="44"/>
      <c r="H115" s="57"/>
      <c r="I115" s="67"/>
      <c r="K115" s="157"/>
    </row>
    <row r="116" spans="1:11" ht="13.5" thickBot="1" x14ac:dyDescent="0.35">
      <c r="A116" s="35" t="s">
        <v>269</v>
      </c>
      <c r="B116" s="36">
        <v>352979</v>
      </c>
      <c r="C116" s="220">
        <f>100%-C115</f>
        <v>0.22609999999999997</v>
      </c>
      <c r="D116" s="222">
        <f>1-D115</f>
        <v>0.22640000000000005</v>
      </c>
      <c r="E116" s="222">
        <f>1-E115</f>
        <v>0.22599999999999998</v>
      </c>
      <c r="F116" s="44"/>
      <c r="G116" s="44"/>
      <c r="H116" s="57"/>
      <c r="I116" s="65"/>
      <c r="J116" s="65"/>
      <c r="K116" s="10"/>
    </row>
    <row r="117" spans="1:11" ht="14" thickTop="1" thickBot="1" x14ac:dyDescent="0.35">
      <c r="A117" s="7"/>
      <c r="B117" s="38"/>
      <c r="C117" s="39"/>
      <c r="D117" s="118"/>
      <c r="E117" s="40"/>
      <c r="F117" s="40"/>
      <c r="G117" s="40"/>
      <c r="H117" s="57"/>
      <c r="I117" s="218"/>
      <c r="K117" s="10"/>
    </row>
    <row r="118" spans="1:11" ht="13" thickTop="1" x14ac:dyDescent="0.25">
      <c r="A118" s="11" t="s">
        <v>268</v>
      </c>
      <c r="B118" s="12"/>
      <c r="C118" s="12"/>
      <c r="D118" s="119"/>
      <c r="E118" s="45"/>
      <c r="F118" s="45"/>
      <c r="G118" s="45"/>
      <c r="H118" s="57"/>
      <c r="I118" s="54"/>
      <c r="J118" s="55"/>
    </row>
    <row r="119" spans="1:11" x14ac:dyDescent="0.25">
      <c r="A119" s="13"/>
      <c r="B119" s="14"/>
      <c r="C119" s="15" t="s">
        <v>51</v>
      </c>
      <c r="D119" s="120" t="s">
        <v>88</v>
      </c>
      <c r="E119" s="46"/>
      <c r="F119" s="46"/>
      <c r="G119" s="46"/>
      <c r="H119" s="57"/>
      <c r="I119" s="65"/>
      <c r="J119" s="55"/>
    </row>
    <row r="120" spans="1:11" x14ac:dyDescent="0.25">
      <c r="A120" s="13" t="s">
        <v>260</v>
      </c>
      <c r="B120" s="14"/>
      <c r="C120" s="200">
        <f>G53</f>
        <v>4.6173809555148165E-3</v>
      </c>
      <c r="D120" s="200">
        <f>G90</f>
        <v>5.5634964813311713E-3</v>
      </c>
      <c r="E120" s="47"/>
      <c r="F120" s="47"/>
      <c r="G120" s="47"/>
      <c r="I120" s="65"/>
      <c r="J120" s="55"/>
    </row>
    <row r="121" spans="1:11" x14ac:dyDescent="0.25">
      <c r="A121" s="13" t="s">
        <v>107</v>
      </c>
      <c r="B121" s="14"/>
      <c r="C121" s="18">
        <f>+C126</f>
        <v>9.0999999999999998E-2</v>
      </c>
      <c r="D121" s="18">
        <f>+D126</f>
        <v>0.30099999999999999</v>
      </c>
      <c r="E121" s="48"/>
      <c r="F121" s="48"/>
      <c r="G121" s="48"/>
      <c r="J121" s="55"/>
    </row>
    <row r="122" spans="1:11" x14ac:dyDescent="0.25">
      <c r="A122" s="13" t="s">
        <v>261</v>
      </c>
      <c r="B122" s="14"/>
      <c r="C122" s="201">
        <f>+C120*C121</f>
        <v>4.2018166695184829E-4</v>
      </c>
      <c r="D122" s="201">
        <f>+D120*D121</f>
        <v>1.6746124408806825E-3</v>
      </c>
      <c r="E122" s="49"/>
      <c r="F122" s="49"/>
      <c r="G122" s="49"/>
      <c r="J122" s="55"/>
    </row>
    <row r="123" spans="1:11" ht="13" thickBot="1" x14ac:dyDescent="0.3">
      <c r="A123" s="20" t="s">
        <v>262</v>
      </c>
      <c r="B123" s="21"/>
      <c r="C123" s="202">
        <f>C120-C122</f>
        <v>4.1971992885629682E-3</v>
      </c>
      <c r="D123" s="202">
        <f>D120-D122</f>
        <v>3.8888840404504889E-3</v>
      </c>
      <c r="E123" s="47"/>
      <c r="F123" s="47"/>
      <c r="G123" s="47"/>
      <c r="I123" s="65"/>
      <c r="J123" s="55"/>
    </row>
    <row r="124" spans="1:11" ht="13" thickTop="1" x14ac:dyDescent="0.25">
      <c r="A124" s="77"/>
      <c r="B124" s="78"/>
      <c r="C124" s="203"/>
      <c r="D124" s="203"/>
      <c r="E124" s="47"/>
      <c r="F124" s="47"/>
      <c r="G124" s="47"/>
      <c r="I124" s="65"/>
      <c r="J124" s="55"/>
    </row>
    <row r="125" spans="1:11" x14ac:dyDescent="0.25">
      <c r="A125" s="77"/>
      <c r="B125" s="78"/>
      <c r="C125" s="204" t="s">
        <v>51</v>
      </c>
      <c r="D125" s="205" t="s">
        <v>88</v>
      </c>
      <c r="E125" s="47"/>
      <c r="F125" s="47"/>
      <c r="G125" s="47"/>
      <c r="I125" s="65"/>
      <c r="J125" s="55"/>
    </row>
    <row r="126" spans="1:11" x14ac:dyDescent="0.25">
      <c r="A126" t="s">
        <v>107</v>
      </c>
      <c r="C126" s="206">
        <v>9.0999999999999998E-2</v>
      </c>
      <c r="D126" s="206">
        <v>0.30099999999999999</v>
      </c>
      <c r="E126" s="226" t="s">
        <v>284</v>
      </c>
    </row>
    <row r="127" spans="1:11" x14ac:dyDescent="0.25">
      <c r="E127" s="217"/>
    </row>
    <row r="128" spans="1:11" x14ac:dyDescent="0.25">
      <c r="H128" s="60"/>
      <c r="I128" s="55"/>
    </row>
    <row r="129" spans="1:10" x14ac:dyDescent="0.25">
      <c r="H129" s="60"/>
      <c r="I129" s="55"/>
    </row>
    <row r="130" spans="1:10" x14ac:dyDescent="0.25">
      <c r="H130" s="60"/>
      <c r="I130" s="55"/>
    </row>
    <row r="131" spans="1:10" x14ac:dyDescent="0.25">
      <c r="H131" s="60"/>
      <c r="I131" s="55"/>
    </row>
    <row r="132" spans="1:10" x14ac:dyDescent="0.25">
      <c r="A132" s="4"/>
      <c r="B132" s="4"/>
      <c r="C132"/>
      <c r="D132" s="121"/>
      <c r="E132"/>
      <c r="F132"/>
      <c r="G132"/>
      <c r="H132" s="60"/>
      <c r="I132" s="55"/>
      <c r="J132" s="56"/>
    </row>
    <row r="133" spans="1:10" x14ac:dyDescent="0.25">
      <c r="A133" s="4"/>
      <c r="B133" s="4"/>
      <c r="C133"/>
      <c r="D133" s="121"/>
      <c r="E133"/>
      <c r="F133"/>
      <c r="G133"/>
      <c r="H133" s="60"/>
      <c r="I133" s="55"/>
      <c r="J133" s="56"/>
    </row>
    <row r="134" spans="1:10" x14ac:dyDescent="0.25">
      <c r="A134" s="4"/>
      <c r="B134" s="4"/>
      <c r="C134"/>
      <c r="D134" s="121"/>
      <c r="E134"/>
      <c r="F134"/>
      <c r="G134"/>
      <c r="H134" s="60"/>
      <c r="I134" s="55"/>
      <c r="J134" s="56"/>
    </row>
    <row r="135" spans="1:10" x14ac:dyDescent="0.25">
      <c r="A135" s="4"/>
      <c r="B135" s="4"/>
      <c r="C135"/>
      <c r="D135" s="121"/>
      <c r="E135"/>
      <c r="F135"/>
      <c r="G135"/>
      <c r="H135" s="60"/>
      <c r="I135" s="55"/>
      <c r="J135" s="56"/>
    </row>
    <row r="136" spans="1:10" x14ac:dyDescent="0.25">
      <c r="A136" s="4"/>
      <c r="B136" s="4"/>
      <c r="C136"/>
      <c r="D136" s="121"/>
      <c r="E136"/>
      <c r="F136"/>
      <c r="G136"/>
      <c r="J136" s="56"/>
    </row>
    <row r="137" spans="1:10" x14ac:dyDescent="0.25">
      <c r="A137" s="4"/>
      <c r="B137" s="4"/>
      <c r="C137"/>
      <c r="D137" s="121"/>
      <c r="E137"/>
      <c r="F137"/>
      <c r="G137"/>
      <c r="J137" s="56"/>
    </row>
    <row r="138" spans="1:10" x14ac:dyDescent="0.25">
      <c r="A138" s="4"/>
      <c r="B138" s="4"/>
      <c r="C138"/>
      <c r="D138" s="121"/>
      <c r="E138"/>
      <c r="F138"/>
      <c r="G138"/>
      <c r="J138" s="56"/>
    </row>
    <row r="139" spans="1:10" x14ac:dyDescent="0.25">
      <c r="A139" s="4"/>
      <c r="B139" s="4"/>
      <c r="C139"/>
      <c r="D139" s="121"/>
      <c r="E139"/>
      <c r="F139"/>
      <c r="G139"/>
      <c r="J139" s="56"/>
    </row>
    <row r="141" spans="1:10" x14ac:dyDescent="0.25">
      <c r="H141" s="60"/>
      <c r="I141" s="55"/>
    </row>
    <row r="142" spans="1:10" x14ac:dyDescent="0.25">
      <c r="H142" s="60"/>
      <c r="I142" s="55"/>
    </row>
    <row r="143" spans="1:10" x14ac:dyDescent="0.25">
      <c r="H143" s="60"/>
      <c r="I143" s="55"/>
    </row>
    <row r="144" spans="1:10" x14ac:dyDescent="0.25">
      <c r="H144" s="60"/>
      <c r="I144" s="55"/>
    </row>
    <row r="145" spans="2:10" x14ac:dyDescent="0.25">
      <c r="B145" s="4"/>
      <c r="C145"/>
      <c r="D145" s="121"/>
      <c r="E145"/>
      <c r="F145"/>
      <c r="G145"/>
      <c r="H145" s="60"/>
      <c r="I145" s="55"/>
      <c r="J145" s="56"/>
    </row>
    <row r="146" spans="2:10" x14ac:dyDescent="0.25">
      <c r="B146" s="4"/>
      <c r="C146"/>
      <c r="D146" s="121"/>
      <c r="E146"/>
      <c r="F146"/>
      <c r="G146"/>
      <c r="H146" s="60"/>
      <c r="I146" s="55"/>
      <c r="J146" s="56"/>
    </row>
    <row r="147" spans="2:10" x14ac:dyDescent="0.25">
      <c r="B147" s="4"/>
      <c r="C147"/>
      <c r="D147" s="121"/>
      <c r="E147"/>
      <c r="F147"/>
      <c r="G147"/>
      <c r="H147" s="60"/>
      <c r="I147" s="55"/>
      <c r="J147" s="56"/>
    </row>
    <row r="148" spans="2:10" x14ac:dyDescent="0.25">
      <c r="B148" s="4"/>
      <c r="C148"/>
      <c r="D148" s="121"/>
      <c r="E148"/>
      <c r="F148"/>
      <c r="G148"/>
      <c r="H148" s="60"/>
      <c r="I148" s="55"/>
      <c r="J148" s="56"/>
    </row>
    <row r="149" spans="2:10" x14ac:dyDescent="0.25">
      <c r="B149" s="4"/>
      <c r="C149"/>
      <c r="D149" s="121"/>
      <c r="E149"/>
      <c r="F149"/>
      <c r="G149"/>
      <c r="H149" s="60"/>
      <c r="I149" s="55"/>
      <c r="J149" s="56"/>
    </row>
    <row r="150" spans="2:10" x14ac:dyDescent="0.25">
      <c r="B150" s="4"/>
      <c r="C150"/>
      <c r="D150" s="121"/>
      <c r="E150"/>
      <c r="F150"/>
      <c r="G150"/>
      <c r="J150" s="56"/>
    </row>
    <row r="151" spans="2:10" x14ac:dyDescent="0.25">
      <c r="B151" s="4"/>
      <c r="C151"/>
      <c r="D151" s="121"/>
      <c r="E151"/>
      <c r="F151"/>
      <c r="G151"/>
      <c r="J151" s="56"/>
    </row>
    <row r="152" spans="2:10" x14ac:dyDescent="0.25">
      <c r="B152" s="4"/>
      <c r="C152"/>
      <c r="D152" s="121"/>
      <c r="E152"/>
      <c r="F152"/>
      <c r="G152"/>
      <c r="J152" s="56"/>
    </row>
    <row r="153" spans="2:10" x14ac:dyDescent="0.25">
      <c r="B153" s="4"/>
      <c r="C153"/>
      <c r="D153" s="121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3"/>
  <sheetViews>
    <sheetView workbookViewId="0">
      <selection activeCell="F52" sqref="F52"/>
    </sheetView>
  </sheetViews>
  <sheetFormatPr defaultRowHeight="12.5" x14ac:dyDescent="0.25"/>
  <cols>
    <col min="1" max="1" width="11.54296875" bestFit="1" customWidth="1"/>
    <col min="2" max="2" width="14.7265625" bestFit="1" customWidth="1"/>
    <col min="3" max="3" width="11.26953125" bestFit="1" customWidth="1"/>
    <col min="4" max="4" width="16" bestFit="1" customWidth="1"/>
    <col min="5" max="5" width="19" bestFit="1" customWidth="1"/>
    <col min="6" max="6" width="24.54296875" bestFit="1" customWidth="1"/>
  </cols>
  <sheetData>
    <row r="1" spans="1:6" x14ac:dyDescent="0.25">
      <c r="A1" t="s">
        <v>156</v>
      </c>
      <c r="B1" t="s">
        <v>157</v>
      </c>
      <c r="C1" t="s">
        <v>158</v>
      </c>
      <c r="D1" t="s">
        <v>153</v>
      </c>
      <c r="E1" t="s">
        <v>154</v>
      </c>
      <c r="F1" t="s">
        <v>155</v>
      </c>
    </row>
    <row r="2" spans="1:6" x14ac:dyDescent="0.25">
      <c r="A2" t="s">
        <v>159</v>
      </c>
      <c r="C2">
        <v>5</v>
      </c>
      <c r="D2">
        <v>-253.08</v>
      </c>
    </row>
    <row r="3" spans="1:6" x14ac:dyDescent="0.25">
      <c r="A3">
        <v>1</v>
      </c>
      <c r="B3" t="s">
        <v>160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5">
      <c r="A4">
        <v>2</v>
      </c>
      <c r="B4" t="s">
        <v>161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5">
      <c r="A5">
        <v>3</v>
      </c>
      <c r="B5" t="s">
        <v>162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5">
      <c r="A6">
        <v>4</v>
      </c>
      <c r="B6" t="s">
        <v>163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5">
      <c r="A7">
        <v>5</v>
      </c>
      <c r="B7" t="s">
        <v>164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5">
      <c r="A8">
        <v>6</v>
      </c>
      <c r="B8" t="s">
        <v>165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5">
      <c r="A9">
        <v>7</v>
      </c>
      <c r="B9" t="s">
        <v>166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5">
      <c r="A10">
        <v>8</v>
      </c>
      <c r="B10" t="s">
        <v>167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5">
      <c r="A11">
        <v>9</v>
      </c>
      <c r="B11" t="s">
        <v>168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5">
      <c r="A12">
        <v>10</v>
      </c>
      <c r="B12" t="s">
        <v>169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5">
      <c r="A13">
        <v>11</v>
      </c>
      <c r="B13" t="s">
        <v>170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5">
      <c r="A14">
        <v>12</v>
      </c>
      <c r="B14" t="s">
        <v>171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5">
      <c r="A15">
        <v>13</v>
      </c>
      <c r="B15" t="s">
        <v>172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5">
      <c r="A16">
        <v>14</v>
      </c>
      <c r="B16" t="s">
        <v>173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5">
      <c r="A17">
        <v>15</v>
      </c>
      <c r="B17" t="s">
        <v>174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5">
      <c r="A18">
        <v>16</v>
      </c>
      <c r="B18" t="s">
        <v>175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5">
      <c r="A19">
        <v>17</v>
      </c>
      <c r="B19" t="s">
        <v>176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5">
      <c r="A20">
        <v>18</v>
      </c>
      <c r="B20" t="s">
        <v>177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5">
      <c r="A21">
        <v>19</v>
      </c>
      <c r="B21" t="s">
        <v>178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5">
      <c r="A22">
        <v>20</v>
      </c>
      <c r="B22" t="s">
        <v>179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5">
      <c r="A23">
        <v>21</v>
      </c>
      <c r="B23" t="s">
        <v>180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5">
      <c r="A24">
        <v>22</v>
      </c>
      <c r="B24" t="s">
        <v>181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5">
      <c r="A25">
        <v>23</v>
      </c>
      <c r="B25" t="s">
        <v>182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5">
      <c r="A26">
        <v>24</v>
      </c>
      <c r="B26" t="s">
        <v>183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5">
      <c r="A27">
        <v>25</v>
      </c>
      <c r="B27" t="s">
        <v>184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5">
      <c r="A28">
        <v>26</v>
      </c>
      <c r="B28" t="s">
        <v>185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5">
      <c r="A29">
        <v>27</v>
      </c>
      <c r="B29" t="s">
        <v>186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5">
      <c r="A30">
        <v>28</v>
      </c>
      <c r="B30" t="s">
        <v>187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5">
      <c r="A31">
        <v>29</v>
      </c>
      <c r="B31" t="s">
        <v>188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5">
      <c r="A32">
        <v>30</v>
      </c>
      <c r="B32" t="s">
        <v>189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5">
      <c r="A33">
        <v>31</v>
      </c>
      <c r="B33" t="s">
        <v>190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5">
      <c r="A34">
        <v>32</v>
      </c>
      <c r="B34" t="s">
        <v>191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5">
      <c r="A35">
        <v>33</v>
      </c>
      <c r="B35" t="s">
        <v>192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5">
      <c r="A36">
        <v>34</v>
      </c>
      <c r="B36" t="s">
        <v>193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5">
      <c r="A37">
        <v>35</v>
      </c>
      <c r="B37" t="s">
        <v>194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5">
      <c r="A38">
        <v>36</v>
      </c>
      <c r="B38" t="s">
        <v>195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5">
      <c r="A39">
        <v>37</v>
      </c>
      <c r="B39" t="s">
        <v>196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5">
      <c r="A40">
        <v>38</v>
      </c>
      <c r="B40" t="s">
        <v>197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5">
      <c r="A41">
        <v>39</v>
      </c>
      <c r="B41" t="s">
        <v>198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5">
      <c r="A42">
        <v>40</v>
      </c>
      <c r="B42" t="s">
        <v>199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5">
      <c r="A43">
        <v>41</v>
      </c>
      <c r="B43" t="s">
        <v>200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5">
      <c r="A44">
        <v>42</v>
      </c>
      <c r="B44" t="s">
        <v>201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5">
      <c r="A45">
        <v>43</v>
      </c>
      <c r="B45" t="s">
        <v>202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5">
      <c r="A46">
        <v>44</v>
      </c>
      <c r="B46" t="s">
        <v>203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5">
      <c r="A47">
        <v>45</v>
      </c>
      <c r="B47" t="s">
        <v>204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5">
      <c r="A48">
        <v>46</v>
      </c>
      <c r="B48" t="s">
        <v>205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5">
      <c r="A49">
        <v>47</v>
      </c>
      <c r="B49" t="s">
        <v>206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5">
      <c r="A50">
        <v>48</v>
      </c>
      <c r="B50" t="s">
        <v>207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5">
      <c r="A51">
        <v>49</v>
      </c>
      <c r="B51" t="s">
        <v>208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5">
      <c r="A52">
        <v>50</v>
      </c>
      <c r="B52" t="s">
        <v>209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5">
      <c r="A53">
        <v>51</v>
      </c>
      <c r="B53" t="s">
        <v>210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5">
      <c r="A54">
        <v>52</v>
      </c>
      <c r="B54" t="s">
        <v>211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5">
      <c r="A55">
        <v>53</v>
      </c>
      <c r="B55" t="s">
        <v>212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5">
      <c r="A56">
        <v>54</v>
      </c>
      <c r="B56" t="s">
        <v>213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5">
      <c r="A57">
        <v>55</v>
      </c>
      <c r="B57" t="s">
        <v>214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5">
      <c r="A58">
        <v>56</v>
      </c>
      <c r="B58" t="s">
        <v>215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5">
      <c r="A59">
        <v>57</v>
      </c>
      <c r="B59" t="s">
        <v>216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5">
      <c r="A60">
        <v>58</v>
      </c>
      <c r="B60" t="s">
        <v>217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5">
      <c r="A61">
        <v>59</v>
      </c>
      <c r="B61" t="s">
        <v>218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5">
      <c r="A62">
        <v>60</v>
      </c>
      <c r="B62" t="s">
        <v>219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5">
      <c r="A63">
        <v>61</v>
      </c>
      <c r="B63" t="s">
        <v>220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5">
      <c r="A64">
        <v>62</v>
      </c>
      <c r="B64" t="s">
        <v>221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5">
      <c r="A65">
        <v>63</v>
      </c>
      <c r="B65" t="s">
        <v>222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5">
      <c r="A66">
        <v>64</v>
      </c>
      <c r="B66" t="s">
        <v>223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5">
      <c r="A67">
        <v>65</v>
      </c>
      <c r="B67" t="s">
        <v>224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5">
      <c r="A68">
        <v>66</v>
      </c>
      <c r="B68" t="s">
        <v>225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5">
      <c r="A69">
        <v>67</v>
      </c>
      <c r="B69" t="s">
        <v>226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5">
      <c r="A70">
        <v>68</v>
      </c>
      <c r="B70" t="s">
        <v>227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5">
      <c r="A71">
        <v>69</v>
      </c>
      <c r="B71" t="s">
        <v>228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5">
      <c r="A72">
        <v>70</v>
      </c>
      <c r="B72" t="s">
        <v>229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5">
      <c r="A73">
        <v>71</v>
      </c>
      <c r="B73" t="s">
        <v>230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5">
      <c r="A74">
        <v>72</v>
      </c>
      <c r="B74" t="s">
        <v>231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5">
      <c r="A75">
        <v>73</v>
      </c>
      <c r="B75" t="s">
        <v>232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5">
      <c r="A76">
        <v>74</v>
      </c>
      <c r="B76" t="s">
        <v>233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5">
      <c r="A77">
        <v>75</v>
      </c>
      <c r="B77" t="s">
        <v>234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5">
      <c r="A78">
        <v>76</v>
      </c>
      <c r="B78" t="s">
        <v>235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5">
      <c r="A79">
        <v>77</v>
      </c>
      <c r="B79" t="s">
        <v>236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5">
      <c r="A80">
        <v>78</v>
      </c>
      <c r="B80" t="s">
        <v>237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5">
      <c r="A81">
        <v>79</v>
      </c>
      <c r="B81" t="s">
        <v>238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5">
      <c r="A82">
        <v>80</v>
      </c>
      <c r="B82" t="s">
        <v>239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5">
      <c r="A83">
        <v>81</v>
      </c>
      <c r="B83" t="s">
        <v>240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5">
      <c r="A84">
        <v>82</v>
      </c>
      <c r="B84" t="s">
        <v>241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5">
      <c r="A85">
        <v>83</v>
      </c>
      <c r="B85" t="s">
        <v>242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5">
      <c r="A86">
        <v>84</v>
      </c>
      <c r="B86" t="s">
        <v>243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5">
      <c r="A87">
        <v>85</v>
      </c>
      <c r="B87" t="s">
        <v>244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5">
      <c r="A88">
        <v>86</v>
      </c>
      <c r="B88" t="s">
        <v>245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5">
      <c r="A89">
        <v>87</v>
      </c>
      <c r="B89" t="s">
        <v>246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5">
      <c r="A90">
        <v>88</v>
      </c>
      <c r="B90" t="s">
        <v>247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5">
      <c r="A91">
        <v>89</v>
      </c>
      <c r="B91" t="s">
        <v>248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5">
      <c r="A92">
        <v>90</v>
      </c>
      <c r="B92" t="s">
        <v>249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5">
      <c r="A93">
        <v>91</v>
      </c>
      <c r="B93" t="s">
        <v>250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5">
      <c r="A94">
        <v>92</v>
      </c>
      <c r="B94" t="s">
        <v>251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5">
      <c r="A95">
        <v>93</v>
      </c>
      <c r="B95" t="s">
        <v>252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5">
      <c r="A96">
        <v>94</v>
      </c>
      <c r="B96" t="s">
        <v>253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5">
      <c r="A97">
        <v>95</v>
      </c>
      <c r="B97" t="s">
        <v>254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5">
      <c r="A98">
        <v>96</v>
      </c>
      <c r="B98" t="s">
        <v>255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5">
      <c r="A99">
        <v>97</v>
      </c>
      <c r="B99" t="s">
        <v>256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5">
      <c r="A100">
        <v>98</v>
      </c>
      <c r="B100" t="s">
        <v>257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5">
      <c r="A101">
        <v>99</v>
      </c>
      <c r="B101" t="s">
        <v>258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5">
      <c r="A102">
        <v>100</v>
      </c>
      <c r="B102" t="s">
        <v>259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5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8"/>
  <sheetViews>
    <sheetView topLeftCell="A80" workbookViewId="0"/>
  </sheetViews>
  <sheetFormatPr defaultRowHeight="12.5" x14ac:dyDescent="0.25"/>
  <cols>
    <col min="1" max="1" width="11.54296875" customWidth="1"/>
    <col min="2" max="2" width="14.7265625" customWidth="1"/>
    <col min="3" max="3" width="19.7265625" style="158" customWidth="1"/>
    <col min="4" max="4" width="17" style="213" customWidth="1"/>
    <col min="5" max="5" width="23.54296875" customWidth="1"/>
    <col min="6" max="6" width="14.7265625" customWidth="1"/>
    <col min="7" max="7" width="8.81640625" customWidth="1"/>
    <col min="8" max="8" width="14.7265625" customWidth="1"/>
    <col min="9" max="9" width="14.26953125" bestFit="1" customWidth="1"/>
    <col min="10" max="10" width="11.7265625" bestFit="1" customWidth="1"/>
    <col min="11" max="11" width="21.1796875" bestFit="1" customWidth="1"/>
  </cols>
  <sheetData>
    <row r="1" spans="1:11" x14ac:dyDescent="0.25">
      <c r="A1" t="s">
        <v>267</v>
      </c>
    </row>
    <row r="5" spans="1:11" x14ac:dyDescent="0.25">
      <c r="A5" t="s">
        <v>263</v>
      </c>
      <c r="B5" t="s">
        <v>265</v>
      </c>
      <c r="C5" s="158" t="s">
        <v>266</v>
      </c>
      <c r="D5" s="213" t="s">
        <v>264</v>
      </c>
    </row>
    <row r="6" spans="1:11" x14ac:dyDescent="0.25">
      <c r="A6" t="s">
        <v>160</v>
      </c>
      <c r="B6">
        <v>2021</v>
      </c>
      <c r="C6" s="158">
        <v>1251506.3500000001</v>
      </c>
      <c r="D6" s="213">
        <v>1.4776347488608097E-2</v>
      </c>
    </row>
    <row r="7" spans="1:11" x14ac:dyDescent="0.25">
      <c r="A7" t="s">
        <v>161</v>
      </c>
      <c r="B7">
        <v>669</v>
      </c>
      <c r="C7" s="158">
        <v>461388.76</v>
      </c>
      <c r="D7" s="213">
        <v>5.4475477851934221E-3</v>
      </c>
    </row>
    <row r="8" spans="1:11" x14ac:dyDescent="0.25">
      <c r="A8" t="s">
        <v>162</v>
      </c>
      <c r="B8">
        <v>183</v>
      </c>
      <c r="C8" s="158">
        <v>129728.87000000001</v>
      </c>
      <c r="D8" s="213">
        <v>1.5316892818198376E-3</v>
      </c>
      <c r="I8" s="211"/>
      <c r="J8" s="212"/>
      <c r="K8" s="62"/>
    </row>
    <row r="9" spans="1:11" x14ac:dyDescent="0.25">
      <c r="A9" t="s">
        <v>163</v>
      </c>
      <c r="B9">
        <v>274</v>
      </c>
      <c r="C9" s="158">
        <v>161583.51999999999</v>
      </c>
      <c r="D9" s="213">
        <v>1.9077923495573602E-3</v>
      </c>
      <c r="J9" s="212"/>
      <c r="K9" s="62"/>
    </row>
    <row r="10" spans="1:11" x14ac:dyDescent="0.25">
      <c r="A10" t="s">
        <v>164</v>
      </c>
      <c r="B10">
        <v>486</v>
      </c>
      <c r="C10" s="158">
        <v>409501.8</v>
      </c>
      <c r="D10" s="213">
        <v>4.8349262422923344E-3</v>
      </c>
      <c r="J10" s="212"/>
      <c r="K10" s="62"/>
    </row>
    <row r="11" spans="1:11" x14ac:dyDescent="0.25">
      <c r="A11" t="s">
        <v>165</v>
      </c>
      <c r="B11">
        <v>298</v>
      </c>
      <c r="C11" s="158">
        <v>294335.71000000002</v>
      </c>
      <c r="D11" s="213">
        <v>3.4751775164913717E-3</v>
      </c>
      <c r="J11" s="212"/>
      <c r="K11" s="62"/>
    </row>
    <row r="12" spans="1:11" x14ac:dyDescent="0.25">
      <c r="A12" t="s">
        <v>166</v>
      </c>
      <c r="B12">
        <v>703</v>
      </c>
      <c r="C12" s="158">
        <v>543806.51</v>
      </c>
      <c r="D12" s="213">
        <v>6.4206417796659468E-3</v>
      </c>
      <c r="J12" s="212"/>
      <c r="K12" s="62"/>
    </row>
    <row r="13" spans="1:11" x14ac:dyDescent="0.25">
      <c r="A13" t="s">
        <v>167</v>
      </c>
      <c r="B13">
        <v>229</v>
      </c>
      <c r="C13" s="158">
        <v>164292.46</v>
      </c>
      <c r="D13" s="213">
        <v>1.9397763972338181E-3</v>
      </c>
      <c r="J13" s="212"/>
      <c r="K13" s="62"/>
    </row>
    <row r="14" spans="1:11" x14ac:dyDescent="0.25">
      <c r="A14" t="s">
        <v>168</v>
      </c>
      <c r="B14">
        <v>546</v>
      </c>
      <c r="C14" s="158">
        <v>356553.10000000003</v>
      </c>
      <c r="D14" s="213">
        <v>4.2097688946927288E-3</v>
      </c>
      <c r="J14" s="212"/>
      <c r="K14" s="62"/>
    </row>
    <row r="15" spans="1:11" x14ac:dyDescent="0.25">
      <c r="A15" t="s">
        <v>169</v>
      </c>
      <c r="B15">
        <v>1277</v>
      </c>
      <c r="C15" s="158">
        <v>1045507.89</v>
      </c>
      <c r="D15" s="213">
        <v>1.2344154613935E-2</v>
      </c>
      <c r="J15" s="212"/>
      <c r="K15" s="62"/>
    </row>
    <row r="16" spans="1:11" x14ac:dyDescent="0.25">
      <c r="A16" t="s">
        <v>170</v>
      </c>
      <c r="B16">
        <v>3652</v>
      </c>
      <c r="C16" s="158">
        <v>2711220.21</v>
      </c>
      <c r="D16" s="213">
        <v>3.2010969773423055E-2</v>
      </c>
      <c r="J16" s="212"/>
      <c r="K16" s="62"/>
    </row>
    <row r="17" spans="1:11" x14ac:dyDescent="0.25">
      <c r="A17" t="s">
        <v>171</v>
      </c>
      <c r="B17">
        <v>1180</v>
      </c>
      <c r="C17" s="158">
        <v>994854.64</v>
      </c>
      <c r="D17" s="213">
        <v>1.1746099299691217E-2</v>
      </c>
      <c r="I17" s="211"/>
      <c r="J17" s="212"/>
      <c r="K17" s="62"/>
    </row>
    <row r="18" spans="1:11" x14ac:dyDescent="0.25">
      <c r="A18" t="s">
        <v>172</v>
      </c>
      <c r="B18">
        <v>2761</v>
      </c>
      <c r="C18" s="158">
        <v>1965171.49</v>
      </c>
      <c r="D18" s="213">
        <v>2.3202484598616482E-2</v>
      </c>
      <c r="I18" s="211"/>
      <c r="J18" s="212"/>
      <c r="K18" s="62"/>
    </row>
    <row r="19" spans="1:11" x14ac:dyDescent="0.25">
      <c r="A19" t="s">
        <v>173</v>
      </c>
      <c r="B19">
        <v>1119</v>
      </c>
      <c r="C19" s="158">
        <v>934492.1</v>
      </c>
      <c r="D19" s="213">
        <v>1.1033407856827179E-2</v>
      </c>
      <c r="I19" s="211"/>
      <c r="J19" s="212"/>
      <c r="K19" s="62"/>
    </row>
    <row r="20" spans="1:11" x14ac:dyDescent="0.25">
      <c r="A20" t="s">
        <v>174</v>
      </c>
      <c r="B20">
        <v>112</v>
      </c>
      <c r="C20" s="158">
        <v>77231.16</v>
      </c>
      <c r="D20" s="213">
        <v>9.1185670540807891E-4</v>
      </c>
      <c r="I20" s="211"/>
      <c r="J20" s="212"/>
      <c r="K20" s="62"/>
    </row>
    <row r="21" spans="1:11" x14ac:dyDescent="0.25">
      <c r="A21" t="s">
        <v>175</v>
      </c>
      <c r="B21">
        <v>777</v>
      </c>
      <c r="C21" s="158">
        <v>533877.6</v>
      </c>
      <c r="D21" s="213">
        <v>6.3034126306942967E-3</v>
      </c>
      <c r="I21" s="211"/>
      <c r="J21" s="212"/>
      <c r="K21" s="62"/>
    </row>
    <row r="22" spans="1:11" x14ac:dyDescent="0.25">
      <c r="A22" t="s">
        <v>176</v>
      </c>
      <c r="B22">
        <v>245</v>
      </c>
      <c r="C22" s="158">
        <v>244740.58000000002</v>
      </c>
      <c r="D22" s="213">
        <v>2.8896152661498594E-3</v>
      </c>
      <c r="J22" s="212"/>
      <c r="K22" s="62"/>
    </row>
    <row r="23" spans="1:11" x14ac:dyDescent="0.25">
      <c r="A23" t="s">
        <v>177</v>
      </c>
      <c r="B23">
        <v>2547</v>
      </c>
      <c r="C23" s="158">
        <v>1753349.83</v>
      </c>
      <c r="D23" s="213">
        <v>2.070153807623264E-2</v>
      </c>
      <c r="J23" s="212"/>
      <c r="K23" s="62"/>
    </row>
    <row r="24" spans="1:11" x14ac:dyDescent="0.25">
      <c r="A24" t="s">
        <v>178</v>
      </c>
      <c r="B24">
        <v>884</v>
      </c>
      <c r="C24" s="158">
        <v>609880.57000000007</v>
      </c>
      <c r="D24" s="213">
        <v>7.2007682812559246E-3</v>
      </c>
      <c r="J24" s="212"/>
      <c r="K24" s="62"/>
    </row>
    <row r="25" spans="1:11" x14ac:dyDescent="0.25">
      <c r="A25" t="s">
        <v>179</v>
      </c>
      <c r="B25">
        <v>388</v>
      </c>
      <c r="C25" s="158">
        <v>215506.55000000002</v>
      </c>
      <c r="D25" s="213">
        <v>2.5444534651151351E-3</v>
      </c>
      <c r="I25" s="211"/>
      <c r="J25" s="212"/>
      <c r="K25" s="62"/>
    </row>
    <row r="26" spans="1:11" x14ac:dyDescent="0.25">
      <c r="A26" t="s">
        <v>180</v>
      </c>
      <c r="B26">
        <v>194</v>
      </c>
      <c r="C26" s="158">
        <v>142253.92000000001</v>
      </c>
      <c r="D26" s="213">
        <v>1.6795706658113698E-3</v>
      </c>
      <c r="I26" s="211"/>
      <c r="J26" s="212"/>
      <c r="K26" s="62"/>
    </row>
    <row r="27" spans="1:11" x14ac:dyDescent="0.25">
      <c r="A27" t="s">
        <v>181</v>
      </c>
      <c r="B27">
        <v>163</v>
      </c>
      <c r="C27" s="158">
        <v>169058.53</v>
      </c>
      <c r="D27" s="213">
        <v>1.9960486698235901E-3</v>
      </c>
      <c r="J27" s="212"/>
      <c r="K27" s="62"/>
    </row>
    <row r="28" spans="1:11" x14ac:dyDescent="0.25">
      <c r="A28" t="s">
        <v>182</v>
      </c>
      <c r="B28">
        <v>1151</v>
      </c>
      <c r="C28" s="158">
        <v>1054117.3999999999</v>
      </c>
      <c r="D28" s="213">
        <v>1.2445805805290635E-2</v>
      </c>
      <c r="J28" s="212"/>
      <c r="K28" s="62"/>
    </row>
    <row r="29" spans="1:11" x14ac:dyDescent="0.25">
      <c r="A29" t="s">
        <v>183</v>
      </c>
      <c r="B29">
        <v>743</v>
      </c>
      <c r="C29" s="158">
        <v>473775.38</v>
      </c>
      <c r="D29" s="213">
        <v>5.5937947469682009E-3</v>
      </c>
      <c r="J29" s="212"/>
      <c r="K29" s="62"/>
    </row>
    <row r="30" spans="1:11" x14ac:dyDescent="0.25">
      <c r="A30" t="s">
        <v>184</v>
      </c>
      <c r="B30">
        <v>1086</v>
      </c>
      <c r="C30" s="158">
        <v>818866.17</v>
      </c>
      <c r="D30" s="213">
        <v>9.6682298692177086E-3</v>
      </c>
      <c r="I30" s="211"/>
      <c r="J30" s="212"/>
      <c r="K30" s="62"/>
    </row>
    <row r="31" spans="1:11" x14ac:dyDescent="0.25">
      <c r="A31" t="s">
        <v>185</v>
      </c>
      <c r="B31">
        <v>3222</v>
      </c>
      <c r="C31" s="158">
        <v>2465466.7400000002</v>
      </c>
      <c r="D31" s="213">
        <v>2.9109395467187035E-2</v>
      </c>
      <c r="I31" s="211"/>
      <c r="J31" s="212"/>
      <c r="K31" s="62"/>
    </row>
    <row r="32" spans="1:11" x14ac:dyDescent="0.25">
      <c r="A32" t="s">
        <v>186</v>
      </c>
      <c r="B32">
        <v>202</v>
      </c>
      <c r="C32" s="158">
        <v>109210.17</v>
      </c>
      <c r="D32" s="213">
        <v>1.2894280729857769E-3</v>
      </c>
      <c r="I32" s="211"/>
      <c r="J32" s="212"/>
      <c r="K32" s="62"/>
    </row>
    <row r="33" spans="1:11" x14ac:dyDescent="0.25">
      <c r="A33" t="s">
        <v>187</v>
      </c>
      <c r="B33">
        <v>612</v>
      </c>
      <c r="C33" s="158">
        <v>380556.22000000003</v>
      </c>
      <c r="D33" s="213">
        <v>4.4931701270802104E-3</v>
      </c>
      <c r="I33" s="211"/>
      <c r="J33" s="212"/>
      <c r="K33" s="62"/>
    </row>
    <row r="34" spans="1:11" x14ac:dyDescent="0.25">
      <c r="A34" t="s">
        <v>188</v>
      </c>
      <c r="B34">
        <v>2443</v>
      </c>
      <c r="C34" s="158">
        <v>1773902.35</v>
      </c>
      <c r="D34" s="213">
        <v>2.0944198592726677E-2</v>
      </c>
      <c r="J34" s="212"/>
      <c r="K34" s="62"/>
    </row>
    <row r="35" spans="1:11" x14ac:dyDescent="0.25">
      <c r="A35" t="s">
        <v>189</v>
      </c>
      <c r="B35">
        <v>529</v>
      </c>
      <c r="C35" s="158">
        <v>469108.49</v>
      </c>
      <c r="D35" s="213">
        <v>5.5386934777408329E-3</v>
      </c>
      <c r="J35" s="212"/>
      <c r="K35" s="62"/>
    </row>
    <row r="36" spans="1:11" x14ac:dyDescent="0.25">
      <c r="A36" t="s">
        <v>190</v>
      </c>
      <c r="B36">
        <v>1014</v>
      </c>
      <c r="C36" s="158">
        <v>522444.58</v>
      </c>
      <c r="D36" s="213">
        <v>6.1684246808814932E-3</v>
      </c>
      <c r="I36" s="211"/>
      <c r="J36" s="212"/>
      <c r="K36" s="62"/>
    </row>
    <row r="37" spans="1:11" x14ac:dyDescent="0.25">
      <c r="A37" t="s">
        <v>191</v>
      </c>
      <c r="B37">
        <v>4007</v>
      </c>
      <c r="C37" s="158">
        <v>2946429.59</v>
      </c>
      <c r="D37" s="213">
        <v>3.4788051592832173E-2</v>
      </c>
      <c r="J37" s="212"/>
      <c r="K37" s="62"/>
    </row>
    <row r="38" spans="1:11" x14ac:dyDescent="0.25">
      <c r="A38" t="s">
        <v>192</v>
      </c>
      <c r="B38">
        <v>803</v>
      </c>
      <c r="C38" s="158">
        <v>498795.57</v>
      </c>
      <c r="D38" s="213">
        <v>5.8892043720739761E-3</v>
      </c>
      <c r="I38" s="211"/>
      <c r="J38" s="212"/>
      <c r="K38" s="62"/>
    </row>
    <row r="39" spans="1:11" x14ac:dyDescent="0.25">
      <c r="A39" t="s">
        <v>193</v>
      </c>
      <c r="B39">
        <v>4450</v>
      </c>
      <c r="C39" s="158">
        <v>2693095.1</v>
      </c>
      <c r="D39" s="213">
        <v>3.1796969322183441E-2</v>
      </c>
      <c r="I39" s="211"/>
      <c r="J39" s="212"/>
      <c r="K39" s="62"/>
    </row>
    <row r="40" spans="1:11" x14ac:dyDescent="0.25">
      <c r="A40" t="s">
        <v>194</v>
      </c>
      <c r="B40">
        <v>941</v>
      </c>
      <c r="C40" s="158">
        <v>606628.07999999996</v>
      </c>
      <c r="D40" s="213">
        <v>7.162366620374839E-3</v>
      </c>
      <c r="I40" s="211"/>
      <c r="J40" s="212"/>
      <c r="K40" s="62"/>
    </row>
    <row r="41" spans="1:11" x14ac:dyDescent="0.25">
      <c r="A41" t="s">
        <v>195</v>
      </c>
      <c r="B41">
        <v>2585</v>
      </c>
      <c r="C41" s="158">
        <v>2011065.52</v>
      </c>
      <c r="D41" s="213">
        <v>2.3744348517191569E-2</v>
      </c>
      <c r="I41" s="211"/>
      <c r="J41" s="212"/>
      <c r="K41" s="62"/>
    </row>
    <row r="42" spans="1:11" x14ac:dyDescent="0.25">
      <c r="A42" t="s">
        <v>196</v>
      </c>
      <c r="B42">
        <v>131</v>
      </c>
      <c r="C42" s="158">
        <v>92993.44</v>
      </c>
      <c r="D42" s="213">
        <v>1.0979595777528637E-3</v>
      </c>
      <c r="I42" s="211"/>
      <c r="J42" s="212"/>
      <c r="K42" s="62"/>
    </row>
    <row r="43" spans="1:11" x14ac:dyDescent="0.25">
      <c r="A43" t="s">
        <v>197</v>
      </c>
      <c r="B43">
        <v>110</v>
      </c>
      <c r="C43" s="158">
        <v>71766.36</v>
      </c>
      <c r="D43" s="213">
        <v>8.4733463266290616E-4</v>
      </c>
      <c r="I43" s="211"/>
      <c r="J43" s="212"/>
      <c r="K43" s="62"/>
    </row>
    <row r="44" spans="1:11" x14ac:dyDescent="0.25">
      <c r="A44" t="s">
        <v>198</v>
      </c>
      <c r="B44">
        <v>789</v>
      </c>
      <c r="C44" s="158">
        <v>575887.71</v>
      </c>
      <c r="D44" s="213">
        <v>6.7994196892239237E-3</v>
      </c>
      <c r="J44" s="212"/>
      <c r="K44" s="62"/>
    </row>
    <row r="45" spans="1:11" x14ac:dyDescent="0.25">
      <c r="A45" t="s">
        <v>199</v>
      </c>
      <c r="B45">
        <v>396</v>
      </c>
      <c r="C45" s="158">
        <v>390004.73</v>
      </c>
      <c r="D45" s="213">
        <v>4.6047272654116201E-3</v>
      </c>
      <c r="J45" s="212"/>
      <c r="K45" s="62"/>
    </row>
    <row r="46" spans="1:11" x14ac:dyDescent="0.25">
      <c r="A46" t="s">
        <v>200</v>
      </c>
      <c r="B46">
        <v>6061</v>
      </c>
      <c r="C46" s="158">
        <v>3453733.95</v>
      </c>
      <c r="D46" s="213">
        <v>4.0777717970350708E-2</v>
      </c>
      <c r="J46" s="212"/>
      <c r="K46" s="62"/>
    </row>
    <row r="47" spans="1:11" x14ac:dyDescent="0.25">
      <c r="A47" t="s">
        <v>201</v>
      </c>
      <c r="B47">
        <v>671</v>
      </c>
      <c r="C47" s="158">
        <v>984364.73</v>
      </c>
      <c r="D47" s="213">
        <v>1.1622246507986066E-2</v>
      </c>
      <c r="J47" s="212"/>
      <c r="K47" s="62"/>
    </row>
    <row r="48" spans="1:11" x14ac:dyDescent="0.25">
      <c r="A48" t="s">
        <v>202</v>
      </c>
      <c r="B48">
        <v>1510</v>
      </c>
      <c r="C48" s="158">
        <v>954117.75</v>
      </c>
      <c r="D48" s="213">
        <v>1.1265124958454192E-2</v>
      </c>
      <c r="I48" s="211"/>
      <c r="J48" s="212"/>
      <c r="K48" s="62"/>
    </row>
    <row r="49" spans="1:11" x14ac:dyDescent="0.25">
      <c r="A49" t="s">
        <v>203</v>
      </c>
      <c r="B49">
        <v>736</v>
      </c>
      <c r="C49" s="158">
        <v>569195.39</v>
      </c>
      <c r="D49" s="213">
        <v>6.7204044722216603E-3</v>
      </c>
      <c r="J49" s="212"/>
      <c r="K49" s="62"/>
    </row>
    <row r="50" spans="1:11" x14ac:dyDescent="0.25">
      <c r="A50" t="s">
        <v>204</v>
      </c>
      <c r="B50">
        <v>1570</v>
      </c>
      <c r="C50" s="158">
        <v>1086205.8</v>
      </c>
      <c r="D50" s="213">
        <v>1.282466872416712E-2</v>
      </c>
      <c r="I50" s="211"/>
      <c r="J50" s="212"/>
      <c r="K50" s="62"/>
    </row>
    <row r="51" spans="1:11" x14ac:dyDescent="0.25">
      <c r="A51" t="s">
        <v>205</v>
      </c>
      <c r="B51">
        <v>253</v>
      </c>
      <c r="C51" s="158">
        <v>142718.65</v>
      </c>
      <c r="D51" s="213">
        <v>1.6850576631153632E-3</v>
      </c>
      <c r="J51" s="212"/>
      <c r="K51" s="62"/>
    </row>
    <row r="52" spans="1:11" x14ac:dyDescent="0.25">
      <c r="A52" t="s">
        <v>206</v>
      </c>
      <c r="B52">
        <v>451</v>
      </c>
      <c r="C52" s="158">
        <v>275399.52</v>
      </c>
      <c r="D52" s="213">
        <v>3.251600765522185E-3</v>
      </c>
      <c r="I52" s="211"/>
      <c r="J52" s="212"/>
      <c r="K52" s="62"/>
    </row>
    <row r="53" spans="1:11" x14ac:dyDescent="0.25">
      <c r="A53" t="s">
        <v>207</v>
      </c>
      <c r="B53">
        <v>67</v>
      </c>
      <c r="C53" s="158">
        <v>39437.18</v>
      </c>
      <c r="D53" s="213">
        <v>4.6562886049342494E-4</v>
      </c>
      <c r="J53" s="212"/>
      <c r="K53" s="62"/>
    </row>
    <row r="54" spans="1:11" x14ac:dyDescent="0.25">
      <c r="A54" t="s">
        <v>208</v>
      </c>
      <c r="B54">
        <v>2305</v>
      </c>
      <c r="C54" s="158">
        <v>1662204.4300000002</v>
      </c>
      <c r="D54" s="213">
        <v>1.9625398029170012E-2</v>
      </c>
      <c r="J54" s="212"/>
      <c r="K54" s="62"/>
    </row>
    <row r="55" spans="1:11" x14ac:dyDescent="0.25">
      <c r="A55" t="s">
        <v>209</v>
      </c>
      <c r="B55">
        <v>546</v>
      </c>
      <c r="C55" s="158">
        <v>499616.36</v>
      </c>
      <c r="D55" s="213">
        <v>5.8988953163150301E-3</v>
      </c>
      <c r="J55" s="212"/>
      <c r="K55" s="62"/>
    </row>
    <row r="56" spans="1:11" x14ac:dyDescent="0.25">
      <c r="A56" t="s">
        <v>210</v>
      </c>
      <c r="B56">
        <v>2954</v>
      </c>
      <c r="C56" s="158">
        <v>2130835.65</v>
      </c>
      <c r="D56" s="213">
        <v>2.5158456451710453E-2</v>
      </c>
      <c r="I56" s="211"/>
      <c r="J56" s="212"/>
      <c r="K56" s="62"/>
    </row>
    <row r="57" spans="1:11" x14ac:dyDescent="0.25">
      <c r="A57" t="s">
        <v>211</v>
      </c>
      <c r="B57">
        <v>158</v>
      </c>
      <c r="C57" s="158">
        <v>82285.290000000008</v>
      </c>
      <c r="D57" s="213">
        <v>9.7153005914903188E-4</v>
      </c>
      <c r="J57" s="212"/>
      <c r="K57" s="62"/>
    </row>
    <row r="58" spans="1:11" x14ac:dyDescent="0.25">
      <c r="A58" t="s">
        <v>212</v>
      </c>
      <c r="B58">
        <v>1094</v>
      </c>
      <c r="C58" s="158">
        <v>839562.84</v>
      </c>
      <c r="D58" s="213">
        <v>9.9125923431093096E-3</v>
      </c>
      <c r="I58" s="211"/>
      <c r="J58" s="212"/>
      <c r="K58" s="62"/>
    </row>
    <row r="59" spans="1:11" x14ac:dyDescent="0.25">
      <c r="A59" t="s">
        <v>213</v>
      </c>
      <c r="B59">
        <v>851</v>
      </c>
      <c r="C59" s="158">
        <v>530952.75</v>
      </c>
      <c r="D59" s="213">
        <v>6.2688793660791754E-3</v>
      </c>
      <c r="J59" s="212"/>
      <c r="K59" s="62"/>
    </row>
    <row r="60" spans="1:11" x14ac:dyDescent="0.25">
      <c r="A60" t="s">
        <v>214</v>
      </c>
      <c r="B60">
        <v>1030</v>
      </c>
      <c r="C60" s="158">
        <v>829841.46</v>
      </c>
      <c r="D60" s="213">
        <v>9.7978134696750634E-3</v>
      </c>
      <c r="I60" s="211"/>
      <c r="J60" s="212"/>
      <c r="K60" s="62"/>
    </row>
    <row r="61" spans="1:11" x14ac:dyDescent="0.25">
      <c r="A61" t="s">
        <v>215</v>
      </c>
      <c r="B61">
        <v>629</v>
      </c>
      <c r="C61" s="158">
        <v>556133.32999999996</v>
      </c>
      <c r="D61" s="213">
        <v>6.5661826918231433E-3</v>
      </c>
      <c r="I61" s="211"/>
      <c r="J61" s="212"/>
      <c r="K61" s="62"/>
    </row>
    <row r="62" spans="1:11" x14ac:dyDescent="0.25">
      <c r="A62" t="s">
        <v>216</v>
      </c>
      <c r="B62">
        <v>362</v>
      </c>
      <c r="C62" s="158">
        <v>273990.17</v>
      </c>
      <c r="D62" s="213">
        <v>3.2349607817673516E-3</v>
      </c>
      <c r="I62" s="211"/>
      <c r="J62" s="212"/>
      <c r="K62" s="62"/>
    </row>
    <row r="63" spans="1:11" x14ac:dyDescent="0.25">
      <c r="A63" t="s">
        <v>217</v>
      </c>
      <c r="B63">
        <v>313</v>
      </c>
      <c r="C63" s="158">
        <v>206048.74</v>
      </c>
      <c r="D63" s="213">
        <v>2.4327865230806558E-3</v>
      </c>
      <c r="J63" s="212"/>
      <c r="K63" s="62"/>
    </row>
    <row r="64" spans="1:11" x14ac:dyDescent="0.25">
      <c r="A64" t="s">
        <v>218</v>
      </c>
      <c r="B64">
        <v>665</v>
      </c>
      <c r="C64" s="158">
        <v>602625.64</v>
      </c>
      <c r="D64" s="213">
        <v>7.115110412491992E-3</v>
      </c>
      <c r="J64" s="212"/>
      <c r="K64" s="62"/>
    </row>
    <row r="65" spans="1:11" x14ac:dyDescent="0.25">
      <c r="A65" t="s">
        <v>219</v>
      </c>
      <c r="B65">
        <v>6940</v>
      </c>
      <c r="C65" s="158">
        <v>4034382.4</v>
      </c>
      <c r="D65" s="213">
        <v>4.7633347001655009E-2</v>
      </c>
      <c r="J65" s="212"/>
      <c r="K65" s="62"/>
    </row>
    <row r="66" spans="1:11" x14ac:dyDescent="0.25">
      <c r="A66" t="s">
        <v>220</v>
      </c>
      <c r="B66">
        <v>237</v>
      </c>
      <c r="C66" s="158">
        <v>159429.38</v>
      </c>
      <c r="D66" s="213">
        <v>1.8823587421456917E-3</v>
      </c>
      <c r="J66" s="212"/>
      <c r="K66" s="62"/>
    </row>
    <row r="67" spans="1:11" x14ac:dyDescent="0.25">
      <c r="A67" t="s">
        <v>221</v>
      </c>
      <c r="B67">
        <v>628</v>
      </c>
      <c r="C67" s="158">
        <v>360649.97000000003</v>
      </c>
      <c r="D67" s="213">
        <v>4.2581400234014679E-3</v>
      </c>
      <c r="I67" s="211"/>
      <c r="J67" s="212"/>
      <c r="K67" s="62"/>
    </row>
    <row r="68" spans="1:11" x14ac:dyDescent="0.25">
      <c r="A68" t="s">
        <v>222</v>
      </c>
      <c r="B68">
        <v>955</v>
      </c>
      <c r="C68" s="158">
        <v>671879.09</v>
      </c>
      <c r="D68" s="213">
        <v>7.932775494243231E-3</v>
      </c>
      <c r="J68" s="212"/>
      <c r="K68" s="62"/>
    </row>
    <row r="69" spans="1:11" x14ac:dyDescent="0.25">
      <c r="A69" t="s">
        <v>223</v>
      </c>
      <c r="B69">
        <v>1316</v>
      </c>
      <c r="C69" s="158">
        <v>1024305.63</v>
      </c>
      <c r="D69" s="213">
        <v>1.2093822714856888E-2</v>
      </c>
      <c r="J69" s="212"/>
      <c r="K69" s="62"/>
    </row>
    <row r="70" spans="1:11" x14ac:dyDescent="0.25">
      <c r="A70" t="s">
        <v>224</v>
      </c>
      <c r="B70">
        <v>1879</v>
      </c>
      <c r="C70" s="158">
        <v>1584385.46</v>
      </c>
      <c r="D70" s="213">
        <v>1.8706601139385496E-2</v>
      </c>
      <c r="I70" s="211"/>
      <c r="J70" s="212"/>
      <c r="K70" s="62"/>
    </row>
    <row r="71" spans="1:11" x14ac:dyDescent="0.25">
      <c r="A71" t="s">
        <v>225</v>
      </c>
      <c r="B71">
        <v>185</v>
      </c>
      <c r="C71" s="158">
        <v>91198.66</v>
      </c>
      <c r="D71" s="213">
        <v>1.0767688798825701E-3</v>
      </c>
      <c r="I71" s="211"/>
      <c r="J71" s="212"/>
      <c r="K71" s="62"/>
    </row>
    <row r="72" spans="1:11" x14ac:dyDescent="0.25">
      <c r="A72" t="s">
        <v>226</v>
      </c>
      <c r="B72">
        <v>1624</v>
      </c>
      <c r="C72" s="158">
        <v>1124689.4099999999</v>
      </c>
      <c r="D72" s="213">
        <v>1.3279038926904062E-2</v>
      </c>
      <c r="I72" s="211"/>
      <c r="J72" s="212"/>
      <c r="K72" s="62"/>
    </row>
    <row r="73" spans="1:11" x14ac:dyDescent="0.25">
      <c r="A73" t="s">
        <v>227</v>
      </c>
      <c r="B73">
        <v>1396</v>
      </c>
      <c r="C73" s="158">
        <v>1123366.8999999999</v>
      </c>
      <c r="D73" s="213">
        <v>1.3263424249985197E-2</v>
      </c>
      <c r="J73" s="212"/>
      <c r="K73" s="62"/>
    </row>
    <row r="74" spans="1:11" x14ac:dyDescent="0.25">
      <c r="A74" t="s">
        <v>228</v>
      </c>
      <c r="B74">
        <v>171</v>
      </c>
      <c r="C74" s="158">
        <v>148687.51</v>
      </c>
      <c r="D74" s="213">
        <v>1.7555310965668622E-3</v>
      </c>
      <c r="I74" s="211"/>
      <c r="J74" s="212"/>
      <c r="K74" s="62"/>
    </row>
    <row r="75" spans="1:11" x14ac:dyDescent="0.25">
      <c r="A75" t="s">
        <v>229</v>
      </c>
      <c r="B75">
        <v>484</v>
      </c>
      <c r="C75" s="158">
        <v>321854.32</v>
      </c>
      <c r="D75" s="213">
        <v>3.8000856112553219E-3</v>
      </c>
      <c r="I75" s="211"/>
      <c r="J75" s="212"/>
      <c r="K75" s="62"/>
    </row>
    <row r="76" spans="1:11" x14ac:dyDescent="0.25">
      <c r="A76" t="s">
        <v>230</v>
      </c>
      <c r="B76">
        <v>717</v>
      </c>
      <c r="C76" s="158">
        <v>516542</v>
      </c>
      <c r="D76" s="213">
        <v>6.09873380543423E-3</v>
      </c>
      <c r="J76" s="212"/>
      <c r="K76" s="62"/>
    </row>
    <row r="77" spans="1:11" x14ac:dyDescent="0.25">
      <c r="A77" t="s">
        <v>231</v>
      </c>
      <c r="B77">
        <v>166</v>
      </c>
      <c r="C77" s="158">
        <v>126375.34</v>
      </c>
      <c r="D77" s="213">
        <v>1.4920946568357358E-3</v>
      </c>
      <c r="J77" s="212"/>
      <c r="K77" s="62"/>
    </row>
    <row r="78" spans="1:11" x14ac:dyDescent="0.25">
      <c r="A78" t="s">
        <v>232</v>
      </c>
      <c r="B78">
        <v>540</v>
      </c>
      <c r="C78" s="158">
        <v>438129.28</v>
      </c>
      <c r="D78" s="213">
        <v>5.1729265985855158E-3</v>
      </c>
      <c r="J78" s="212"/>
      <c r="K78" s="62"/>
    </row>
    <row r="79" spans="1:11" x14ac:dyDescent="0.25">
      <c r="A79" t="s">
        <v>233</v>
      </c>
      <c r="B79">
        <v>2038</v>
      </c>
      <c r="C79" s="158">
        <v>1055748.01</v>
      </c>
      <c r="D79" s="213">
        <v>1.2465058172630522E-2</v>
      </c>
      <c r="J79" s="212"/>
      <c r="K79" s="62"/>
    </row>
    <row r="80" spans="1:11" x14ac:dyDescent="0.25">
      <c r="A80" t="s">
        <v>234</v>
      </c>
      <c r="B80">
        <v>265</v>
      </c>
      <c r="C80" s="158">
        <v>248280.94</v>
      </c>
      <c r="D80" s="213">
        <v>2.9314157648806637E-3</v>
      </c>
      <c r="J80" s="212"/>
      <c r="K80" s="62"/>
    </row>
    <row r="81" spans="1:11" x14ac:dyDescent="0.25">
      <c r="A81" t="s">
        <v>235</v>
      </c>
      <c r="B81">
        <v>2212</v>
      </c>
      <c r="C81" s="158">
        <v>1569038.8599999999</v>
      </c>
      <c r="D81" s="213">
        <v>1.8525406138362389E-2</v>
      </c>
      <c r="I81" s="211"/>
      <c r="J81" s="212"/>
      <c r="K81" s="62"/>
    </row>
    <row r="82" spans="1:11" x14ac:dyDescent="0.25">
      <c r="A82" t="s">
        <v>236</v>
      </c>
      <c r="B82">
        <v>655</v>
      </c>
      <c r="C82" s="158">
        <v>502210.43</v>
      </c>
      <c r="D82" s="213">
        <v>5.9295231111558423E-3</v>
      </c>
      <c r="J82" s="212"/>
      <c r="K82" s="62"/>
    </row>
    <row r="83" spans="1:11" x14ac:dyDescent="0.25">
      <c r="A83" t="s">
        <v>237</v>
      </c>
      <c r="B83">
        <v>2179</v>
      </c>
      <c r="C83" s="158">
        <v>1430671.48</v>
      </c>
      <c r="D83" s="213">
        <v>1.6891723266542938E-2</v>
      </c>
      <c r="I83" s="211"/>
      <c r="J83" s="212"/>
      <c r="K83" s="62"/>
    </row>
    <row r="84" spans="1:11" x14ac:dyDescent="0.25">
      <c r="A84" t="s">
        <v>238</v>
      </c>
      <c r="B84">
        <v>1204</v>
      </c>
      <c r="C84" s="158">
        <v>656905.20000000007</v>
      </c>
      <c r="D84" s="213">
        <v>7.7559810242062294E-3</v>
      </c>
      <c r="J84" s="212"/>
      <c r="K84" s="62"/>
    </row>
    <row r="85" spans="1:11" x14ac:dyDescent="0.25">
      <c r="A85" t="s">
        <v>239</v>
      </c>
      <c r="B85">
        <v>1775</v>
      </c>
      <c r="C85" s="158">
        <v>1492803.1400000001</v>
      </c>
      <c r="D85" s="213">
        <v>1.7625302443511598E-2</v>
      </c>
      <c r="I85" s="211"/>
      <c r="J85" s="212"/>
      <c r="K85" s="62"/>
    </row>
    <row r="86" spans="1:11" x14ac:dyDescent="0.25">
      <c r="A86" t="s">
        <v>240</v>
      </c>
      <c r="B86">
        <v>916</v>
      </c>
      <c r="C86" s="158">
        <v>620035.63</v>
      </c>
      <c r="D86" s="213">
        <v>7.3206675493081106E-3</v>
      </c>
      <c r="I86" s="211"/>
      <c r="J86" s="212"/>
      <c r="K86" s="62"/>
    </row>
    <row r="87" spans="1:11" x14ac:dyDescent="0.25">
      <c r="A87" t="s">
        <v>241</v>
      </c>
      <c r="B87">
        <v>1167</v>
      </c>
      <c r="C87" s="158">
        <v>703654.1</v>
      </c>
      <c r="D87" s="213">
        <v>8.3079382644632924E-3</v>
      </c>
      <c r="I87" s="211"/>
      <c r="J87" s="212"/>
      <c r="K87" s="62"/>
    </row>
    <row r="88" spans="1:11" x14ac:dyDescent="0.25">
      <c r="A88" t="s">
        <v>242</v>
      </c>
      <c r="B88">
        <v>458</v>
      </c>
      <c r="C88" s="158">
        <v>233712.92</v>
      </c>
      <c r="D88" s="213">
        <v>2.7594133409688773E-3</v>
      </c>
      <c r="I88" s="211"/>
      <c r="J88" s="212"/>
      <c r="K88" s="62"/>
    </row>
    <row r="89" spans="1:11" x14ac:dyDescent="0.25">
      <c r="A89" t="s">
        <v>243</v>
      </c>
      <c r="B89">
        <v>886</v>
      </c>
      <c r="C89" s="158">
        <v>688074.33</v>
      </c>
      <c r="D89" s="213">
        <v>8.1239902602741072E-3</v>
      </c>
      <c r="I89" s="211"/>
      <c r="J89" s="212"/>
      <c r="K89" s="62"/>
    </row>
    <row r="90" spans="1:11" x14ac:dyDescent="0.25">
      <c r="A90" t="s">
        <v>244</v>
      </c>
      <c r="B90">
        <v>605</v>
      </c>
      <c r="C90" s="158">
        <v>465567.55</v>
      </c>
      <c r="D90" s="213">
        <v>5.4968861310371493E-3</v>
      </c>
      <c r="J90" s="212"/>
      <c r="K90" s="62"/>
    </row>
    <row r="91" spans="1:11" x14ac:dyDescent="0.25">
      <c r="A91" t="s">
        <v>245</v>
      </c>
      <c r="B91">
        <v>1208</v>
      </c>
      <c r="C91" s="158">
        <v>800253.99</v>
      </c>
      <c r="D91" s="213">
        <v>9.4484786556497356E-3</v>
      </c>
      <c r="I91" s="211"/>
      <c r="J91" s="212"/>
      <c r="K91" s="62"/>
    </row>
    <row r="92" spans="1:11" x14ac:dyDescent="0.25">
      <c r="A92" t="s">
        <v>246</v>
      </c>
      <c r="B92">
        <v>311</v>
      </c>
      <c r="C92" s="158">
        <v>324254.90000000002</v>
      </c>
      <c r="D92" s="213">
        <v>3.8284288987298146E-3</v>
      </c>
      <c r="J92" s="212"/>
      <c r="K92" s="62"/>
    </row>
    <row r="93" spans="1:11" x14ac:dyDescent="0.25">
      <c r="A93" t="s">
        <v>247</v>
      </c>
      <c r="B93">
        <v>391</v>
      </c>
      <c r="C93" s="158">
        <v>222217.95</v>
      </c>
      <c r="D93" s="213">
        <v>2.6236939568114372E-3</v>
      </c>
      <c r="I93" s="211"/>
      <c r="J93" s="212"/>
      <c r="K93" s="62"/>
    </row>
    <row r="94" spans="1:11" x14ac:dyDescent="0.25">
      <c r="A94" t="s">
        <v>248</v>
      </c>
      <c r="B94">
        <v>77</v>
      </c>
      <c r="C94" s="158">
        <v>35720.99</v>
      </c>
      <c r="D94" s="213">
        <v>4.2175236336363368E-4</v>
      </c>
      <c r="J94" s="212"/>
      <c r="K94" s="62"/>
    </row>
    <row r="95" spans="1:11" x14ac:dyDescent="0.25">
      <c r="A95" t="s">
        <v>249</v>
      </c>
      <c r="B95">
        <v>2989</v>
      </c>
      <c r="C95" s="158">
        <v>2331020.25</v>
      </c>
      <c r="D95" s="213">
        <v>2.7522005954649865E-2</v>
      </c>
      <c r="J95" s="212"/>
      <c r="K95" s="62"/>
    </row>
    <row r="96" spans="1:11" x14ac:dyDescent="0.25">
      <c r="A96" t="s">
        <v>250</v>
      </c>
      <c r="B96">
        <v>695</v>
      </c>
      <c r="C96" s="158">
        <v>384919.31</v>
      </c>
      <c r="D96" s="213">
        <v>4.5446844753406655E-3</v>
      </c>
      <c r="J96" s="212"/>
      <c r="K96" s="62"/>
    </row>
    <row r="97" spans="1:11" x14ac:dyDescent="0.25">
      <c r="A97" t="s">
        <v>251</v>
      </c>
      <c r="B97">
        <v>9325</v>
      </c>
      <c r="C97" s="158">
        <v>6567096.4199999999</v>
      </c>
      <c r="D97" s="213">
        <v>7.753672100274539E-2</v>
      </c>
      <c r="I97" s="211"/>
      <c r="J97" s="212"/>
      <c r="K97" s="62"/>
    </row>
    <row r="98" spans="1:11" x14ac:dyDescent="0.25">
      <c r="A98" t="s">
        <v>252</v>
      </c>
      <c r="B98">
        <v>261</v>
      </c>
      <c r="C98" s="158">
        <v>212263.91</v>
      </c>
      <c r="D98" s="213">
        <v>2.506168101704506E-3</v>
      </c>
      <c r="J98" s="212"/>
      <c r="K98" s="62"/>
    </row>
    <row r="99" spans="1:11" x14ac:dyDescent="0.25">
      <c r="A99" t="s">
        <v>253</v>
      </c>
      <c r="B99">
        <v>167</v>
      </c>
      <c r="C99" s="158">
        <v>77082.540000000008</v>
      </c>
      <c r="D99" s="213">
        <v>9.1010197139194157E-4</v>
      </c>
      <c r="I99" s="211"/>
      <c r="J99" s="212"/>
      <c r="K99" s="62"/>
    </row>
    <row r="100" spans="1:11" x14ac:dyDescent="0.25">
      <c r="A100" t="s">
        <v>254</v>
      </c>
      <c r="B100">
        <v>493</v>
      </c>
      <c r="C100" s="158">
        <v>328078.09000000003</v>
      </c>
      <c r="D100" s="213">
        <v>3.8735687287873859E-3</v>
      </c>
      <c r="J100" s="212"/>
      <c r="K100" s="62"/>
    </row>
    <row r="101" spans="1:11" x14ac:dyDescent="0.25">
      <c r="A101" t="s">
        <v>255</v>
      </c>
      <c r="B101">
        <v>1449</v>
      </c>
      <c r="C101" s="158">
        <v>951452.20000000007</v>
      </c>
      <c r="D101" s="213">
        <v>1.1233653209990225E-2</v>
      </c>
      <c r="J101" s="212"/>
      <c r="K101" s="62"/>
    </row>
    <row r="102" spans="1:11" x14ac:dyDescent="0.25">
      <c r="A102" t="s">
        <v>256</v>
      </c>
      <c r="B102">
        <v>1264</v>
      </c>
      <c r="C102" s="158">
        <v>942885.13</v>
      </c>
      <c r="D102" s="213">
        <v>1.1132503101339772E-2</v>
      </c>
      <c r="J102" s="212"/>
      <c r="K102" s="62"/>
    </row>
    <row r="103" spans="1:11" x14ac:dyDescent="0.25">
      <c r="A103" t="s">
        <v>257</v>
      </c>
      <c r="B103">
        <v>1314</v>
      </c>
      <c r="C103" s="158">
        <v>717085.96</v>
      </c>
      <c r="D103" s="213">
        <v>8.4665262179150144E-3</v>
      </c>
      <c r="I103" s="211"/>
      <c r="J103" s="212"/>
      <c r="K103" s="62"/>
    </row>
    <row r="104" spans="1:11" x14ac:dyDescent="0.25">
      <c r="A104" t="s">
        <v>258</v>
      </c>
      <c r="B104">
        <v>506</v>
      </c>
      <c r="C104" s="158">
        <v>362233.06</v>
      </c>
      <c r="D104" s="213">
        <v>4.276831329239221E-3</v>
      </c>
      <c r="I104" s="211"/>
      <c r="J104" s="212"/>
      <c r="K104" s="62"/>
    </row>
    <row r="105" spans="1:11" x14ac:dyDescent="0.25">
      <c r="A105" t="s">
        <v>259</v>
      </c>
      <c r="B105">
        <v>277</v>
      </c>
      <c r="C105" s="158">
        <v>204229.09</v>
      </c>
      <c r="D105" s="213">
        <v>2.4113021888560269E-3</v>
      </c>
      <c r="I105" s="211"/>
      <c r="J105" s="212"/>
      <c r="K105" s="62"/>
    </row>
    <row r="106" spans="1:11" x14ac:dyDescent="0.25">
      <c r="A106" t="s">
        <v>102</v>
      </c>
      <c r="B106">
        <v>117919</v>
      </c>
      <c r="C106" s="158">
        <v>84696597.109999985</v>
      </c>
      <c r="D106" s="213">
        <v>1</v>
      </c>
      <c r="J106" s="212"/>
      <c r="K106" s="62"/>
    </row>
    <row r="107" spans="1:11" x14ac:dyDescent="0.25">
      <c r="J107" s="212"/>
      <c r="K107" s="62"/>
    </row>
    <row r="108" spans="1:11" x14ac:dyDescent="0.25">
      <c r="I108" s="211"/>
      <c r="J108" s="211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Allocations Were Revised</vt:lpstr>
      <vt:lpstr>Allocation to Cnties</vt:lpstr>
      <vt:lpstr>Sheet1</vt:lpstr>
      <vt:lpstr>Allocation SFY 2023 Estimate</vt:lpstr>
      <vt:lpstr>County Percentages</vt:lpstr>
      <vt:lpstr>Revised County Percentages</vt:lpstr>
      <vt:lpstr>'Allocation to Cnties'!Print_Area</vt:lpstr>
      <vt:lpstr>Sheet1!Print_Area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Mohr, Wayne S</cp:lastModifiedBy>
  <cp:lastPrinted>2012-09-22T16:43:15Z</cp:lastPrinted>
  <dcterms:created xsi:type="dcterms:W3CDTF">2007-08-07T15:27:20Z</dcterms:created>
  <dcterms:modified xsi:type="dcterms:W3CDTF">2022-01-17T18:32:40Z</dcterms:modified>
</cp:coreProperties>
</file>