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G:\2027 DSS Budget Estimates for Upload\"/>
    </mc:Choice>
  </mc:AlternateContent>
  <xr:revisionPtr revIDLastSave="0" documentId="8_{663A7BB7-F88A-4AC1-B91E-948F4E514D04}" xr6:coauthVersionLast="47" xr6:coauthVersionMax="47" xr10:uidLastSave="{00000000-0000-0000-0000-000000000000}"/>
  <bookViews>
    <workbookView xWindow="-120" yWindow="-120" windowWidth="29040" windowHeight="15720" xr2:uid="{60E56789-E234-4712-A8C5-BCA7071DB2AF}"/>
  </bookViews>
  <sheets>
    <sheet name="SFY 2027 PROJECTED" sheetId="1" r:id="rId1"/>
    <sheet name="County Estimates" sheetId="2" r:id="rId2"/>
  </sheet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'SFY 2027 PROJECTED'!$A$1:$G$65</definedName>
    <definedName name="_xlnm.Print_Titles" localSheetId="0">'SFY 2027 PROJECTED'!$1:$4</definedName>
    <definedName name="TOT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E68" i="1"/>
  <c r="E30" i="1"/>
  <c r="E54" i="1"/>
  <c r="E55" i="1"/>
  <c r="G59" i="1"/>
  <c r="F54" i="1" l="1"/>
  <c r="H54" i="1" s="1"/>
  <c r="F30" i="1"/>
  <c r="F55" i="1"/>
  <c r="E27" i="1"/>
  <c r="H55" i="1"/>
  <c r="D59" i="1"/>
  <c r="H30" i="1"/>
  <c r="E5" i="1" l="1"/>
  <c r="F5" i="1" s="1"/>
  <c r="E7" i="1"/>
  <c r="E40" i="1"/>
  <c r="F40" i="1" s="1"/>
  <c r="H40" i="1" s="1"/>
  <c r="E53" i="1"/>
  <c r="E44" i="1"/>
  <c r="F44" i="1" s="1"/>
  <c r="E25" i="1"/>
  <c r="E49" i="1"/>
  <c r="F49" i="1" s="1"/>
  <c r="H49" i="1" s="1"/>
  <c r="E41" i="1"/>
  <c r="F41" i="1" s="1"/>
  <c r="E32" i="1"/>
  <c r="F32" i="1" s="1"/>
  <c r="E34" i="1"/>
  <c r="F34" i="1" s="1"/>
  <c r="H34" i="1" s="1"/>
  <c r="E15" i="1"/>
  <c r="F15" i="1" s="1"/>
  <c r="H15" i="1" s="1"/>
  <c r="E23" i="1"/>
  <c r="F23" i="1" s="1"/>
  <c r="E26" i="1"/>
  <c r="F26" i="1" s="1"/>
  <c r="E43" i="1"/>
  <c r="E33" i="1"/>
  <c r="E14" i="1"/>
  <c r="F14" i="1" s="1"/>
  <c r="H14" i="1" s="1"/>
  <c r="E52" i="1"/>
  <c r="F52" i="1" s="1"/>
  <c r="H52" i="1" s="1"/>
  <c r="E39" i="1"/>
  <c r="F39" i="1" s="1"/>
  <c r="H39" i="1" s="1"/>
  <c r="E12" i="1"/>
  <c r="E48" i="1"/>
  <c r="F48" i="1" s="1"/>
  <c r="H48" i="1" s="1"/>
  <c r="E57" i="1"/>
  <c r="E51" i="1"/>
  <c r="E21" i="1"/>
  <c r="F21" i="1" s="1"/>
  <c r="H21" i="1" s="1"/>
  <c r="E19" i="1"/>
  <c r="F19" i="1" s="1"/>
  <c r="H19" i="1" s="1"/>
  <c r="E47" i="1"/>
  <c r="F47" i="1" s="1"/>
  <c r="E28" i="1"/>
  <c r="E22" i="1"/>
  <c r="F22" i="1" s="1"/>
  <c r="H22" i="1" s="1"/>
  <c r="E45" i="1"/>
  <c r="E11" i="1"/>
  <c r="F11" i="1" s="1"/>
  <c r="H11" i="1" s="1"/>
  <c r="E6" i="1"/>
  <c r="E56" i="1"/>
  <c r="F56" i="1" s="1"/>
  <c r="H56" i="1" s="1"/>
  <c r="E9" i="1"/>
  <c r="F9" i="1" s="1"/>
  <c r="H9" i="1" s="1"/>
  <c r="E50" i="1"/>
  <c r="F50" i="1" s="1"/>
  <c r="E13" i="1"/>
  <c r="F13" i="1" s="1"/>
  <c r="H13" i="1" s="1"/>
  <c r="E10" i="1"/>
  <c r="F10" i="1" s="1"/>
  <c r="H10" i="1" s="1"/>
  <c r="E20" i="1"/>
  <c r="F20" i="1" s="1"/>
  <c r="H20" i="1" s="1"/>
  <c r="E24" i="1"/>
  <c r="E29" i="1"/>
  <c r="E17" i="1"/>
  <c r="F17" i="1" s="1"/>
  <c r="E8" i="1"/>
  <c r="F8" i="1" s="1"/>
  <c r="E42" i="1"/>
  <c r="E18" i="1"/>
  <c r="F18" i="1" s="1"/>
  <c r="H18" i="1" s="1"/>
  <c r="E16" i="1"/>
  <c r="F16" i="1" s="1"/>
  <c r="H16" i="1" s="1"/>
  <c r="E35" i="1"/>
  <c r="F35" i="1" s="1"/>
  <c r="E36" i="1"/>
  <c r="F36" i="1" s="1"/>
  <c r="H36" i="1" s="1"/>
  <c r="E37" i="1"/>
  <c r="F37" i="1" s="1"/>
  <c r="H37" i="1" s="1"/>
  <c r="E31" i="1"/>
  <c r="F31" i="1" s="1"/>
  <c r="H31" i="1" s="1"/>
  <c r="E46" i="1"/>
  <c r="F46" i="1" s="1"/>
  <c r="H46" i="1" s="1"/>
  <c r="E38" i="1"/>
  <c r="F27" i="1"/>
  <c r="H27" i="1" s="1"/>
  <c r="C15" i="2"/>
  <c r="C27" i="2"/>
  <c r="C39" i="2"/>
  <c r="C51" i="2"/>
  <c r="C63" i="2"/>
  <c r="C75" i="2"/>
  <c r="C87" i="2"/>
  <c r="C99" i="2"/>
  <c r="C16" i="2"/>
  <c r="C28" i="2"/>
  <c r="C40" i="2"/>
  <c r="C52" i="2"/>
  <c r="C64" i="2"/>
  <c r="C76" i="2"/>
  <c r="C88" i="2"/>
  <c r="C100" i="2"/>
  <c r="C5" i="2"/>
  <c r="C17" i="2"/>
  <c r="C29" i="2"/>
  <c r="C41" i="2"/>
  <c r="C53" i="2"/>
  <c r="C65" i="2"/>
  <c r="C77" i="2"/>
  <c r="C89" i="2"/>
  <c r="C101" i="2"/>
  <c r="C6" i="2"/>
  <c r="C18" i="2"/>
  <c r="C30" i="2"/>
  <c r="C42" i="2"/>
  <c r="C54" i="2"/>
  <c r="C66" i="2"/>
  <c r="C78" i="2"/>
  <c r="C90" i="2"/>
  <c r="C102" i="2"/>
  <c r="C7" i="2"/>
  <c r="C31" i="2"/>
  <c r="C43" i="2"/>
  <c r="C55" i="2"/>
  <c r="C67" i="2"/>
  <c r="C79" i="2"/>
  <c r="C91" i="2"/>
  <c r="C103" i="2"/>
  <c r="C8" i="2"/>
  <c r="C20" i="2"/>
  <c r="C32" i="2"/>
  <c r="C56" i="2"/>
  <c r="C68" i="2"/>
  <c r="C92" i="2"/>
  <c r="C21" i="2"/>
  <c r="C45" i="2"/>
  <c r="C69" i="2"/>
  <c r="C93" i="2"/>
  <c r="C19" i="2"/>
  <c r="C44" i="2"/>
  <c r="C80" i="2"/>
  <c r="C33" i="2"/>
  <c r="C57" i="2"/>
  <c r="C81" i="2"/>
  <c r="C10" i="2"/>
  <c r="C22" i="2"/>
  <c r="C34" i="2"/>
  <c r="C46" i="2"/>
  <c r="C58" i="2"/>
  <c r="C70" i="2"/>
  <c r="C82" i="2"/>
  <c r="C94" i="2"/>
  <c r="C11" i="2"/>
  <c r="C23" i="2"/>
  <c r="C35" i="2"/>
  <c r="C47" i="2"/>
  <c r="C59" i="2"/>
  <c r="C71" i="2"/>
  <c r="C83" i="2"/>
  <c r="C95" i="2"/>
  <c r="C12" i="2"/>
  <c r="C24" i="2"/>
  <c r="C36" i="2"/>
  <c r="C48" i="2"/>
  <c r="C60" i="2"/>
  <c r="C72" i="2"/>
  <c r="C84" i="2"/>
  <c r="C96" i="2"/>
  <c r="C13" i="2"/>
  <c r="C25" i="2"/>
  <c r="C37" i="2"/>
  <c r="C49" i="2"/>
  <c r="C61" i="2"/>
  <c r="C73" i="2"/>
  <c r="C85" i="2"/>
  <c r="C97" i="2"/>
  <c r="C14" i="2"/>
  <c r="C26" i="2"/>
  <c r="C38" i="2"/>
  <c r="C50" i="2"/>
  <c r="C62" i="2"/>
  <c r="C74" i="2"/>
  <c r="C86" i="2"/>
  <c r="C98" i="2"/>
  <c r="C104" i="2"/>
  <c r="C9" i="2"/>
  <c r="F24" i="1"/>
  <c r="H24" i="1" s="1"/>
  <c r="F42" i="1"/>
  <c r="H42" i="1" s="1"/>
  <c r="F12" i="1"/>
  <c r="F57" i="1"/>
  <c r="H57" i="1" s="1"/>
  <c r="F6" i="1"/>
  <c r="H6" i="1" s="1"/>
  <c r="F38" i="1"/>
  <c r="H38" i="1" s="1"/>
  <c r="F43" i="1"/>
  <c r="H43" i="1"/>
  <c r="F28" i="1"/>
  <c r="H28" i="1" s="1"/>
  <c r="H8" i="1"/>
  <c r="H26" i="1"/>
  <c r="F7" i="1"/>
  <c r="H7" i="1" s="1"/>
  <c r="F53" i="1"/>
  <c r="H53" i="1" s="1"/>
  <c r="F45" i="1"/>
  <c r="H45" i="1" s="1"/>
  <c r="H17" i="1"/>
  <c r="H47" i="1"/>
  <c r="F29" i="1"/>
  <c r="H29" i="1" s="1"/>
  <c r="F33" i="1"/>
  <c r="H33" i="1" s="1"/>
  <c r="H32" i="1" l="1"/>
  <c r="F51" i="1"/>
  <c r="H51" i="1" s="1"/>
  <c r="H50" i="1"/>
  <c r="H12" i="1"/>
  <c r="E59" i="1"/>
  <c r="D8" i="2" s="1"/>
  <c r="H23" i="1"/>
  <c r="F25" i="1"/>
  <c r="H25" i="1" s="1"/>
  <c r="H35" i="1"/>
  <c r="H44" i="1"/>
  <c r="H41" i="1"/>
  <c r="C106" i="2"/>
  <c r="D45" i="2"/>
  <c r="D77" i="2"/>
  <c r="D5" i="2"/>
  <c r="D9" i="2"/>
  <c r="D13" i="2"/>
  <c r="D20" i="2"/>
  <c r="D24" i="2"/>
  <c r="D31" i="2"/>
  <c r="D74" i="2"/>
  <c r="D103" i="2"/>
  <c r="D10" i="2"/>
  <c r="D17" i="2"/>
  <c r="D21" i="2"/>
  <c r="D28" i="2"/>
  <c r="D35" i="2"/>
  <c r="D39" i="2"/>
  <c r="D82" i="2"/>
  <c r="D18" i="2"/>
  <c r="D72" i="2"/>
  <c r="D79" i="2"/>
  <c r="D90" i="2"/>
  <c r="D7" i="2"/>
  <c r="D22" i="2"/>
  <c r="D48" i="2"/>
  <c r="D91" i="2"/>
  <c r="D73" i="2"/>
  <c r="D30" i="2"/>
  <c r="D84" i="2"/>
  <c r="D51" i="2"/>
  <c r="D44" i="2"/>
  <c r="D58" i="2"/>
  <c r="D26" i="2"/>
  <c r="D40" i="2"/>
  <c r="E9" i="2" l="1"/>
  <c r="F9" i="2" s="1"/>
  <c r="D33" i="2"/>
  <c r="D14" i="2"/>
  <c r="D96" i="2"/>
  <c r="D70" i="2"/>
  <c r="D66" i="2"/>
  <c r="D100" i="2"/>
  <c r="D92" i="2"/>
  <c r="D63" i="2"/>
  <c r="D98" i="2"/>
  <c r="D93" i="2"/>
  <c r="D85" i="2"/>
  <c r="D59" i="2"/>
  <c r="D65" i="2"/>
  <c r="D89" i="2"/>
  <c r="D78" i="2"/>
  <c r="D52" i="2"/>
  <c r="H59" i="1"/>
  <c r="D54" i="2"/>
  <c r="D34" i="2"/>
  <c r="D12" i="2"/>
  <c r="D16" i="2"/>
  <c r="F59" i="1"/>
  <c r="D37" i="2"/>
  <c r="D61" i="2"/>
  <c r="D75" i="2"/>
  <c r="D6" i="2"/>
  <c r="D67" i="2"/>
  <c r="D15" i="2"/>
  <c r="D41" i="2"/>
  <c r="D76" i="2"/>
  <c r="D83" i="2"/>
  <c r="D71" i="2"/>
  <c r="D11" i="2"/>
  <c r="D60" i="2"/>
  <c r="D104" i="2"/>
  <c r="D29" i="2"/>
  <c r="D62" i="2"/>
  <c r="D50" i="2"/>
  <c r="D64" i="2"/>
  <c r="D97" i="2"/>
  <c r="D56" i="2"/>
  <c r="D99" i="2"/>
  <c r="D27" i="2"/>
  <c r="D80" i="2"/>
  <c r="D101" i="2"/>
  <c r="D69" i="2"/>
  <c r="D43" i="2"/>
  <c r="D57" i="2"/>
  <c r="D86" i="2"/>
  <c r="D49" i="2"/>
  <c r="D95" i="2"/>
  <c r="D23" i="2"/>
  <c r="D87" i="2"/>
  <c r="D47" i="2"/>
  <c r="D55" i="2"/>
  <c r="D36" i="2"/>
  <c r="D53" i="2"/>
  <c r="D68" i="2"/>
  <c r="D42" i="2"/>
  <c r="D88" i="2"/>
  <c r="D94" i="2"/>
  <c r="D19" i="2"/>
  <c r="D102" i="2"/>
  <c r="D25" i="2"/>
  <c r="D46" i="2"/>
  <c r="D32" i="2"/>
  <c r="D38" i="2"/>
  <c r="D81" i="2"/>
  <c r="E73" i="2"/>
  <c r="F73" i="2" s="1"/>
  <c r="E39" i="2"/>
  <c r="F39" i="2" s="1"/>
  <c r="E77" i="2"/>
  <c r="F77" i="2"/>
  <c r="E33" i="2"/>
  <c r="F33" i="2" s="1"/>
  <c r="E35" i="2"/>
  <c r="F35" i="2" s="1"/>
  <c r="E70" i="2"/>
  <c r="F70" i="2" s="1"/>
  <c r="E58" i="2"/>
  <c r="F58" i="2" s="1"/>
  <c r="E100" i="2"/>
  <c r="F100" i="2" s="1"/>
  <c r="E20" i="2"/>
  <c r="F20" i="2" s="1"/>
  <c r="E44" i="2"/>
  <c r="F44" i="2" s="1"/>
  <c r="E13" i="2"/>
  <c r="F13" i="2" s="1"/>
  <c r="E51" i="2"/>
  <c r="F51" i="2" s="1"/>
  <c r="E65" i="2"/>
  <c r="F65" i="2" s="1"/>
  <c r="E79" i="2"/>
  <c r="F79" i="2"/>
  <c r="E89" i="2"/>
  <c r="F89" i="2" s="1"/>
  <c r="E17" i="2"/>
  <c r="F17" i="2"/>
  <c r="E78" i="2"/>
  <c r="F78" i="2" s="1"/>
  <c r="E52" i="2"/>
  <c r="F52" i="2"/>
  <c r="E91" i="2"/>
  <c r="F91" i="2" s="1"/>
  <c r="E48" i="2"/>
  <c r="F48" i="2" s="1"/>
  <c r="E31" i="2"/>
  <c r="F31" i="2" s="1"/>
  <c r="E22" i="2"/>
  <c r="F22" i="2" s="1"/>
  <c r="E41" i="2"/>
  <c r="F41" i="2" s="1"/>
  <c r="E40" i="2"/>
  <c r="F40" i="2" s="1"/>
  <c r="E18" i="2"/>
  <c r="F18" i="2" s="1"/>
  <c r="E103" i="2"/>
  <c r="F103" i="2"/>
  <c r="E26" i="2"/>
  <c r="F26" i="2" s="1"/>
  <c r="E24" i="2"/>
  <c r="F24" i="2" s="1"/>
  <c r="E7" i="2"/>
  <c r="F7" i="2" s="1"/>
  <c r="E28" i="2"/>
  <c r="F28" i="2" s="1"/>
  <c r="E90" i="2"/>
  <c r="F90" i="2"/>
  <c r="E21" i="2"/>
  <c r="F21" i="2" s="1"/>
  <c r="E85" i="2"/>
  <c r="F85" i="2" s="1"/>
  <c r="E59" i="2"/>
  <c r="F59" i="2"/>
  <c r="E84" i="2"/>
  <c r="F84" i="2" s="1"/>
  <c r="E72" i="2"/>
  <c r="F72" i="2" s="1"/>
  <c r="E82" i="2"/>
  <c r="F82" i="2"/>
  <c r="E10" i="2"/>
  <c r="F10" i="2" s="1"/>
  <c r="E74" i="2"/>
  <c r="F74" i="2" s="1"/>
  <c r="E5" i="2"/>
  <c r="E45" i="2"/>
  <c r="F45" i="2" s="1"/>
  <c r="E30" i="2"/>
  <c r="F30" i="2" s="1"/>
  <c r="E83" i="2"/>
  <c r="F83" i="2"/>
  <c r="E34" i="2"/>
  <c r="F34" i="2" s="1"/>
  <c r="E57" i="2"/>
  <c r="F57" i="2" s="1"/>
  <c r="E88" i="2"/>
  <c r="F88" i="2"/>
  <c r="E8" i="2"/>
  <c r="F8" i="2"/>
  <c r="E68" i="2" l="1"/>
  <c r="F68" i="2" s="1"/>
  <c r="E69" i="2"/>
  <c r="F69" i="2" s="1"/>
  <c r="E93" i="2"/>
  <c r="F93" i="2" s="1"/>
  <c r="E101" i="2"/>
  <c r="F101" i="2" s="1"/>
  <c r="E16" i="2"/>
  <c r="F16" i="2" s="1"/>
  <c r="E81" i="2"/>
  <c r="F81" i="2" s="1"/>
  <c r="E32" i="2"/>
  <c r="F32" i="2" s="1"/>
  <c r="E99" i="2"/>
  <c r="F99" i="2" s="1"/>
  <c r="E54" i="2"/>
  <c r="F54" i="2" s="1"/>
  <c r="E38" i="2"/>
  <c r="F38" i="2" s="1"/>
  <c r="E98" i="2"/>
  <c r="F98" i="2" s="1"/>
  <c r="E46" i="2"/>
  <c r="F46" i="2" s="1"/>
  <c r="E63" i="2"/>
  <c r="F63" i="2" s="1"/>
  <c r="E23" i="2"/>
  <c r="F23" i="2" s="1"/>
  <c r="E102" i="2"/>
  <c r="F102" i="2" s="1"/>
  <c r="E64" i="2"/>
  <c r="F64" i="2" s="1"/>
  <c r="E96" i="2"/>
  <c r="F96" i="2" s="1"/>
  <c r="E19" i="2"/>
  <c r="F19" i="2" s="1"/>
  <c r="E94" i="2"/>
  <c r="F94" i="2" s="1"/>
  <c r="E86" i="2"/>
  <c r="F86" i="2" s="1"/>
  <c r="E62" i="2"/>
  <c r="F62" i="2" s="1"/>
  <c r="E75" i="2"/>
  <c r="F75" i="2" s="1"/>
  <c r="E60" i="2"/>
  <c r="F60" i="2" s="1"/>
  <c r="E11" i="2"/>
  <c r="F11" i="2" s="1"/>
  <c r="E36" i="2"/>
  <c r="F36" i="2" s="1"/>
  <c r="E71" i="2"/>
  <c r="F71" i="2" s="1"/>
  <c r="E47" i="2"/>
  <c r="F47" i="2" s="1"/>
  <c r="E87" i="2"/>
  <c r="E15" i="2"/>
  <c r="F15" i="2" s="1"/>
  <c r="E50" i="2"/>
  <c r="F50" i="2" s="1"/>
  <c r="E29" i="2"/>
  <c r="F29" i="2" s="1"/>
  <c r="E53" i="2"/>
  <c r="F53" i="2" s="1"/>
  <c r="E80" i="2"/>
  <c r="F80" i="2" s="1"/>
  <c r="E12" i="2"/>
  <c r="F12" i="2" s="1"/>
  <c r="E92" i="2"/>
  <c r="F92" i="2" s="1"/>
  <c r="E97" i="2"/>
  <c r="F97" i="2" s="1"/>
  <c r="E66" i="2"/>
  <c r="F66" i="2" s="1"/>
  <c r="E95" i="2"/>
  <c r="F95" i="2" s="1"/>
  <c r="E67" i="2"/>
  <c r="F67" i="2" s="1"/>
  <c r="E55" i="2"/>
  <c r="F55" i="2" s="1"/>
  <c r="E49" i="2"/>
  <c r="F49" i="2" s="1"/>
  <c r="E27" i="2"/>
  <c r="F27" i="2" s="1"/>
  <c r="E14" i="2"/>
  <c r="F14" i="2" s="1"/>
  <c r="E61" i="2"/>
  <c r="F61" i="2" s="1"/>
  <c r="E56" i="2"/>
  <c r="F56" i="2" s="1"/>
  <c r="E42" i="2"/>
  <c r="F42" i="2" s="1"/>
  <c r="E43" i="2"/>
  <c r="F43" i="2" s="1"/>
  <c r="E104" i="2"/>
  <c r="F104" i="2" s="1"/>
  <c r="E37" i="2"/>
  <c r="F37" i="2" s="1"/>
  <c r="F87" i="2"/>
  <c r="D106" i="2"/>
  <c r="E76" i="2"/>
  <c r="F76" i="2" s="1"/>
  <c r="E25" i="2"/>
  <c r="F25" i="2" s="1"/>
  <c r="E6" i="2"/>
  <c r="F6" i="2" s="1"/>
  <c r="F5" i="2"/>
  <c r="E106" i="2" l="1"/>
  <c r="F106" i="2"/>
</calcChain>
</file>

<file path=xl/sharedStrings.xml><?xml version="1.0" encoding="utf-8"?>
<sst xmlns="http://schemas.openxmlformats.org/spreadsheetml/2006/main" count="288" uniqueCount="283">
  <si>
    <t>Funds (without Contractual, MedEx &amp; Assessments)</t>
  </si>
  <si>
    <t>State Share</t>
  </si>
  <si>
    <t>Fed Receipts</t>
  </si>
  <si>
    <t>Requirements</t>
  </si>
  <si>
    <t>Notes:</t>
  </si>
  <si>
    <t>TOTAL REQUIREMENTS</t>
  </si>
  <si>
    <t>PROVIDER PAYMENTS</t>
  </si>
  <si>
    <t>56100300</t>
  </si>
  <si>
    <t>027</t>
  </si>
  <si>
    <t>CARE MANAGEMENT</t>
  </si>
  <si>
    <t>56100225</t>
  </si>
  <si>
    <t>BUY-IN PART B-MQBE</t>
  </si>
  <si>
    <t>56100218</t>
  </si>
  <si>
    <t>112</t>
  </si>
  <si>
    <t>MEDICARE PART D</t>
  </si>
  <si>
    <t>56100215</t>
  </si>
  <si>
    <t>074</t>
  </si>
  <si>
    <t>TRANSPORTATION-COUNTY ADM</t>
  </si>
  <si>
    <t>56100212</t>
  </si>
  <si>
    <t>088</t>
  </si>
  <si>
    <t>AMBULATORY SURGICAL CENTE</t>
  </si>
  <si>
    <t>56100210</t>
  </si>
  <si>
    <t>026</t>
  </si>
  <si>
    <t>CLINICS-FQHC,CORE&amp;AMBULA</t>
  </si>
  <si>
    <t>56100202</t>
  </si>
  <si>
    <t>065</t>
  </si>
  <si>
    <t>PART B BUY-IN DUAL Q</t>
  </si>
  <si>
    <t>56100197</t>
  </si>
  <si>
    <t>108</t>
  </si>
  <si>
    <t>PART A MEDICARE SUB-TL</t>
  </si>
  <si>
    <t>56100194</t>
  </si>
  <si>
    <t>101</t>
  </si>
  <si>
    <t>HOSPICE</t>
  </si>
  <si>
    <t>56100192</t>
  </si>
  <si>
    <t>060</t>
  </si>
  <si>
    <t>HOME INFUSION THERAPY</t>
  </si>
  <si>
    <t>56100190</t>
  </si>
  <si>
    <t>059</t>
  </si>
  <si>
    <t>MANAGED CARE PAYMENTS</t>
  </si>
  <si>
    <t>56100263</t>
  </si>
  <si>
    <t>078</t>
  </si>
  <si>
    <t>HMO PREMIUMS</t>
  </si>
  <si>
    <t>56100187</t>
  </si>
  <si>
    <t>NON-PHYSICIAN PRACTITION</t>
  </si>
  <si>
    <t>56100182</t>
  </si>
  <si>
    <t>070</t>
  </si>
  <si>
    <t>DURABLE MEDICAL EQUIPMENT</t>
  </si>
  <si>
    <t>56100175</t>
  </si>
  <si>
    <t>054</t>
  </si>
  <si>
    <t>GROUP HEALTH PLAN</t>
  </si>
  <si>
    <t>56100172</t>
  </si>
  <si>
    <t>LOCAL EDUCATION AG</t>
  </si>
  <si>
    <t>56100171</t>
  </si>
  <si>
    <t>063</t>
  </si>
  <si>
    <t>CAP-CHILDREN</t>
  </si>
  <si>
    <t>56100167</t>
  </si>
  <si>
    <t>057</t>
  </si>
  <si>
    <t>CAP-MR</t>
  </si>
  <si>
    <t>56100165</t>
  </si>
  <si>
    <t>056</t>
  </si>
  <si>
    <t>CAP-DISABLED</t>
  </si>
  <si>
    <t>56100162</t>
  </si>
  <si>
    <t>055</t>
  </si>
  <si>
    <t>NF-VENT LEVEL OF CARE</t>
  </si>
  <si>
    <t>56100161</t>
  </si>
  <si>
    <t>072</t>
  </si>
  <si>
    <t>EMERGENCY ROOM</t>
  </si>
  <si>
    <t>56100157</t>
  </si>
  <si>
    <t>050</t>
  </si>
  <si>
    <t>HIGH RISK INTERV</t>
  </si>
  <si>
    <t>56100153</t>
  </si>
  <si>
    <t>084</t>
  </si>
  <si>
    <t>HOSP INPT LONG TERM CARE</t>
  </si>
  <si>
    <t>56100151</t>
  </si>
  <si>
    <t>049</t>
  </si>
  <si>
    <t>PERSONAL CARE SERVICES</t>
  </si>
  <si>
    <t>56100137</t>
  </si>
  <si>
    <t>053</t>
  </si>
  <si>
    <t>HEARING AIDS</t>
  </si>
  <si>
    <t>56100136</t>
  </si>
  <si>
    <t>013</t>
  </si>
  <si>
    <t>AMBULANCE</t>
  </si>
  <si>
    <t>56100133</t>
  </si>
  <si>
    <t>001</t>
  </si>
  <si>
    <t>PART B BUY IN- NON CASH</t>
  </si>
  <si>
    <t>56100130</t>
  </si>
  <si>
    <t>105</t>
  </si>
  <si>
    <t>HEALTH CHECK-HEALTH DEPT</t>
  </si>
  <si>
    <t>56100129</t>
  </si>
  <si>
    <t>033</t>
  </si>
  <si>
    <t>TARG CM -HIV CASE MGMT</t>
  </si>
  <si>
    <t>56100127</t>
  </si>
  <si>
    <t>081</t>
  </si>
  <si>
    <t>FAM PLAN-STERILIZATIONS</t>
  </si>
  <si>
    <t>56100120</t>
  </si>
  <si>
    <t>024</t>
  </si>
  <si>
    <t>PRESCRIBED DRUGS</t>
  </si>
  <si>
    <t>56100114</t>
  </si>
  <si>
    <t>032</t>
  </si>
  <si>
    <t>HOME HEALTH</t>
  </si>
  <si>
    <t>56100111</t>
  </si>
  <si>
    <t>014</t>
  </si>
  <si>
    <t>LAB &amp; X-RAY</t>
  </si>
  <si>
    <t>56100108</t>
  </si>
  <si>
    <t>023</t>
  </si>
  <si>
    <t>CLINICS-RURAL HEALTH</t>
  </si>
  <si>
    <t>56100104</t>
  </si>
  <si>
    <t>006</t>
  </si>
  <si>
    <t>CLINICS-FREE STANDING</t>
  </si>
  <si>
    <t>56100101</t>
  </si>
  <si>
    <t>002</t>
  </si>
  <si>
    <t>CLINICS-HEALTH DEPT</t>
  </si>
  <si>
    <t>56100097</t>
  </si>
  <si>
    <t>003</t>
  </si>
  <si>
    <t>HOSP OUTPT-SPECIALITY</t>
  </si>
  <si>
    <t>56100093</t>
  </si>
  <si>
    <t>045</t>
  </si>
  <si>
    <t>HOSPITAL OUTPATIENT-GENERA</t>
  </si>
  <si>
    <t>56100085</t>
  </si>
  <si>
    <t>016</t>
  </si>
  <si>
    <t>PODIATRY</t>
  </si>
  <si>
    <t>56100081</t>
  </si>
  <si>
    <t>046</t>
  </si>
  <si>
    <t>OPTICAL</t>
  </si>
  <si>
    <t>56100080</t>
  </si>
  <si>
    <t>030</t>
  </si>
  <si>
    <t>CHIROPRACTORS</t>
  </si>
  <si>
    <t>56100079</t>
  </si>
  <si>
    <t>028</t>
  </si>
  <si>
    <t>OPTICAL SUPPLIES</t>
  </si>
  <si>
    <t>56100077</t>
  </si>
  <si>
    <t>029</t>
  </si>
  <si>
    <t>DENTAL</t>
  </si>
  <si>
    <t>56100074</t>
  </si>
  <si>
    <t>007</t>
  </si>
  <si>
    <t>PHYSICIAN</t>
  </si>
  <si>
    <t>56100065</t>
  </si>
  <si>
    <t>LTC-ICF MRC  SO</t>
  </si>
  <si>
    <t>56100064</t>
  </si>
  <si>
    <t>021</t>
  </si>
  <si>
    <t>LTC-ICF MRC  NSO</t>
  </si>
  <si>
    <t>56100062</t>
  </si>
  <si>
    <t>047</t>
  </si>
  <si>
    <t>NF-SNF SWING BEDS</t>
  </si>
  <si>
    <t>56100053</t>
  </si>
  <si>
    <t>036</t>
  </si>
  <si>
    <t>LTC-SNF SO AND NSO</t>
  </si>
  <si>
    <t>56100052</t>
  </si>
  <si>
    <t>035</t>
  </si>
  <si>
    <t>HOSP INPT MTL NSO&lt;21</t>
  </si>
  <si>
    <t>56100041</t>
  </si>
  <si>
    <t>041</t>
  </si>
  <si>
    <t>HOSP INPT-MTL  SO&lt;21</t>
  </si>
  <si>
    <t>56100036</t>
  </si>
  <si>
    <t>017</t>
  </si>
  <si>
    <t>HOSP INPT SPECIALTY</t>
  </si>
  <si>
    <t>56100031</t>
  </si>
  <si>
    <t>019</t>
  </si>
  <si>
    <t>HOSPITAL INPATIENT-GENERA</t>
  </si>
  <si>
    <t>56100015</t>
  </si>
  <si>
    <t>015</t>
  </si>
  <si>
    <t>CHECK COLUMN</t>
  </si>
  <si>
    <t>SFY 2027 COUNTY SHARE</t>
  </si>
  <si>
    <t>SFY 2027 FEDERAL SHARE</t>
  </si>
  <si>
    <t>SFY 2027 REQUIREMENTS*</t>
  </si>
  <si>
    <t xml:space="preserve"> DESCRIPTION</t>
  </si>
  <si>
    <t>NCAS ACCOUNT NUMBER</t>
  </si>
  <si>
    <t>COS NUMBER</t>
  </si>
  <si>
    <t>DEPARTMENT OF HEALTH AND HUMAN SERVICES DIVISION OF HEALTH BENEFITS</t>
  </si>
  <si>
    <t>Medicaid SFY2025 Projected Budget</t>
  </si>
  <si>
    <t>100. Yancey</t>
  </si>
  <si>
    <t xml:space="preserve"> 99. Yadkin</t>
  </si>
  <si>
    <t xml:space="preserve"> 98. Wilson</t>
  </si>
  <si>
    <t xml:space="preserve"> 97. Wilkes</t>
  </si>
  <si>
    <t xml:space="preserve"> 96. Wayne</t>
  </si>
  <si>
    <t xml:space="preserve"> 95. Watauga</t>
  </si>
  <si>
    <t xml:space="preserve"> 94. Washington</t>
  </si>
  <si>
    <t xml:space="preserve"> 93. Warren</t>
  </si>
  <si>
    <t xml:space="preserve"> 92. Wake</t>
  </si>
  <si>
    <t xml:space="preserve"> 91. Vance</t>
  </si>
  <si>
    <t xml:space="preserve"> 90. Union</t>
  </si>
  <si>
    <t xml:space="preserve"> 89. Tyrrell</t>
  </si>
  <si>
    <t xml:space="preserve"> 88. Transylvania</t>
  </si>
  <si>
    <t xml:space="preserve"> 87. Swain</t>
  </si>
  <si>
    <t xml:space="preserve"> 86. Surry</t>
  </si>
  <si>
    <t xml:space="preserve"> 85. Stokes</t>
  </si>
  <si>
    <t xml:space="preserve"> 84. Stanly</t>
  </si>
  <si>
    <t xml:space="preserve"> 83. Scotland</t>
  </si>
  <si>
    <t xml:space="preserve"> 82. Sampson</t>
  </si>
  <si>
    <t xml:space="preserve"> 81. Rutherford</t>
  </si>
  <si>
    <t xml:space="preserve"> 80. Rowan</t>
  </si>
  <si>
    <t xml:space="preserve"> 79. Rockingham</t>
  </si>
  <si>
    <t xml:space="preserve"> 78. Robeson</t>
  </si>
  <si>
    <t xml:space="preserve"> 77. Richmond</t>
  </si>
  <si>
    <t xml:space="preserve"> 76. Randolph</t>
  </si>
  <si>
    <t xml:space="preserve"> 75. Polk</t>
  </si>
  <si>
    <t xml:space="preserve"> 74. Pitt</t>
  </si>
  <si>
    <t xml:space="preserve"> 73. Person</t>
  </si>
  <si>
    <t xml:space="preserve"> 72. Perquimans</t>
  </si>
  <si>
    <t xml:space="preserve"> 71. Pender</t>
  </si>
  <si>
    <t xml:space="preserve"> 70. Pasquotank</t>
  </si>
  <si>
    <t xml:space="preserve"> 69. Pamlico</t>
  </si>
  <si>
    <t xml:space="preserve"> 68. Orange</t>
  </si>
  <si>
    <t xml:space="preserve"> 67. Onslow</t>
  </si>
  <si>
    <t xml:space="preserve"> 66. Northampton</t>
  </si>
  <si>
    <t xml:space="preserve"> 65. New Hanover</t>
  </si>
  <si>
    <t xml:space="preserve"> 64. Nash</t>
  </si>
  <si>
    <t xml:space="preserve"> 63. Moore</t>
  </si>
  <si>
    <t xml:space="preserve"> 62. Montgomery</t>
  </si>
  <si>
    <t xml:space="preserve"> 61. Mitchell</t>
  </si>
  <si>
    <t xml:space="preserve"> 60. Mecklenburg</t>
  </si>
  <si>
    <t xml:space="preserve"> 59. McDowell</t>
  </si>
  <si>
    <t xml:space="preserve"> 58. Martin</t>
  </si>
  <si>
    <t xml:space="preserve"> 57. Madison</t>
  </si>
  <si>
    <t xml:space="preserve"> 56. Macon</t>
  </si>
  <si>
    <t xml:space="preserve"> 55. Lincoln</t>
  </si>
  <si>
    <t xml:space="preserve"> 54. Lenoir</t>
  </si>
  <si>
    <t xml:space="preserve"> 53. Lee</t>
  </si>
  <si>
    <t xml:space="preserve"> 52. Jones</t>
  </si>
  <si>
    <t xml:space="preserve"> 51. Johnston</t>
  </si>
  <si>
    <t xml:space="preserve"> 50. Jackson</t>
  </si>
  <si>
    <t xml:space="preserve"> 49. Iredell</t>
  </si>
  <si>
    <t xml:space="preserve"> 48. Hyde</t>
  </si>
  <si>
    <t xml:space="preserve"> 47. Hoke</t>
  </si>
  <si>
    <t xml:space="preserve"> 46. Hertford</t>
  </si>
  <si>
    <t xml:space="preserve"> 45. Henderson</t>
  </si>
  <si>
    <t xml:space="preserve"> 44. Haywood</t>
  </si>
  <si>
    <t xml:space="preserve"> 43. Harnett</t>
  </si>
  <si>
    <t xml:space="preserve"> 42. Halifax</t>
  </si>
  <si>
    <t xml:space="preserve"> 41. Guilford</t>
  </si>
  <si>
    <t xml:space="preserve"> 40. Greene</t>
  </si>
  <si>
    <t xml:space="preserve"> 39. Granville</t>
  </si>
  <si>
    <t xml:space="preserve"> 38. Graham</t>
  </si>
  <si>
    <t xml:space="preserve"> 37. Gates</t>
  </si>
  <si>
    <t xml:space="preserve"> 36. Gaston</t>
  </si>
  <si>
    <t xml:space="preserve"> 35. Franklin</t>
  </si>
  <si>
    <t xml:space="preserve"> 34. Forsyth</t>
  </si>
  <si>
    <t xml:space="preserve"> 33. Edgecombe</t>
  </si>
  <si>
    <t xml:space="preserve"> 32. Durham</t>
  </si>
  <si>
    <t xml:space="preserve"> 31. Duplin</t>
  </si>
  <si>
    <t xml:space="preserve"> 30. Davie</t>
  </si>
  <si>
    <t xml:space="preserve"> 29. Davidson</t>
  </si>
  <si>
    <t xml:space="preserve"> 28. Dare</t>
  </si>
  <si>
    <t xml:space="preserve"> 27. Currituck</t>
  </si>
  <si>
    <t xml:space="preserve"> 26. Cumberland</t>
  </si>
  <si>
    <t xml:space="preserve"> 25. Craven</t>
  </si>
  <si>
    <t xml:space="preserve"> 24. Columbus</t>
  </si>
  <si>
    <t xml:space="preserve"> 23. Cleveland</t>
  </si>
  <si>
    <t xml:space="preserve"> 22. Clay</t>
  </si>
  <si>
    <t xml:space="preserve"> 21. Chowan</t>
  </si>
  <si>
    <t xml:space="preserve"> 20. Cherokee</t>
  </si>
  <si>
    <t xml:space="preserve"> 19. Chatham</t>
  </si>
  <si>
    <t xml:space="preserve"> 18. Catawba</t>
  </si>
  <si>
    <t xml:space="preserve"> 17. Caswell</t>
  </si>
  <si>
    <t xml:space="preserve"> 16. Carteret</t>
  </si>
  <si>
    <t xml:space="preserve"> 15. Camden</t>
  </si>
  <si>
    <t xml:space="preserve"> 14. Caldwell</t>
  </si>
  <si>
    <t xml:space="preserve"> 13. Cabarrus</t>
  </si>
  <si>
    <t xml:space="preserve"> 12. Burke</t>
  </si>
  <si>
    <t xml:space="preserve"> 11. Buncombe</t>
  </si>
  <si>
    <t xml:space="preserve"> 10. Brunswick</t>
  </si>
  <si>
    <t xml:space="preserve">  9. Bladen</t>
  </si>
  <si>
    <t xml:space="preserve">  8. Bertie</t>
  </si>
  <si>
    <t xml:space="preserve">  7. Beaufort</t>
  </si>
  <si>
    <t xml:space="preserve">  6. Avery</t>
  </si>
  <si>
    <t xml:space="preserve">  5. Ashe</t>
  </si>
  <si>
    <t xml:space="preserve">  4. Anson</t>
  </si>
  <si>
    <t xml:space="preserve">  3. Alleghany</t>
  </si>
  <si>
    <t xml:space="preserve">  2. Alexander</t>
  </si>
  <si>
    <t xml:space="preserve">  1. Alamance</t>
  </si>
  <si>
    <t>COUNTY SHARE</t>
  </si>
  <si>
    <t>STATE SHARE</t>
  </si>
  <si>
    <t>FEDERAL SHARE</t>
  </si>
  <si>
    <t>COUNTY PROJECTED EXPENDITURES ON MEDICAID'S RK325 SFY 2027 PROJECTED BUDGET</t>
  </si>
  <si>
    <t>COUNTY PERCENTAGE OF TOTAL SFY2025 CLAIMS EXPENDITURES</t>
  </si>
  <si>
    <t xml:space="preserve">COUNTY </t>
  </si>
  <si>
    <t xml:space="preserve">COUNTIES SFY 2027 PROJECTED PORTION OF MEDICAID PROGRAM SERVICES EXPENDITURES </t>
  </si>
  <si>
    <t>SFY 2027 STATE SHARE * *</t>
  </si>
  <si>
    <t>SFY 2027 PROJECTED MEDICAID PROGRAM SERVICES EXPENDITURES (BC 14445, FUND 133700, 133701, 133702, 133715, &amp; 133717)</t>
  </si>
  <si>
    <t>* Presented budget includes Medicaid Expansion that started on December 1, 2023</t>
  </si>
  <si>
    <t>* * State shares include state appropriations and other non-Federal receipts.</t>
  </si>
  <si>
    <t>SFY 2027 RK325 Certified Budget Tie-Out (as of 02/04/2026):</t>
  </si>
  <si>
    <t>Percentages by county calculated by DHB Budget from info received from DHB Business Information &amp; Analytics Office (BIAO) on SFY2025 claim dollars.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</si>
</sst>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ystem"/>
    </font>
    <font>
      <sz val="10"/>
      <color indexed="12"/>
      <name val="Arial"/>
      <family val="2"/>
    </font>
    <font>
      <i/>
      <sz val="10"/>
      <name val="System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System"/>
    </font>
    <font>
      <sz val="10"/>
      <color theme="1"/>
      <name val="Tahoma"/>
      <family val="2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</cellStyleXfs>
  <cellXfs count="93">
    <xf numFmtId="0" fontId="0" fillId="0" borderId="0" xfId="0"/>
    <xf numFmtId="0" fontId="7" fillId="0" borderId="0" xfId="3" applyFont="1"/>
    <xf numFmtId="0" fontId="5" fillId="0" borderId="0" xfId="7" applyFont="1"/>
    <xf numFmtId="165" fontId="5" fillId="0" borderId="0" xfId="1" applyNumberFormat="1" applyFont="1"/>
    <xf numFmtId="166" fontId="5" fillId="0" borderId="0" xfId="7" applyNumberFormat="1" applyFont="1"/>
    <xf numFmtId="165" fontId="5" fillId="0" borderId="27" xfId="7" applyNumberFormat="1" applyFont="1" applyBorder="1"/>
    <xf numFmtId="165" fontId="5" fillId="0" borderId="4" xfId="7" applyNumberFormat="1" applyFont="1" applyBorder="1"/>
    <xf numFmtId="0" fontId="5" fillId="0" borderId="4" xfId="7" applyFont="1" applyBorder="1"/>
    <xf numFmtId="0" fontId="5" fillId="0" borderId="28" xfId="7" applyFont="1" applyBorder="1"/>
    <xf numFmtId="0" fontId="5" fillId="0" borderId="7" xfId="7" applyFont="1" applyBorder="1"/>
    <xf numFmtId="165" fontId="5" fillId="0" borderId="0" xfId="1" applyNumberFormat="1" applyFont="1" applyBorder="1"/>
    <xf numFmtId="0" fontId="5" fillId="0" borderId="29" xfId="7" applyFont="1" applyBorder="1"/>
    <xf numFmtId="42" fontId="5" fillId="0" borderId="7" xfId="7" applyNumberFormat="1" applyFont="1" applyBorder="1"/>
    <xf numFmtId="42" fontId="5" fillId="0" borderId="0" xfId="7" applyNumberFormat="1" applyFont="1"/>
    <xf numFmtId="165" fontId="5" fillId="0" borderId="0" xfId="7" applyNumberFormat="1" applyFont="1"/>
    <xf numFmtId="10" fontId="5" fillId="0" borderId="0" xfId="7" applyNumberFormat="1" applyFont="1" applyAlignment="1">
      <alignment horizontal="center"/>
    </xf>
    <xf numFmtId="42" fontId="5" fillId="0" borderId="30" xfId="7" applyNumberFormat="1" applyFont="1" applyBorder="1"/>
    <xf numFmtId="42" fontId="5" fillId="0" borderId="31" xfId="7" applyNumberFormat="1" applyFont="1" applyBorder="1"/>
    <xf numFmtId="165" fontId="5" fillId="0" borderId="31" xfId="1" applyNumberFormat="1" applyFont="1" applyBorder="1"/>
    <xf numFmtId="10" fontId="5" fillId="0" borderId="31" xfId="7" applyNumberFormat="1" applyFont="1" applyBorder="1" applyAlignment="1">
      <alignment horizontal="center"/>
    </xf>
    <xf numFmtId="0" fontId="5" fillId="0" borderId="32" xfId="7" applyFont="1" applyBorder="1"/>
    <xf numFmtId="0" fontId="5" fillId="0" borderId="1" xfId="7" applyFont="1" applyBorder="1" applyAlignment="1">
      <alignment horizontal="center" wrapText="1"/>
    </xf>
    <xf numFmtId="165" fontId="5" fillId="0" borderId="1" xfId="1" applyNumberFormat="1" applyFont="1" applyBorder="1" applyAlignment="1">
      <alignment horizontal="center" wrapText="1"/>
    </xf>
    <xf numFmtId="0" fontId="5" fillId="0" borderId="1" xfId="7" applyFont="1" applyBorder="1" applyAlignment="1">
      <alignment horizontal="center"/>
    </xf>
    <xf numFmtId="0" fontId="3" fillId="0" borderId="0" xfId="8" applyFont="1"/>
    <xf numFmtId="0" fontId="8" fillId="0" borderId="0" xfId="8"/>
    <xf numFmtId="0" fontId="8" fillId="0" borderId="4" xfId="8" applyBorder="1"/>
    <xf numFmtId="0" fontId="5" fillId="0" borderId="4" xfId="8" applyFont="1" applyBorder="1" applyAlignment="1">
      <alignment horizontal="center" wrapText="1"/>
    </xf>
    <xf numFmtId="10" fontId="5" fillId="0" borderId="0" xfId="2" applyNumberFormat="1" applyFont="1"/>
    <xf numFmtId="0" fontId="5" fillId="0" borderId="0" xfId="8" applyFont="1" applyAlignment="1">
      <alignment horizontal="center" wrapText="1"/>
    </xf>
    <xf numFmtId="0" fontId="8" fillId="0" borderId="0" xfId="8"/>
    <xf numFmtId="0" fontId="5" fillId="0" borderId="0" xfId="7" applyFont="1" applyAlignment="1">
      <alignment horizontal="left" wrapText="1"/>
    </xf>
    <xf numFmtId="0" fontId="9" fillId="0" borderId="0" xfId="3" applyFont="1" applyAlignment="1">
      <alignment horizontal="center" wrapText="1"/>
    </xf>
    <xf numFmtId="0" fontId="2" fillId="0" borderId="0" xfId="3" applyFont="1"/>
    <xf numFmtId="0" fontId="2" fillId="0" borderId="0" xfId="3" applyFont="1"/>
    <xf numFmtId="164" fontId="6" fillId="0" borderId="0" xfId="4" applyNumberFormat="1" applyFont="1" applyFill="1" applyBorder="1"/>
    <xf numFmtId="0" fontId="6" fillId="0" borderId="0" xfId="3" applyFont="1"/>
    <xf numFmtId="0" fontId="9" fillId="0" borderId="4" xfId="3" applyFont="1" applyBorder="1" applyAlignment="1">
      <alignment horizontal="center" wrapText="1"/>
    </xf>
    <xf numFmtId="0" fontId="2" fillId="0" borderId="4" xfId="3" applyFont="1" applyBorder="1"/>
    <xf numFmtId="0" fontId="9" fillId="0" borderId="26" xfId="3" applyFont="1" applyBorder="1" applyAlignment="1">
      <alignment horizontal="center" wrapText="1"/>
    </xf>
    <xf numFmtId="1" fontId="9" fillId="0" borderId="6" xfId="6" applyNumberFormat="1" applyFont="1" applyBorder="1" applyAlignment="1">
      <alignment horizontal="center" wrapText="1"/>
    </xf>
    <xf numFmtId="1" fontId="9" fillId="0" borderId="3" xfId="6" applyNumberFormat="1" applyFont="1" applyBorder="1" applyAlignment="1">
      <alignment horizontal="center"/>
    </xf>
    <xf numFmtId="164" fontId="9" fillId="0" borderId="25" xfId="4" applyNumberFormat="1" applyFont="1" applyFill="1" applyBorder="1" applyAlignment="1">
      <alignment horizontal="center" wrapText="1"/>
    </xf>
    <xf numFmtId="164" fontId="9" fillId="0" borderId="6" xfId="4" applyNumberFormat="1" applyFont="1" applyFill="1" applyBorder="1" applyAlignment="1">
      <alignment horizontal="center" wrapText="1"/>
    </xf>
    <xf numFmtId="164" fontId="9" fillId="0" borderId="3" xfId="4" applyNumberFormat="1" applyFont="1" applyFill="1" applyBorder="1" applyAlignment="1">
      <alignment horizontal="center" wrapText="1"/>
    </xf>
    <xf numFmtId="164" fontId="9" fillId="0" borderId="2" xfId="4" applyNumberFormat="1" applyFont="1" applyFill="1" applyBorder="1" applyAlignment="1">
      <alignment horizontal="center" wrapText="1"/>
    </xf>
    <xf numFmtId="0" fontId="6" fillId="0" borderId="24" xfId="3" applyFont="1" applyBorder="1"/>
    <xf numFmtId="1" fontId="9" fillId="0" borderId="22" xfId="6" applyNumberFormat="1" applyFont="1" applyBorder="1" applyAlignment="1">
      <alignment horizontal="center" wrapText="1"/>
    </xf>
    <xf numFmtId="1" fontId="9" fillId="0" borderId="21" xfId="6" applyNumberFormat="1" applyFont="1" applyBorder="1" applyAlignment="1">
      <alignment horizontal="center"/>
    </xf>
    <xf numFmtId="1" fontId="9" fillId="0" borderId="23" xfId="6" applyNumberFormat="1" applyFont="1" applyBorder="1" applyAlignment="1">
      <alignment horizontal="center"/>
    </xf>
    <xf numFmtId="1" fontId="9" fillId="0" borderId="22" xfId="6" applyNumberFormat="1" applyFont="1" applyBorder="1" applyAlignment="1">
      <alignment horizontal="center"/>
    </xf>
    <xf numFmtId="9" fontId="9" fillId="0" borderId="21" xfId="5" applyFont="1" applyFill="1" applyBorder="1" applyAlignment="1">
      <alignment horizontal="center" wrapText="1"/>
    </xf>
    <xf numFmtId="37" fontId="9" fillId="0" borderId="20" xfId="5" applyNumberFormat="1" applyFont="1" applyFill="1" applyBorder="1" applyAlignment="1">
      <alignment horizontal="center" wrapText="1"/>
    </xf>
    <xf numFmtId="37" fontId="9" fillId="0" borderId="19" xfId="5" applyNumberFormat="1" applyFont="1" applyFill="1" applyBorder="1" applyAlignment="1">
      <alignment horizontal="center" wrapText="1"/>
    </xf>
    <xf numFmtId="0" fontId="6" fillId="0" borderId="15" xfId="3" applyFont="1" applyBorder="1" applyAlignment="1">
      <alignment horizontal="center"/>
    </xf>
    <xf numFmtId="0" fontId="6" fillId="0" borderId="14" xfId="3" applyFont="1" applyBorder="1"/>
    <xf numFmtId="42" fontId="6" fillId="0" borderId="12" xfId="3" applyNumberFormat="1" applyFont="1" applyBorder="1"/>
    <xf numFmtId="42" fontId="6" fillId="0" borderId="14" xfId="4" applyNumberFormat="1" applyFont="1" applyFill="1" applyBorder="1" applyAlignment="1">
      <alignment horizontal="center"/>
    </xf>
    <xf numFmtId="42" fontId="6" fillId="0" borderId="12" xfId="4" applyNumberFormat="1" applyFont="1" applyFill="1" applyBorder="1" applyAlignment="1">
      <alignment horizontal="center"/>
    </xf>
    <xf numFmtId="10" fontId="6" fillId="0" borderId="0" xfId="5" applyNumberFormat="1" applyFont="1"/>
    <xf numFmtId="0" fontId="6" fillId="0" borderId="15" xfId="3" quotePrefix="1" applyFont="1" applyBorder="1" applyAlignment="1">
      <alignment horizontal="center"/>
    </xf>
    <xf numFmtId="42" fontId="6" fillId="0" borderId="15" xfId="4" applyNumberFormat="1" applyFont="1" applyFill="1" applyBorder="1" applyAlignment="1">
      <alignment horizontal="center"/>
    </xf>
    <xf numFmtId="0" fontId="6" fillId="0" borderId="18" xfId="3" applyFont="1" applyBorder="1" applyAlignment="1">
      <alignment horizontal="center"/>
    </xf>
    <xf numFmtId="42" fontId="6" fillId="0" borderId="13" xfId="4" applyNumberFormat="1" applyFont="1" applyFill="1" applyBorder="1" applyAlignment="1">
      <alignment horizontal="center"/>
    </xf>
    <xf numFmtId="42" fontId="6" fillId="0" borderId="17" xfId="4" applyNumberFormat="1" applyFont="1" applyFill="1" applyBorder="1" applyAlignment="1">
      <alignment horizontal="center"/>
    </xf>
    <xf numFmtId="0" fontId="6" fillId="0" borderId="18" xfId="3" quotePrefix="1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9" fillId="0" borderId="9" xfId="3" applyFont="1" applyBorder="1"/>
    <xf numFmtId="42" fontId="6" fillId="0" borderId="4" xfId="3" applyNumberFormat="1" applyFont="1" applyBorder="1"/>
    <xf numFmtId="42" fontId="6" fillId="0" borderId="10" xfId="4" applyNumberFormat="1" applyFont="1" applyFill="1" applyBorder="1" applyAlignment="1">
      <alignment horizontal="center"/>
    </xf>
    <xf numFmtId="42" fontId="6" fillId="0" borderId="9" xfId="4" applyNumberFormat="1" applyFont="1" applyFill="1" applyBorder="1" applyAlignment="1">
      <alignment horizontal="center"/>
    </xf>
    <xf numFmtId="42" fontId="6" fillId="0" borderId="8" xfId="4" applyNumberFormat="1" applyFont="1" applyFill="1" applyBorder="1" applyAlignment="1">
      <alignment horizontal="center"/>
    </xf>
    <xf numFmtId="42" fontId="6" fillId="0" borderId="7" xfId="4" applyNumberFormat="1" applyFont="1" applyFill="1" applyBorder="1" applyAlignment="1">
      <alignment horizontal="center"/>
    </xf>
    <xf numFmtId="0" fontId="6" fillId="0" borderId="6" xfId="3" applyFont="1" applyBorder="1"/>
    <xf numFmtId="0" fontId="9" fillId="0" borderId="6" xfId="3" applyFont="1" applyBorder="1"/>
    <xf numFmtId="0" fontId="9" fillId="0" borderId="5" xfId="3" applyFont="1" applyBorder="1"/>
    <xf numFmtId="42" fontId="9" fillId="0" borderId="2" xfId="3" applyNumberFormat="1" applyFont="1" applyBorder="1"/>
    <xf numFmtId="42" fontId="9" fillId="0" borderId="4" xfId="3" applyNumberFormat="1" applyFont="1" applyBorder="1"/>
    <xf numFmtId="42" fontId="9" fillId="0" borderId="3" xfId="3" applyNumberFormat="1" applyFont="1" applyBorder="1"/>
    <xf numFmtId="42" fontId="9" fillId="0" borderId="2" xfId="4" applyNumberFormat="1" applyFont="1" applyFill="1" applyBorder="1"/>
    <xf numFmtId="42" fontId="9" fillId="0" borderId="1" xfId="4" applyNumberFormat="1" applyFont="1" applyFill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/>
    <xf numFmtId="42" fontId="9" fillId="0" borderId="0" xfId="3" applyNumberFormat="1" applyFont="1"/>
    <xf numFmtId="42" fontId="6" fillId="0" borderId="0" xfId="4" applyNumberFormat="1" applyFont="1" applyFill="1" applyBorder="1"/>
    <xf numFmtId="0" fontId="6" fillId="0" borderId="0" xfId="0" quotePrefix="1" applyFont="1"/>
    <xf numFmtId="0" fontId="6" fillId="0" borderId="0" xfId="0" applyFont="1"/>
    <xf numFmtId="42" fontId="6" fillId="0" borderId="0" xfId="3" applyNumberFormat="1" applyFont="1"/>
    <xf numFmtId="0" fontId="10" fillId="0" borderId="0" xfId="3" applyFont="1" applyAlignment="1">
      <alignment horizontal="center"/>
    </xf>
    <xf numFmtId="10" fontId="6" fillId="0" borderId="0" xfId="2" applyNumberFormat="1" applyFont="1"/>
    <xf numFmtId="164" fontId="6" fillId="0" borderId="0" xfId="4" applyNumberFormat="1" applyFont="1" applyBorder="1"/>
  </cellXfs>
  <cellStyles count="9">
    <cellStyle name="Comma 2" xfId="4" xr:uid="{B05DD617-AA6B-4906-A6F8-435516CD6A89}"/>
    <cellStyle name="Currency" xfId="1" builtinId="4"/>
    <cellStyle name="Normal" xfId="0" builtinId="0"/>
    <cellStyle name="Normal 2" xfId="3" xr:uid="{D625CE00-C1A3-49EA-9756-5EFFCD989786}"/>
    <cellStyle name="Normal 3" xfId="8" xr:uid="{B16EF48F-0CFF-47C2-A467-70962306169C}"/>
    <cellStyle name="Normal_SFY+2010+GOVERNOR+BUDGET+COUNTY+ESTIMATES(1)" xfId="7" xr:uid="{CEFF1DBE-D4D5-439B-A6BC-FE89D3CB5F27}"/>
    <cellStyle name="Normal_Sheet1" xfId="6" xr:uid="{5748A47C-C796-4003-A456-FB370AA4D424}"/>
    <cellStyle name="Percent" xfId="2" builtinId="5"/>
    <cellStyle name="Percent 2" xfId="5" xr:uid="{9C793CCF-5A01-4A4F-B994-D4D264AB2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3D6B-59FA-4560-9C5D-EB0C06E2BA11}">
  <dimension ref="A1:BJ70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J12" sqref="J12"/>
    </sheetView>
  </sheetViews>
  <sheetFormatPr defaultColWidth="10.33203125" defaultRowHeight="13.2" x14ac:dyDescent="0.25"/>
  <cols>
    <col min="1" max="1" width="11.88671875" style="36" customWidth="1"/>
    <col min="2" max="2" width="14" style="36" customWidth="1"/>
    <col min="3" max="3" width="33.109375" style="36" customWidth="1"/>
    <col min="4" max="4" width="23.44140625" style="36" customWidth="1"/>
    <col min="5" max="5" width="22.6640625" style="36" customWidth="1"/>
    <col min="6" max="6" width="21.44140625" style="92" customWidth="1"/>
    <col min="7" max="7" width="16" style="35" customWidth="1"/>
    <col min="8" max="8" width="18" style="35" customWidth="1"/>
    <col min="9" max="9" width="14" style="36" customWidth="1"/>
    <col min="10" max="16384" width="10.33203125" style="36"/>
  </cols>
  <sheetData>
    <row r="1" spans="1:62" ht="14.1" customHeight="1" x14ac:dyDescent="0.25">
      <c r="A1" s="32" t="s">
        <v>168</v>
      </c>
      <c r="B1" s="33"/>
      <c r="C1" s="33"/>
      <c r="D1" s="33"/>
      <c r="E1" s="33"/>
      <c r="F1" s="33"/>
      <c r="G1" s="34"/>
      <c r="I1" s="1"/>
      <c r="J1" s="1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</row>
    <row r="2" spans="1:62" ht="14.1" customHeight="1" thickBot="1" x14ac:dyDescent="0.3">
      <c r="A2" s="37" t="s">
        <v>278</v>
      </c>
      <c r="B2" s="38"/>
      <c r="C2" s="38"/>
      <c r="D2" s="38"/>
      <c r="E2" s="38"/>
      <c r="F2" s="38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1:62" ht="49.95" customHeight="1" thickBot="1" x14ac:dyDescent="0.3">
      <c r="A3" s="39" t="s">
        <v>167</v>
      </c>
      <c r="B3" s="40" t="s">
        <v>166</v>
      </c>
      <c r="C3" s="41" t="s">
        <v>165</v>
      </c>
      <c r="D3" s="42" t="s">
        <v>164</v>
      </c>
      <c r="E3" s="43" t="s">
        <v>163</v>
      </c>
      <c r="F3" s="44" t="s">
        <v>277</v>
      </c>
      <c r="G3" s="44" t="s">
        <v>162</v>
      </c>
      <c r="H3" s="45" t="s">
        <v>161</v>
      </c>
    </row>
    <row r="4" spans="1:62" ht="14.1" customHeight="1" x14ac:dyDescent="0.25">
      <c r="A4" s="46"/>
      <c r="B4" s="47"/>
      <c r="C4" s="48"/>
      <c r="D4" s="49"/>
      <c r="E4" s="50"/>
      <c r="F4" s="51"/>
      <c r="G4" s="52"/>
      <c r="H4" s="53"/>
    </row>
    <row r="5" spans="1:62" ht="14.1" customHeight="1" x14ac:dyDescent="0.25">
      <c r="A5" s="54" t="s">
        <v>160</v>
      </c>
      <c r="B5" s="54" t="s">
        <v>159</v>
      </c>
      <c r="C5" s="55" t="s">
        <v>158</v>
      </c>
      <c r="D5" s="56">
        <v>1010540079</v>
      </c>
      <c r="E5" s="56">
        <f t="shared" ref="E5:E26" si="0">+D5*$E$68</f>
        <v>712807004.21128678</v>
      </c>
      <c r="F5" s="57">
        <f t="shared" ref="F5:F36" si="1">D5-E5</f>
        <v>297733074.78871322</v>
      </c>
      <c r="G5" s="57">
        <v>0</v>
      </c>
      <c r="H5" s="58">
        <f>D5-E5-F5-G5</f>
        <v>0</v>
      </c>
      <c r="I5" s="59"/>
    </row>
    <row r="6" spans="1:62" ht="14.1" customHeight="1" x14ac:dyDescent="0.25">
      <c r="A6" s="54" t="s">
        <v>157</v>
      </c>
      <c r="B6" s="54" t="s">
        <v>156</v>
      </c>
      <c r="C6" s="55" t="s">
        <v>155</v>
      </c>
      <c r="D6" s="56">
        <v>6037579</v>
      </c>
      <c r="E6" s="56">
        <f t="shared" si="0"/>
        <v>4258741.1317102015</v>
      </c>
      <c r="F6" s="57">
        <f t="shared" si="1"/>
        <v>1778837.8682897985</v>
      </c>
      <c r="G6" s="57">
        <v>0</v>
      </c>
      <c r="H6" s="58">
        <f t="shared" ref="H6:H36" si="2">D6-E6-F6-G6</f>
        <v>0</v>
      </c>
      <c r="I6" s="59"/>
    </row>
    <row r="7" spans="1:62" ht="14.1" customHeight="1" x14ac:dyDescent="0.25">
      <c r="A7" s="60" t="s">
        <v>154</v>
      </c>
      <c r="B7" s="54" t="s">
        <v>153</v>
      </c>
      <c r="C7" s="55" t="s">
        <v>152</v>
      </c>
      <c r="D7" s="56">
        <v>0</v>
      </c>
      <c r="E7" s="56">
        <f t="shared" si="0"/>
        <v>0</v>
      </c>
      <c r="F7" s="57">
        <f t="shared" si="1"/>
        <v>0</v>
      </c>
      <c r="G7" s="57">
        <v>0</v>
      </c>
      <c r="H7" s="58">
        <f t="shared" si="2"/>
        <v>0</v>
      </c>
      <c r="I7" s="59"/>
    </row>
    <row r="8" spans="1:62" ht="14.1" customHeight="1" x14ac:dyDescent="0.25">
      <c r="A8" s="54" t="s">
        <v>151</v>
      </c>
      <c r="B8" s="54" t="s">
        <v>150</v>
      </c>
      <c r="C8" s="55" t="s">
        <v>149</v>
      </c>
      <c r="D8" s="56">
        <v>315773</v>
      </c>
      <c r="E8" s="56">
        <f t="shared" si="0"/>
        <v>222737.53492642092</v>
      </c>
      <c r="F8" s="57">
        <f t="shared" si="1"/>
        <v>93035.465073579078</v>
      </c>
      <c r="G8" s="57">
        <v>0</v>
      </c>
      <c r="H8" s="58">
        <f t="shared" si="2"/>
        <v>0</v>
      </c>
      <c r="I8" s="59"/>
    </row>
    <row r="9" spans="1:62" ht="14.1" customHeight="1" x14ac:dyDescent="0.25">
      <c r="A9" s="54" t="s">
        <v>148</v>
      </c>
      <c r="B9" s="54" t="s">
        <v>147</v>
      </c>
      <c r="C9" s="55" t="s">
        <v>146</v>
      </c>
      <c r="D9" s="56">
        <v>2176620932</v>
      </c>
      <c r="E9" s="56">
        <f t="shared" si="0"/>
        <v>1535328165.6852512</v>
      </c>
      <c r="F9" s="57">
        <f t="shared" si="1"/>
        <v>641292766.31474876</v>
      </c>
      <c r="G9" s="57">
        <v>0</v>
      </c>
      <c r="H9" s="58">
        <f t="shared" si="2"/>
        <v>0</v>
      </c>
      <c r="I9" s="59"/>
    </row>
    <row r="10" spans="1:62" ht="14.1" customHeight="1" x14ac:dyDescent="0.25">
      <c r="A10" s="54" t="s">
        <v>145</v>
      </c>
      <c r="B10" s="54" t="s">
        <v>144</v>
      </c>
      <c r="C10" s="55" t="s">
        <v>143</v>
      </c>
      <c r="D10" s="56">
        <v>3710</v>
      </c>
      <c r="E10" s="56">
        <f t="shared" si="0"/>
        <v>2616.9313227445714</v>
      </c>
      <c r="F10" s="57">
        <f t="shared" si="1"/>
        <v>1093.0686772554286</v>
      </c>
      <c r="G10" s="57">
        <v>0</v>
      </c>
      <c r="H10" s="58">
        <f t="shared" si="2"/>
        <v>0</v>
      </c>
      <c r="I10" s="59"/>
    </row>
    <row r="11" spans="1:62" ht="14.1" customHeight="1" x14ac:dyDescent="0.25">
      <c r="A11" s="54" t="s">
        <v>142</v>
      </c>
      <c r="B11" s="54" t="s">
        <v>141</v>
      </c>
      <c r="C11" s="55" t="s">
        <v>140</v>
      </c>
      <c r="D11" s="56">
        <v>0</v>
      </c>
      <c r="E11" s="56">
        <f t="shared" si="0"/>
        <v>0</v>
      </c>
      <c r="F11" s="57">
        <f t="shared" si="1"/>
        <v>0</v>
      </c>
      <c r="G11" s="57">
        <v>0</v>
      </c>
      <c r="H11" s="58">
        <f t="shared" si="2"/>
        <v>0</v>
      </c>
      <c r="I11" s="59"/>
    </row>
    <row r="12" spans="1:62" ht="14.1" customHeight="1" x14ac:dyDescent="0.25">
      <c r="A12" s="60" t="s">
        <v>139</v>
      </c>
      <c r="B12" s="54" t="s">
        <v>138</v>
      </c>
      <c r="C12" s="55" t="s">
        <v>137</v>
      </c>
      <c r="D12" s="56">
        <v>0</v>
      </c>
      <c r="E12" s="56">
        <f t="shared" si="0"/>
        <v>0</v>
      </c>
      <c r="F12" s="57">
        <f t="shared" si="1"/>
        <v>0</v>
      </c>
      <c r="G12" s="57">
        <v>0</v>
      </c>
      <c r="H12" s="58">
        <f t="shared" si="2"/>
        <v>0</v>
      </c>
      <c r="I12" s="59"/>
    </row>
    <row r="13" spans="1:62" ht="14.1" customHeight="1" x14ac:dyDescent="0.25">
      <c r="A13" s="54" t="s">
        <v>8</v>
      </c>
      <c r="B13" s="54" t="s">
        <v>136</v>
      </c>
      <c r="C13" s="55" t="s">
        <v>135</v>
      </c>
      <c r="D13" s="56">
        <v>179374535</v>
      </c>
      <c r="E13" s="56">
        <f t="shared" si="0"/>
        <v>126525832.65343462</v>
      </c>
      <c r="F13" s="57">
        <f t="shared" si="1"/>
        <v>52848702.346565381</v>
      </c>
      <c r="G13" s="57">
        <v>0</v>
      </c>
      <c r="H13" s="58">
        <f t="shared" si="2"/>
        <v>0</v>
      </c>
      <c r="I13" s="59"/>
    </row>
    <row r="14" spans="1:62" ht="14.1" customHeight="1" x14ac:dyDescent="0.25">
      <c r="A14" s="54" t="s">
        <v>134</v>
      </c>
      <c r="B14" s="54" t="s">
        <v>133</v>
      </c>
      <c r="C14" s="55" t="s">
        <v>132</v>
      </c>
      <c r="D14" s="56">
        <v>469394826</v>
      </c>
      <c r="E14" s="56">
        <f t="shared" si="0"/>
        <v>331098119.37833911</v>
      </c>
      <c r="F14" s="57">
        <f t="shared" si="1"/>
        <v>138296706.62166089</v>
      </c>
      <c r="G14" s="57">
        <v>0</v>
      </c>
      <c r="H14" s="58">
        <f t="shared" si="2"/>
        <v>0</v>
      </c>
      <c r="I14" s="59"/>
    </row>
    <row r="15" spans="1:62" ht="14.1" customHeight="1" x14ac:dyDescent="0.25">
      <c r="A15" s="54" t="s">
        <v>131</v>
      </c>
      <c r="B15" s="54" t="s">
        <v>130</v>
      </c>
      <c r="C15" s="55" t="s">
        <v>129</v>
      </c>
      <c r="D15" s="56">
        <v>7603544</v>
      </c>
      <c r="E15" s="56">
        <f t="shared" si="0"/>
        <v>5363329.5033602566</v>
      </c>
      <c r="F15" s="57">
        <f t="shared" si="1"/>
        <v>2240214.4966397434</v>
      </c>
      <c r="G15" s="57">
        <v>0</v>
      </c>
      <c r="H15" s="58">
        <f t="shared" si="2"/>
        <v>0</v>
      </c>
      <c r="I15" s="59"/>
    </row>
    <row r="16" spans="1:62" ht="14.1" customHeight="1" x14ac:dyDescent="0.25">
      <c r="A16" s="54" t="s">
        <v>128</v>
      </c>
      <c r="B16" s="54" t="s">
        <v>127</v>
      </c>
      <c r="C16" s="55" t="s">
        <v>126</v>
      </c>
      <c r="D16" s="56">
        <v>85046</v>
      </c>
      <c r="E16" s="56">
        <f t="shared" si="0"/>
        <v>59989.094683055213</v>
      </c>
      <c r="F16" s="57">
        <f t="shared" si="1"/>
        <v>25056.905316944787</v>
      </c>
      <c r="G16" s="57">
        <v>0</v>
      </c>
      <c r="H16" s="58">
        <f t="shared" si="2"/>
        <v>0</v>
      </c>
      <c r="I16" s="59"/>
    </row>
    <row r="17" spans="1:9" ht="14.1" customHeight="1" x14ac:dyDescent="0.25">
      <c r="A17" s="54" t="s">
        <v>125</v>
      </c>
      <c r="B17" s="54" t="s">
        <v>124</v>
      </c>
      <c r="C17" s="55" t="s">
        <v>123</v>
      </c>
      <c r="D17" s="56">
        <v>1815376</v>
      </c>
      <c r="E17" s="56">
        <f t="shared" si="0"/>
        <v>1280515.9883985848</v>
      </c>
      <c r="F17" s="57">
        <f t="shared" si="1"/>
        <v>534860.01160141523</v>
      </c>
      <c r="G17" s="57">
        <v>0</v>
      </c>
      <c r="H17" s="58">
        <f t="shared" si="2"/>
        <v>0</v>
      </c>
      <c r="I17" s="59"/>
    </row>
    <row r="18" spans="1:9" ht="14.1" customHeight="1" x14ac:dyDescent="0.25">
      <c r="A18" s="54" t="s">
        <v>122</v>
      </c>
      <c r="B18" s="54" t="s">
        <v>121</v>
      </c>
      <c r="C18" s="55" t="s">
        <v>120</v>
      </c>
      <c r="D18" s="56">
        <v>1565139</v>
      </c>
      <c r="E18" s="56">
        <f t="shared" si="0"/>
        <v>1104005.7341102739</v>
      </c>
      <c r="F18" s="57">
        <f t="shared" si="1"/>
        <v>461133.26588972611</v>
      </c>
      <c r="G18" s="57">
        <v>0</v>
      </c>
      <c r="H18" s="58">
        <f t="shared" si="2"/>
        <v>0</v>
      </c>
      <c r="I18" s="59"/>
    </row>
    <row r="19" spans="1:9" ht="14.1" customHeight="1" x14ac:dyDescent="0.25">
      <c r="A19" s="54" t="s">
        <v>119</v>
      </c>
      <c r="B19" s="54" t="s">
        <v>118</v>
      </c>
      <c r="C19" s="55" t="s">
        <v>117</v>
      </c>
      <c r="D19" s="56">
        <v>90141275</v>
      </c>
      <c r="E19" s="56">
        <f t="shared" si="0"/>
        <v>63583160.652191959</v>
      </c>
      <c r="F19" s="57">
        <f t="shared" si="1"/>
        <v>26558114.347808041</v>
      </c>
      <c r="G19" s="57">
        <v>0</v>
      </c>
      <c r="H19" s="58">
        <f t="shared" si="2"/>
        <v>0</v>
      </c>
      <c r="I19" s="59"/>
    </row>
    <row r="20" spans="1:9" ht="14.1" customHeight="1" x14ac:dyDescent="0.25">
      <c r="A20" s="54" t="s">
        <v>116</v>
      </c>
      <c r="B20" s="54" t="s">
        <v>115</v>
      </c>
      <c r="C20" s="55" t="s">
        <v>114</v>
      </c>
      <c r="D20" s="56">
        <v>706247</v>
      </c>
      <c r="E20" s="56">
        <f t="shared" si="0"/>
        <v>498167.0878421524</v>
      </c>
      <c r="F20" s="57">
        <f t="shared" si="1"/>
        <v>208079.9121578476</v>
      </c>
      <c r="G20" s="57">
        <v>0</v>
      </c>
      <c r="H20" s="58">
        <f t="shared" si="2"/>
        <v>0</v>
      </c>
      <c r="I20" s="59"/>
    </row>
    <row r="21" spans="1:9" ht="14.1" customHeight="1" x14ac:dyDescent="0.25">
      <c r="A21" s="54" t="s">
        <v>113</v>
      </c>
      <c r="B21" s="54" t="s">
        <v>112</v>
      </c>
      <c r="C21" s="55" t="s">
        <v>111</v>
      </c>
      <c r="D21" s="56">
        <v>1781999</v>
      </c>
      <c r="E21" s="56">
        <f t="shared" si="0"/>
        <v>1256972.7763340981</v>
      </c>
      <c r="F21" s="57">
        <f t="shared" si="1"/>
        <v>525026.22366590193</v>
      </c>
      <c r="G21" s="57">
        <v>0</v>
      </c>
      <c r="H21" s="58">
        <f t="shared" si="2"/>
        <v>0</v>
      </c>
      <c r="I21" s="59"/>
    </row>
    <row r="22" spans="1:9" ht="14.1" customHeight="1" x14ac:dyDescent="0.25">
      <c r="A22" s="54" t="s">
        <v>110</v>
      </c>
      <c r="B22" s="54" t="s">
        <v>109</v>
      </c>
      <c r="C22" s="55" t="s">
        <v>108</v>
      </c>
      <c r="D22" s="56">
        <v>25220556</v>
      </c>
      <c r="E22" s="56">
        <f t="shared" si="0"/>
        <v>17789882.203081816</v>
      </c>
      <c r="F22" s="57">
        <f t="shared" si="1"/>
        <v>7430673.7969181836</v>
      </c>
      <c r="G22" s="57">
        <v>0</v>
      </c>
      <c r="H22" s="58">
        <f t="shared" si="2"/>
        <v>0</v>
      </c>
      <c r="I22" s="59"/>
    </row>
    <row r="23" spans="1:9" ht="14.1" customHeight="1" x14ac:dyDescent="0.25">
      <c r="A23" s="54" t="s">
        <v>107</v>
      </c>
      <c r="B23" s="54" t="s">
        <v>106</v>
      </c>
      <c r="C23" s="55" t="s">
        <v>105</v>
      </c>
      <c r="D23" s="56">
        <v>2823051</v>
      </c>
      <c r="E23" s="56">
        <f t="shared" si="0"/>
        <v>1991302.0451766537</v>
      </c>
      <c r="F23" s="57">
        <f t="shared" si="1"/>
        <v>831748.95482334634</v>
      </c>
      <c r="G23" s="57">
        <v>0</v>
      </c>
      <c r="H23" s="58">
        <f t="shared" si="2"/>
        <v>0</v>
      </c>
      <c r="I23" s="59"/>
    </row>
    <row r="24" spans="1:9" ht="14.1" customHeight="1" x14ac:dyDescent="0.25">
      <c r="A24" s="54" t="s">
        <v>104</v>
      </c>
      <c r="B24" s="54" t="s">
        <v>103</v>
      </c>
      <c r="C24" s="55" t="s">
        <v>102</v>
      </c>
      <c r="D24" s="56">
        <v>14507579</v>
      </c>
      <c r="E24" s="56">
        <f t="shared" si="0"/>
        <v>10233244.717598751</v>
      </c>
      <c r="F24" s="57">
        <f t="shared" si="1"/>
        <v>4274334.2824012488</v>
      </c>
      <c r="G24" s="57">
        <v>0</v>
      </c>
      <c r="H24" s="58">
        <f t="shared" si="2"/>
        <v>0</v>
      </c>
      <c r="I24" s="59"/>
    </row>
    <row r="25" spans="1:9" ht="14.1" customHeight="1" x14ac:dyDescent="0.25">
      <c r="A25" s="54" t="s">
        <v>101</v>
      </c>
      <c r="B25" s="54" t="s">
        <v>100</v>
      </c>
      <c r="C25" s="55" t="s">
        <v>99</v>
      </c>
      <c r="D25" s="56">
        <v>151565143</v>
      </c>
      <c r="E25" s="56">
        <f t="shared" si="0"/>
        <v>106909857.18408629</v>
      </c>
      <c r="F25" s="57">
        <f t="shared" si="1"/>
        <v>44655285.815913707</v>
      </c>
      <c r="G25" s="57">
        <v>0</v>
      </c>
      <c r="H25" s="58">
        <f t="shared" si="2"/>
        <v>0</v>
      </c>
      <c r="I25" s="59"/>
    </row>
    <row r="26" spans="1:9" ht="14.1" customHeight="1" x14ac:dyDescent="0.25">
      <c r="A26" s="54" t="s">
        <v>98</v>
      </c>
      <c r="B26" s="54" t="s">
        <v>97</v>
      </c>
      <c r="C26" s="55" t="s">
        <v>96</v>
      </c>
      <c r="D26" s="56">
        <v>271540451</v>
      </c>
      <c r="E26" s="56">
        <f t="shared" si="0"/>
        <v>191537119.03344676</v>
      </c>
      <c r="F26" s="57">
        <f t="shared" si="1"/>
        <v>80003331.966553241</v>
      </c>
      <c r="G26" s="57">
        <v>0</v>
      </c>
      <c r="H26" s="58">
        <f t="shared" si="2"/>
        <v>0</v>
      </c>
      <c r="I26" s="59"/>
    </row>
    <row r="27" spans="1:9" ht="14.1" customHeight="1" x14ac:dyDescent="0.25">
      <c r="A27" s="54" t="s">
        <v>95</v>
      </c>
      <c r="B27" s="54" t="s">
        <v>94</v>
      </c>
      <c r="C27" s="55" t="s">
        <v>93</v>
      </c>
      <c r="D27" s="56">
        <v>240772</v>
      </c>
      <c r="E27" s="61">
        <f>+D27*0.9</f>
        <v>216694.80000000002</v>
      </c>
      <c r="F27" s="57">
        <f t="shared" si="1"/>
        <v>24077.199999999983</v>
      </c>
      <c r="G27" s="57">
        <v>0</v>
      </c>
      <c r="H27" s="58">
        <f t="shared" si="2"/>
        <v>0</v>
      </c>
      <c r="I27" s="59"/>
    </row>
    <row r="28" spans="1:9" ht="14.1" customHeight="1" x14ac:dyDescent="0.25">
      <c r="A28" s="54" t="s">
        <v>92</v>
      </c>
      <c r="B28" s="54" t="s">
        <v>91</v>
      </c>
      <c r="C28" s="55" t="s">
        <v>90</v>
      </c>
      <c r="D28" s="56">
        <v>140010</v>
      </c>
      <c r="E28" s="56">
        <f>+D28*$E$68</f>
        <v>98759.179109829507</v>
      </c>
      <c r="F28" s="57">
        <f t="shared" si="1"/>
        <v>41250.820890170493</v>
      </c>
      <c r="G28" s="57">
        <v>0</v>
      </c>
      <c r="H28" s="58">
        <f t="shared" si="2"/>
        <v>0</v>
      </c>
      <c r="I28" s="59"/>
    </row>
    <row r="29" spans="1:9" ht="14.1" customHeight="1" x14ac:dyDescent="0.25">
      <c r="A29" s="54" t="s">
        <v>89</v>
      </c>
      <c r="B29" s="54" t="s">
        <v>88</v>
      </c>
      <c r="C29" s="55" t="s">
        <v>87</v>
      </c>
      <c r="D29" s="56">
        <v>3522258</v>
      </c>
      <c r="E29" s="56">
        <f>+D29*$E$68</f>
        <v>2484503.3118565092</v>
      </c>
      <c r="F29" s="57">
        <f t="shared" si="1"/>
        <v>1037754.6881434908</v>
      </c>
      <c r="G29" s="57">
        <v>0</v>
      </c>
      <c r="H29" s="58">
        <f t="shared" si="2"/>
        <v>0</v>
      </c>
      <c r="I29" s="59"/>
    </row>
    <row r="30" spans="1:9" ht="14.1" customHeight="1" x14ac:dyDescent="0.25">
      <c r="A30" s="54" t="s">
        <v>86</v>
      </c>
      <c r="B30" s="54" t="s">
        <v>85</v>
      </c>
      <c r="C30" s="55" t="s">
        <v>84</v>
      </c>
      <c r="D30" s="56">
        <v>89652370</v>
      </c>
      <c r="E30" s="61">
        <f>+D30*0</f>
        <v>0</v>
      </c>
      <c r="F30" s="57">
        <f t="shared" si="1"/>
        <v>89652370</v>
      </c>
      <c r="G30" s="57">
        <v>0</v>
      </c>
      <c r="H30" s="58">
        <f t="shared" si="2"/>
        <v>0</v>
      </c>
      <c r="I30" s="59"/>
    </row>
    <row r="31" spans="1:9" ht="14.1" customHeight="1" x14ac:dyDescent="0.25">
      <c r="A31" s="54" t="s">
        <v>83</v>
      </c>
      <c r="B31" s="54" t="s">
        <v>82</v>
      </c>
      <c r="C31" s="55" t="s">
        <v>81</v>
      </c>
      <c r="D31" s="56">
        <v>8420551</v>
      </c>
      <c r="E31" s="56">
        <f t="shared" ref="E31:E53" si="3">+D31*$E$68</f>
        <v>5939623.6298296833</v>
      </c>
      <c r="F31" s="57">
        <f t="shared" si="1"/>
        <v>2480927.3701703167</v>
      </c>
      <c r="G31" s="57">
        <v>0</v>
      </c>
      <c r="H31" s="58">
        <f t="shared" si="2"/>
        <v>0</v>
      </c>
      <c r="I31" s="59"/>
    </row>
    <row r="32" spans="1:9" ht="14.1" customHeight="1" x14ac:dyDescent="0.25">
      <c r="A32" s="54" t="s">
        <v>80</v>
      </c>
      <c r="B32" s="54" t="s">
        <v>79</v>
      </c>
      <c r="C32" s="55" t="s">
        <v>78</v>
      </c>
      <c r="D32" s="56">
        <v>149674</v>
      </c>
      <c r="E32" s="56">
        <f t="shared" si="3"/>
        <v>105575.89725080082</v>
      </c>
      <c r="F32" s="57">
        <f t="shared" si="1"/>
        <v>44098.102749199184</v>
      </c>
      <c r="G32" s="57">
        <v>0</v>
      </c>
      <c r="H32" s="58">
        <f t="shared" si="2"/>
        <v>0</v>
      </c>
      <c r="I32" s="59"/>
    </row>
    <row r="33" spans="1:9" ht="14.1" customHeight="1" x14ac:dyDescent="0.25">
      <c r="A33" s="54" t="s">
        <v>77</v>
      </c>
      <c r="B33" s="54" t="s">
        <v>76</v>
      </c>
      <c r="C33" s="55" t="s">
        <v>75</v>
      </c>
      <c r="D33" s="56">
        <v>481532807</v>
      </c>
      <c r="E33" s="56">
        <f t="shared" si="3"/>
        <v>339659915.24728209</v>
      </c>
      <c r="F33" s="57">
        <f t="shared" si="1"/>
        <v>141872891.75271791</v>
      </c>
      <c r="G33" s="57">
        <v>0</v>
      </c>
      <c r="H33" s="58">
        <f t="shared" si="2"/>
        <v>0</v>
      </c>
      <c r="I33" s="59"/>
    </row>
    <row r="34" spans="1:9" ht="14.1" customHeight="1" x14ac:dyDescent="0.25">
      <c r="A34" s="54" t="s">
        <v>74</v>
      </c>
      <c r="B34" s="54" t="s">
        <v>73</v>
      </c>
      <c r="C34" s="55" t="s">
        <v>72</v>
      </c>
      <c r="D34" s="56">
        <v>24402195</v>
      </c>
      <c r="E34" s="56">
        <f t="shared" si="3"/>
        <v>17212633.002485435</v>
      </c>
      <c r="F34" s="57">
        <f t="shared" si="1"/>
        <v>7189561.9975145645</v>
      </c>
      <c r="G34" s="57">
        <v>0</v>
      </c>
      <c r="H34" s="58">
        <f t="shared" si="2"/>
        <v>0</v>
      </c>
      <c r="I34" s="59"/>
    </row>
    <row r="35" spans="1:9" ht="14.1" customHeight="1" x14ac:dyDescent="0.25">
      <c r="A35" s="54" t="s">
        <v>71</v>
      </c>
      <c r="B35" s="54" t="s">
        <v>70</v>
      </c>
      <c r="C35" s="55" t="s">
        <v>69</v>
      </c>
      <c r="D35" s="56">
        <v>0</v>
      </c>
      <c r="E35" s="56">
        <f t="shared" si="3"/>
        <v>0</v>
      </c>
      <c r="F35" s="57">
        <f t="shared" si="1"/>
        <v>0</v>
      </c>
      <c r="G35" s="57">
        <v>0</v>
      </c>
      <c r="H35" s="58">
        <f t="shared" si="2"/>
        <v>0</v>
      </c>
      <c r="I35" s="59"/>
    </row>
    <row r="36" spans="1:9" ht="14.1" customHeight="1" x14ac:dyDescent="0.25">
      <c r="A36" s="54" t="s">
        <v>68</v>
      </c>
      <c r="B36" s="54" t="s">
        <v>67</v>
      </c>
      <c r="C36" s="55" t="s">
        <v>66</v>
      </c>
      <c r="D36" s="56">
        <v>37420644</v>
      </c>
      <c r="E36" s="56">
        <f t="shared" si="3"/>
        <v>26395486.630963266</v>
      </c>
      <c r="F36" s="57">
        <f t="shared" si="1"/>
        <v>11025157.369036734</v>
      </c>
      <c r="G36" s="57">
        <v>0</v>
      </c>
      <c r="H36" s="58">
        <f t="shared" si="2"/>
        <v>0</v>
      </c>
      <c r="I36" s="59"/>
    </row>
    <row r="37" spans="1:9" ht="14.1" customHeight="1" x14ac:dyDescent="0.25">
      <c r="A37" s="54" t="s">
        <v>65</v>
      </c>
      <c r="B37" s="54" t="s">
        <v>64</v>
      </c>
      <c r="C37" s="55" t="s">
        <v>63</v>
      </c>
      <c r="D37" s="56">
        <v>5428697</v>
      </c>
      <c r="E37" s="56">
        <f t="shared" si="3"/>
        <v>3829252.6202127999</v>
      </c>
      <c r="F37" s="57">
        <f t="shared" ref="F37:F57" si="4">D37-E37</f>
        <v>1599444.3797872001</v>
      </c>
      <c r="G37" s="57">
        <v>0</v>
      </c>
      <c r="H37" s="58">
        <f t="shared" ref="H37:H57" si="5">D37-E37-F37-G37</f>
        <v>0</v>
      </c>
      <c r="I37" s="59"/>
    </row>
    <row r="38" spans="1:9" ht="14.1" customHeight="1" x14ac:dyDescent="0.25">
      <c r="A38" s="54" t="s">
        <v>62</v>
      </c>
      <c r="B38" s="54" t="s">
        <v>61</v>
      </c>
      <c r="C38" s="55" t="s">
        <v>60</v>
      </c>
      <c r="D38" s="56">
        <v>505867657</v>
      </c>
      <c r="E38" s="56">
        <f t="shared" si="3"/>
        <v>356825044.95059496</v>
      </c>
      <c r="F38" s="57">
        <f t="shared" si="4"/>
        <v>149042612.04940504</v>
      </c>
      <c r="G38" s="57">
        <v>0</v>
      </c>
      <c r="H38" s="58">
        <f t="shared" si="5"/>
        <v>0</v>
      </c>
      <c r="I38" s="59"/>
    </row>
    <row r="39" spans="1:9" ht="14.1" customHeight="1" x14ac:dyDescent="0.25">
      <c r="A39" s="54" t="s">
        <v>59</v>
      </c>
      <c r="B39" s="54" t="s">
        <v>58</v>
      </c>
      <c r="C39" s="55" t="s">
        <v>57</v>
      </c>
      <c r="D39" s="56">
        <v>16879</v>
      </c>
      <c r="E39" s="56">
        <f t="shared" si="3"/>
        <v>11905.979460001516</v>
      </c>
      <c r="F39" s="57">
        <f t="shared" si="4"/>
        <v>4973.0205399984843</v>
      </c>
      <c r="G39" s="57">
        <v>0</v>
      </c>
      <c r="H39" s="58">
        <f t="shared" si="5"/>
        <v>0</v>
      </c>
      <c r="I39" s="59"/>
    </row>
    <row r="40" spans="1:9" ht="14.1" customHeight="1" x14ac:dyDescent="0.25">
      <c r="A40" s="54" t="s">
        <v>56</v>
      </c>
      <c r="B40" s="54" t="s">
        <v>55</v>
      </c>
      <c r="C40" s="55" t="s">
        <v>54</v>
      </c>
      <c r="D40" s="56">
        <v>132436142</v>
      </c>
      <c r="E40" s="56">
        <f t="shared" si="3"/>
        <v>93416789.289285153</v>
      </c>
      <c r="F40" s="57">
        <f t="shared" si="4"/>
        <v>39019352.710714847</v>
      </c>
      <c r="G40" s="57">
        <v>0</v>
      </c>
      <c r="H40" s="58">
        <f t="shared" si="5"/>
        <v>0</v>
      </c>
      <c r="I40" s="59"/>
    </row>
    <row r="41" spans="1:9" ht="14.1" customHeight="1" x14ac:dyDescent="0.25">
      <c r="A41" s="54" t="s">
        <v>53</v>
      </c>
      <c r="B41" s="54" t="s">
        <v>52</v>
      </c>
      <c r="C41" s="55" t="s">
        <v>51</v>
      </c>
      <c r="D41" s="56">
        <v>37829868</v>
      </c>
      <c r="E41" s="56">
        <f t="shared" si="3"/>
        <v>26684141.914957557</v>
      </c>
      <c r="F41" s="57">
        <f t="shared" si="4"/>
        <v>11145726.085042443</v>
      </c>
      <c r="G41" s="57">
        <v>0</v>
      </c>
      <c r="H41" s="58">
        <f t="shared" si="5"/>
        <v>0</v>
      </c>
      <c r="I41" s="59"/>
    </row>
    <row r="42" spans="1:9" ht="14.1" customHeight="1" x14ac:dyDescent="0.25">
      <c r="A42" s="60" t="s">
        <v>40</v>
      </c>
      <c r="B42" s="54" t="s">
        <v>50</v>
      </c>
      <c r="C42" s="55" t="s">
        <v>49</v>
      </c>
      <c r="D42" s="56">
        <v>11312174</v>
      </c>
      <c r="E42" s="56">
        <f t="shared" si="3"/>
        <v>7979294.4660206875</v>
      </c>
      <c r="F42" s="57">
        <f t="shared" si="4"/>
        <v>3332879.5339793125</v>
      </c>
      <c r="G42" s="57">
        <v>0</v>
      </c>
      <c r="H42" s="58">
        <f t="shared" si="5"/>
        <v>0</v>
      </c>
      <c r="I42" s="59"/>
    </row>
    <row r="43" spans="1:9" ht="14.1" customHeight="1" x14ac:dyDescent="0.25">
      <c r="A43" s="54" t="s">
        <v>48</v>
      </c>
      <c r="B43" s="54" t="s">
        <v>47</v>
      </c>
      <c r="C43" s="55" t="s">
        <v>46</v>
      </c>
      <c r="D43" s="56">
        <v>123637231</v>
      </c>
      <c r="E43" s="56">
        <f t="shared" si="3"/>
        <v>87210280.986874968</v>
      </c>
      <c r="F43" s="57">
        <f t="shared" si="4"/>
        <v>36426950.013125032</v>
      </c>
      <c r="G43" s="57">
        <v>0</v>
      </c>
      <c r="H43" s="58">
        <f t="shared" si="5"/>
        <v>0</v>
      </c>
      <c r="I43" s="59"/>
    </row>
    <row r="44" spans="1:9" ht="14.1" customHeight="1" x14ac:dyDescent="0.25">
      <c r="A44" s="54" t="s">
        <v>45</v>
      </c>
      <c r="B44" s="54" t="s">
        <v>44</v>
      </c>
      <c r="C44" s="55" t="s">
        <v>43</v>
      </c>
      <c r="D44" s="56">
        <v>49696839</v>
      </c>
      <c r="E44" s="56">
        <f t="shared" si="3"/>
        <v>35054774.830321833</v>
      </c>
      <c r="F44" s="57">
        <f t="shared" si="4"/>
        <v>14642064.169678167</v>
      </c>
      <c r="G44" s="57">
        <v>0</v>
      </c>
      <c r="H44" s="58">
        <f t="shared" si="5"/>
        <v>0</v>
      </c>
      <c r="I44" s="59"/>
    </row>
    <row r="45" spans="1:9" ht="14.1" customHeight="1" x14ac:dyDescent="0.25">
      <c r="A45" s="54" t="s">
        <v>40</v>
      </c>
      <c r="B45" s="54" t="s">
        <v>42</v>
      </c>
      <c r="C45" s="55" t="s">
        <v>41</v>
      </c>
      <c r="D45" s="56">
        <v>1321461016</v>
      </c>
      <c r="E45" s="56">
        <f t="shared" si="3"/>
        <v>932122028.18228173</v>
      </c>
      <c r="F45" s="57">
        <f t="shared" si="4"/>
        <v>389338987.81771827</v>
      </c>
      <c r="G45" s="57">
        <v>0</v>
      </c>
      <c r="H45" s="58">
        <f t="shared" si="5"/>
        <v>0</v>
      </c>
      <c r="I45" s="59"/>
    </row>
    <row r="46" spans="1:9" ht="14.1" customHeight="1" x14ac:dyDescent="0.25">
      <c r="A46" s="54" t="s">
        <v>40</v>
      </c>
      <c r="B46" s="54" t="s">
        <v>39</v>
      </c>
      <c r="C46" s="55" t="s">
        <v>38</v>
      </c>
      <c r="D46" s="56">
        <v>26271320010</v>
      </c>
      <c r="E46" s="56">
        <f t="shared" si="3"/>
        <v>18531062054.990627</v>
      </c>
      <c r="F46" s="57">
        <f t="shared" si="4"/>
        <v>7740257955.0093727</v>
      </c>
      <c r="G46" s="57">
        <v>0</v>
      </c>
      <c r="H46" s="58">
        <f t="shared" si="5"/>
        <v>0</v>
      </c>
      <c r="I46" s="59"/>
    </row>
    <row r="47" spans="1:9" ht="14.1" customHeight="1" x14ac:dyDescent="0.25">
      <c r="A47" s="54" t="s">
        <v>37</v>
      </c>
      <c r="B47" s="54" t="s">
        <v>36</v>
      </c>
      <c r="C47" s="55" t="s">
        <v>35</v>
      </c>
      <c r="D47" s="56">
        <v>3213391</v>
      </c>
      <c r="E47" s="56">
        <f t="shared" si="3"/>
        <v>2266637.0782009438</v>
      </c>
      <c r="F47" s="57">
        <f t="shared" si="4"/>
        <v>946753.92179905623</v>
      </c>
      <c r="G47" s="57">
        <v>0</v>
      </c>
      <c r="H47" s="58">
        <f t="shared" si="5"/>
        <v>0</v>
      </c>
      <c r="I47" s="59"/>
    </row>
    <row r="48" spans="1:9" ht="14.1" customHeight="1" x14ac:dyDescent="0.25">
      <c r="A48" s="54" t="s">
        <v>34</v>
      </c>
      <c r="B48" s="54" t="s">
        <v>33</v>
      </c>
      <c r="C48" s="55" t="s">
        <v>32</v>
      </c>
      <c r="D48" s="56">
        <v>150938430</v>
      </c>
      <c r="E48" s="56">
        <f t="shared" si="3"/>
        <v>106467791.17867626</v>
      </c>
      <c r="F48" s="57">
        <f t="shared" si="4"/>
        <v>44470638.821323738</v>
      </c>
      <c r="G48" s="57">
        <v>0</v>
      </c>
      <c r="H48" s="58">
        <f t="shared" si="5"/>
        <v>0</v>
      </c>
      <c r="I48" s="59"/>
    </row>
    <row r="49" spans="1:9" ht="14.1" customHeight="1" x14ac:dyDescent="0.25">
      <c r="A49" s="54" t="s">
        <v>31</v>
      </c>
      <c r="B49" s="54" t="s">
        <v>30</v>
      </c>
      <c r="C49" s="55" t="s">
        <v>29</v>
      </c>
      <c r="D49" s="56">
        <v>77157681</v>
      </c>
      <c r="E49" s="56">
        <f t="shared" si="3"/>
        <v>54424892.776073776</v>
      </c>
      <c r="F49" s="57">
        <f t="shared" si="4"/>
        <v>22732788.223926224</v>
      </c>
      <c r="G49" s="57">
        <v>0</v>
      </c>
      <c r="H49" s="58">
        <f t="shared" si="5"/>
        <v>0</v>
      </c>
      <c r="I49" s="59"/>
    </row>
    <row r="50" spans="1:9" ht="14.1" customHeight="1" x14ac:dyDescent="0.25">
      <c r="A50" s="60" t="s">
        <v>28</v>
      </c>
      <c r="B50" s="54" t="s">
        <v>27</v>
      </c>
      <c r="C50" s="55" t="s">
        <v>26</v>
      </c>
      <c r="D50" s="56">
        <v>693055479</v>
      </c>
      <c r="E50" s="56">
        <f t="shared" si="3"/>
        <v>488862154.01478237</v>
      </c>
      <c r="F50" s="57">
        <f t="shared" si="4"/>
        <v>204193324.98521763</v>
      </c>
      <c r="G50" s="57">
        <v>0</v>
      </c>
      <c r="H50" s="58">
        <f t="shared" si="5"/>
        <v>0</v>
      </c>
      <c r="I50" s="59"/>
    </row>
    <row r="51" spans="1:9" ht="14.1" customHeight="1" x14ac:dyDescent="0.25">
      <c r="A51" s="60" t="s">
        <v>25</v>
      </c>
      <c r="B51" s="54" t="s">
        <v>24</v>
      </c>
      <c r="C51" s="55" t="s">
        <v>23</v>
      </c>
      <c r="D51" s="56">
        <v>23930954</v>
      </c>
      <c r="E51" s="56">
        <f t="shared" si="3"/>
        <v>16880232.643061858</v>
      </c>
      <c r="F51" s="57">
        <f t="shared" si="4"/>
        <v>7050721.3569381423</v>
      </c>
      <c r="G51" s="57">
        <v>0</v>
      </c>
      <c r="H51" s="58">
        <f t="shared" si="5"/>
        <v>0</v>
      </c>
      <c r="I51" s="59"/>
    </row>
    <row r="52" spans="1:9" ht="14.1" customHeight="1" x14ac:dyDescent="0.25">
      <c r="A52" s="54" t="s">
        <v>22</v>
      </c>
      <c r="B52" s="54" t="s">
        <v>21</v>
      </c>
      <c r="C52" s="55" t="s">
        <v>20</v>
      </c>
      <c r="D52" s="56">
        <v>2798253</v>
      </c>
      <c r="E52" s="56">
        <f t="shared" si="3"/>
        <v>1973810.2222813924</v>
      </c>
      <c r="F52" s="57">
        <f t="shared" si="4"/>
        <v>824442.77771860757</v>
      </c>
      <c r="G52" s="57">
        <v>0</v>
      </c>
      <c r="H52" s="58">
        <f t="shared" si="5"/>
        <v>0</v>
      </c>
      <c r="I52" s="59"/>
    </row>
    <row r="53" spans="1:9" ht="14.1" customHeight="1" x14ac:dyDescent="0.25">
      <c r="A53" s="60" t="s">
        <v>19</v>
      </c>
      <c r="B53" s="54" t="s">
        <v>18</v>
      </c>
      <c r="C53" s="55" t="s">
        <v>17</v>
      </c>
      <c r="D53" s="56">
        <v>70784517</v>
      </c>
      <c r="E53" s="56">
        <f t="shared" si="3"/>
        <v>49929439.272950299</v>
      </c>
      <c r="F53" s="57">
        <f t="shared" si="4"/>
        <v>20855077.727049701</v>
      </c>
      <c r="G53" s="57">
        <v>0</v>
      </c>
      <c r="H53" s="58">
        <f t="shared" si="5"/>
        <v>0</v>
      </c>
      <c r="I53" s="59"/>
    </row>
    <row r="54" spans="1:9" ht="14.1" customHeight="1" x14ac:dyDescent="0.25">
      <c r="A54" s="62" t="s">
        <v>16</v>
      </c>
      <c r="B54" s="54" t="s">
        <v>15</v>
      </c>
      <c r="C54" s="55" t="s">
        <v>14</v>
      </c>
      <c r="D54" s="56">
        <v>594379598</v>
      </c>
      <c r="E54" s="61">
        <f>+D54*0</f>
        <v>0</v>
      </c>
      <c r="F54" s="57">
        <f t="shared" si="4"/>
        <v>594379598</v>
      </c>
      <c r="G54" s="63">
        <v>0</v>
      </c>
      <c r="H54" s="64">
        <f t="shared" si="5"/>
        <v>0</v>
      </c>
      <c r="I54" s="59"/>
    </row>
    <row r="55" spans="1:9" ht="14.1" customHeight="1" x14ac:dyDescent="0.25">
      <c r="A55" s="65" t="s">
        <v>13</v>
      </c>
      <c r="B55" s="54" t="s">
        <v>12</v>
      </c>
      <c r="C55" s="55" t="s">
        <v>11</v>
      </c>
      <c r="D55" s="56">
        <v>67767926</v>
      </c>
      <c r="E55" s="61">
        <f>+D55*1</f>
        <v>67767926</v>
      </c>
      <c r="F55" s="57">
        <f t="shared" si="4"/>
        <v>0</v>
      </c>
      <c r="G55" s="63">
        <v>0</v>
      </c>
      <c r="H55" s="64">
        <f t="shared" si="5"/>
        <v>0</v>
      </c>
      <c r="I55" s="59"/>
    </row>
    <row r="56" spans="1:9" ht="14.1" customHeight="1" x14ac:dyDescent="0.25">
      <c r="A56" s="62" t="s">
        <v>8</v>
      </c>
      <c r="B56" s="54" t="s">
        <v>10</v>
      </c>
      <c r="C56" s="55" t="s">
        <v>9</v>
      </c>
      <c r="D56" s="56">
        <v>38529019</v>
      </c>
      <c r="E56" s="56">
        <f>+D56*$E$68</f>
        <v>27177303.680787258</v>
      </c>
      <c r="F56" s="57">
        <f t="shared" si="4"/>
        <v>11351715.319212742</v>
      </c>
      <c r="G56" s="63">
        <v>0</v>
      </c>
      <c r="H56" s="64">
        <f t="shared" si="5"/>
        <v>0</v>
      </c>
      <c r="I56" s="59"/>
    </row>
    <row r="57" spans="1:9" ht="14.1" customHeight="1" x14ac:dyDescent="0.25">
      <c r="A57" s="66" t="s">
        <v>8</v>
      </c>
      <c r="B57" s="54" t="s">
        <v>7</v>
      </c>
      <c r="C57" s="55" t="s">
        <v>6</v>
      </c>
      <c r="D57" s="56">
        <v>8288401</v>
      </c>
      <c r="E57" s="56">
        <f>+D57*$E$68</f>
        <v>5846408.6771879867</v>
      </c>
      <c r="F57" s="57">
        <f t="shared" si="4"/>
        <v>2441992.3228120133</v>
      </c>
      <c r="G57" s="63">
        <v>0</v>
      </c>
      <c r="H57" s="58">
        <f t="shared" si="5"/>
        <v>0</v>
      </c>
      <c r="I57" s="59"/>
    </row>
    <row r="58" spans="1:9" ht="14.1" customHeight="1" thickBot="1" x14ac:dyDescent="0.3">
      <c r="A58" s="67"/>
      <c r="B58" s="68"/>
      <c r="C58" s="69"/>
      <c r="D58" s="70"/>
      <c r="E58" s="71"/>
      <c r="F58" s="72"/>
      <c r="G58" s="73"/>
      <c r="H58" s="74"/>
      <c r="I58" s="59"/>
    </row>
    <row r="59" spans="1:9" ht="14.1" customHeight="1" thickBot="1" x14ac:dyDescent="0.3">
      <c r="A59" s="75"/>
      <c r="B59" s="76" t="s">
        <v>5</v>
      </c>
      <c r="C59" s="77"/>
      <c r="D59" s="78">
        <f>SUM(D5:D58)</f>
        <v>35246974283</v>
      </c>
      <c r="E59" s="79">
        <f>SUM(E5:E58)</f>
        <v>24399756119</v>
      </c>
      <c r="F59" s="80">
        <f>SUM(F5:F58)</f>
        <v>10847218163.999998</v>
      </c>
      <c r="G59" s="81">
        <f>SUM(G5:G58)</f>
        <v>0</v>
      </c>
      <c r="H59" s="82">
        <f>SUM(H5:H58)</f>
        <v>0</v>
      </c>
      <c r="I59" s="59"/>
    </row>
    <row r="60" spans="1:9" ht="14.1" customHeight="1" x14ac:dyDescent="0.25">
      <c r="B60" s="83"/>
      <c r="C60" s="84"/>
      <c r="D60" s="85"/>
      <c r="E60" s="86"/>
      <c r="F60" s="86"/>
      <c r="G60" s="86"/>
      <c r="H60" s="36"/>
    </row>
    <row r="61" spans="1:9" ht="14.1" customHeight="1" x14ac:dyDescent="0.25">
      <c r="A61" s="84" t="s">
        <v>4</v>
      </c>
      <c r="B61" s="83"/>
      <c r="C61" s="84"/>
      <c r="D61" s="85"/>
      <c r="E61" s="86"/>
      <c r="F61" s="86"/>
      <c r="G61" s="86"/>
      <c r="H61" s="36"/>
    </row>
    <row r="62" spans="1:9" ht="14.1" customHeight="1" x14ac:dyDescent="0.25">
      <c r="A62" s="87" t="s">
        <v>279</v>
      </c>
      <c r="B62" s="83"/>
      <c r="C62" s="84"/>
      <c r="D62" s="85"/>
      <c r="E62" s="86"/>
      <c r="F62" s="86"/>
      <c r="G62" s="86"/>
      <c r="H62" s="36"/>
    </row>
    <row r="63" spans="1:9" ht="14.1" customHeight="1" x14ac:dyDescent="0.25">
      <c r="A63" s="87" t="s">
        <v>280</v>
      </c>
      <c r="B63" s="83"/>
      <c r="C63" s="84"/>
      <c r="D63" s="85"/>
      <c r="E63" s="86"/>
      <c r="F63" s="86"/>
      <c r="G63" s="86"/>
      <c r="H63" s="36"/>
    </row>
    <row r="64" spans="1:9" ht="14.1" customHeight="1" x14ac:dyDescent="0.25">
      <c r="A64" s="88"/>
      <c r="B64" s="83"/>
      <c r="C64" s="84"/>
      <c r="D64" s="85"/>
      <c r="E64" s="86"/>
      <c r="F64" s="86"/>
      <c r="G64" s="86"/>
      <c r="H64" s="36"/>
    </row>
    <row r="65" spans="1:8" ht="14.1" customHeight="1" x14ac:dyDescent="0.25">
      <c r="A65" s="88" t="s">
        <v>281</v>
      </c>
      <c r="B65" s="83"/>
      <c r="C65" s="84"/>
      <c r="D65" s="89"/>
      <c r="E65" s="89"/>
      <c r="F65" s="89"/>
      <c r="G65" s="89"/>
      <c r="H65" s="36"/>
    </row>
    <row r="66" spans="1:8" x14ac:dyDescent="0.25">
      <c r="D66" s="90" t="s">
        <v>3</v>
      </c>
      <c r="E66" s="90" t="s">
        <v>2</v>
      </c>
      <c r="F66" s="90" t="s">
        <v>1</v>
      </c>
    </row>
    <row r="67" spans="1:8" x14ac:dyDescent="0.25">
      <c r="A67" s="36" t="s">
        <v>0</v>
      </c>
      <c r="D67" s="89">
        <v>35246974283</v>
      </c>
      <c r="E67" s="89">
        <v>24399756119</v>
      </c>
      <c r="F67" s="89">
        <v>10847218164</v>
      </c>
    </row>
    <row r="68" spans="1:8" x14ac:dyDescent="0.25">
      <c r="E68" s="91">
        <f>SUM(E67-E55-E54-E30-E27)/SUM(D67-D55-D54-D30-D27)</f>
        <v>0.70537232418991147</v>
      </c>
    </row>
    <row r="69" spans="1:8" x14ac:dyDescent="0.25">
      <c r="D69" s="89"/>
      <c r="E69" s="89"/>
    </row>
    <row r="70" spans="1:8" x14ac:dyDescent="0.25">
      <c r="E70" s="89"/>
    </row>
  </sheetData>
  <mergeCells count="2">
    <mergeCell ref="A1:F1"/>
    <mergeCell ref="A2:F2"/>
  </mergeCells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44DB-99A2-4E89-81C9-AF1725788B58}">
  <dimension ref="A1:BN110"/>
  <sheetViews>
    <sheetView workbookViewId="0">
      <pane ySplit="4" topLeftCell="A98" activePane="bottomLeft" state="frozen"/>
      <selection pane="bottomLeft" activeCell="B4" sqref="B4"/>
    </sheetView>
  </sheetViews>
  <sheetFormatPr defaultColWidth="9.109375" defaultRowHeight="13.2" x14ac:dyDescent="0.25"/>
  <cols>
    <col min="1" max="1" width="14" style="2" customWidth="1"/>
    <col min="2" max="2" width="15.44140625" style="2" customWidth="1"/>
    <col min="3" max="3" width="16" style="3" customWidth="1"/>
    <col min="4" max="5" width="16.109375" style="2" customWidth="1"/>
    <col min="6" max="6" width="12.109375" style="2" customWidth="1"/>
    <col min="7" max="16384" width="9.109375" style="2"/>
  </cols>
  <sheetData>
    <row r="1" spans="1:66" s="24" customFormat="1" ht="14.1" customHeight="1" x14ac:dyDescent="0.25">
      <c r="A1" s="29" t="s">
        <v>168</v>
      </c>
      <c r="B1" s="30"/>
      <c r="C1" s="30"/>
      <c r="D1" s="30"/>
      <c r="E1" s="30"/>
      <c r="F1" s="30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s="24" customFormat="1" ht="14.1" customHeight="1" x14ac:dyDescent="0.25">
      <c r="A2" s="29" t="s">
        <v>276</v>
      </c>
      <c r="B2" s="30"/>
      <c r="C2" s="30"/>
      <c r="D2" s="30"/>
      <c r="E2" s="30"/>
      <c r="F2" s="30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</row>
    <row r="3" spans="1:66" s="24" customFormat="1" ht="14.1" customHeight="1" thickBot="1" x14ac:dyDescent="0.3">
      <c r="A3" s="27"/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</row>
    <row r="4" spans="1:66" ht="79.8" customHeight="1" thickBot="1" x14ac:dyDescent="0.3">
      <c r="A4" s="23" t="s">
        <v>275</v>
      </c>
      <c r="B4" s="21" t="s">
        <v>274</v>
      </c>
      <c r="C4" s="22" t="s">
        <v>273</v>
      </c>
      <c r="D4" s="21" t="s">
        <v>272</v>
      </c>
      <c r="E4" s="21" t="s">
        <v>271</v>
      </c>
      <c r="F4" s="21" t="s">
        <v>270</v>
      </c>
    </row>
    <row r="5" spans="1:66" x14ac:dyDescent="0.25">
      <c r="A5" s="20" t="s">
        <v>269</v>
      </c>
      <c r="B5" s="19">
        <v>1.7859068209368608E-2</v>
      </c>
      <c r="C5" s="18">
        <f>+B5*'SFY 2027 PROJECTED'!$D$59</f>
        <v>629478117.89395821</v>
      </c>
      <c r="D5" s="14">
        <f>B5*'SFY 2027 PROJECTED'!$E$59</f>
        <v>435756908.82118005</v>
      </c>
      <c r="E5" s="17">
        <f t="shared" ref="E5:E36" si="0">+C5-D5</f>
        <v>193721209.07277817</v>
      </c>
      <c r="F5" s="16">
        <f t="shared" ref="F5:F36" si="1">C5-D5-E5</f>
        <v>0</v>
      </c>
      <c r="H5" s="28"/>
    </row>
    <row r="6" spans="1:66" x14ac:dyDescent="0.25">
      <c r="A6" s="11" t="s">
        <v>268</v>
      </c>
      <c r="B6" s="15">
        <v>3.3699713351019547E-3</v>
      </c>
      <c r="C6" s="10">
        <f>+B6*'SFY 2027 PROJECTED'!$D$59</f>
        <v>118781292.98278578</v>
      </c>
      <c r="D6" s="14">
        <f>B6*'SFY 2027 PROJECTED'!$E$59</f>
        <v>82226478.704508513</v>
      </c>
      <c r="E6" s="13">
        <f t="shared" si="0"/>
        <v>36554814.278277263</v>
      </c>
      <c r="F6" s="12">
        <f t="shared" si="1"/>
        <v>0</v>
      </c>
      <c r="H6" s="28"/>
    </row>
    <row r="7" spans="1:66" x14ac:dyDescent="0.25">
      <c r="A7" s="11" t="s">
        <v>267</v>
      </c>
      <c r="B7" s="15">
        <v>1.1131510866988947E-3</v>
      </c>
      <c r="C7" s="10">
        <f>+B7*'SFY 2027 PROJECTED'!$D$59</f>
        <v>39235207.725969449</v>
      </c>
      <c r="D7" s="14">
        <f>B7*'SFY 2027 PROJECTED'!$E$59</f>
        <v>27160615.039052855</v>
      </c>
      <c r="E7" s="13">
        <f t="shared" si="0"/>
        <v>12074592.686916593</v>
      </c>
      <c r="F7" s="12">
        <f t="shared" si="1"/>
        <v>0</v>
      </c>
      <c r="H7" s="28"/>
    </row>
    <row r="8" spans="1:66" x14ac:dyDescent="0.25">
      <c r="A8" s="11" t="s">
        <v>266</v>
      </c>
      <c r="B8" s="15">
        <v>3.511034168623584E-3</v>
      </c>
      <c r="C8" s="10">
        <f>+B8*'SFY 2027 PROJECTED'!$D$59</f>
        <v>123753331.04820976</v>
      </c>
      <c r="D8" s="14">
        <f>B8*'SFY 2027 PROJECTED'!$E$59</f>
        <v>85668377.439891368</v>
      </c>
      <c r="E8" s="13">
        <f t="shared" si="0"/>
        <v>38084953.608318388</v>
      </c>
      <c r="F8" s="12">
        <f t="shared" si="1"/>
        <v>0</v>
      </c>
      <c r="H8" s="28"/>
    </row>
    <row r="9" spans="1:66" x14ac:dyDescent="0.25">
      <c r="A9" s="11" t="s">
        <v>265</v>
      </c>
      <c r="B9" s="15">
        <v>2.620390241306001E-3</v>
      </c>
      <c r="C9" s="10">
        <f>+B9*'SFY 2027 PROJECTED'!$D$59</f>
        <v>92360827.446736783</v>
      </c>
      <c r="D9" s="14">
        <f>B9*'SFY 2027 PROJECTED'!$E$59</f>
        <v>63936882.824473985</v>
      </c>
      <c r="E9" s="13">
        <f t="shared" si="0"/>
        <v>28423944.622262798</v>
      </c>
      <c r="F9" s="12">
        <f t="shared" si="1"/>
        <v>0</v>
      </c>
      <c r="H9" s="28"/>
    </row>
    <row r="10" spans="1:66" x14ac:dyDescent="0.25">
      <c r="A10" s="11" t="s">
        <v>264</v>
      </c>
      <c r="B10" s="15">
        <v>1.4998412244820343E-3</v>
      </c>
      <c r="C10" s="10">
        <f>+B10*'SFY 2027 PROJECTED'!$D$59</f>
        <v>52864865.067901492</v>
      </c>
      <c r="D10" s="14">
        <f>B10*'SFY 2027 PROJECTED'!$E$59</f>
        <v>36595760.094583973</v>
      </c>
      <c r="E10" s="13">
        <f t="shared" si="0"/>
        <v>16269104.973317519</v>
      </c>
      <c r="F10" s="12">
        <f t="shared" si="1"/>
        <v>0</v>
      </c>
      <c r="H10" s="28"/>
    </row>
    <row r="11" spans="1:66" x14ac:dyDescent="0.25">
      <c r="A11" s="11" t="s">
        <v>263</v>
      </c>
      <c r="B11" s="15">
        <v>5.3535488902503731E-3</v>
      </c>
      <c r="C11" s="10">
        <f>+B11*'SFY 2027 PROJECTED'!$D$59</f>
        <v>188696400.05743808</v>
      </c>
      <c r="D11" s="14">
        <f>B11*'SFY 2027 PROJECTED'!$E$59</f>
        <v>130625287.2932522</v>
      </c>
      <c r="E11" s="13">
        <f t="shared" si="0"/>
        <v>58071112.764185876</v>
      </c>
      <c r="F11" s="12">
        <f t="shared" si="1"/>
        <v>0</v>
      </c>
      <c r="H11" s="28"/>
    </row>
    <row r="12" spans="1:66" x14ac:dyDescent="0.25">
      <c r="A12" s="11" t="s">
        <v>262</v>
      </c>
      <c r="B12" s="15">
        <v>2.5442585282066956E-3</v>
      </c>
      <c r="C12" s="10">
        <f>+B12*'SFY 2027 PROJECTED'!$D$59</f>
        <v>89677414.91300483</v>
      </c>
      <c r="D12" s="14">
        <f>B12*'SFY 2027 PROJECTED'!$E$59</f>
        <v>62079287.591929257</v>
      </c>
      <c r="E12" s="13">
        <f t="shared" si="0"/>
        <v>27598127.321075574</v>
      </c>
      <c r="F12" s="12">
        <f t="shared" si="1"/>
        <v>0</v>
      </c>
      <c r="H12" s="28"/>
    </row>
    <row r="13" spans="1:66" x14ac:dyDescent="0.25">
      <c r="A13" s="11" t="s">
        <v>261</v>
      </c>
      <c r="B13" s="15">
        <v>4.7393010360966409E-3</v>
      </c>
      <c r="C13" s="10">
        <f>+B13*'SFY 2027 PROJECTED'!$D$59</f>
        <v>167046021.73869357</v>
      </c>
      <c r="D13" s="14">
        <f>B13*'SFY 2027 PROJECTED'!$E$59</f>
        <v>115637789.45528205</v>
      </c>
      <c r="E13" s="13">
        <f t="shared" si="0"/>
        <v>51408232.283411518</v>
      </c>
      <c r="F13" s="12">
        <f t="shared" si="1"/>
        <v>0</v>
      </c>
      <c r="H13" s="28"/>
    </row>
    <row r="14" spans="1:66" x14ac:dyDescent="0.25">
      <c r="A14" s="11" t="s">
        <v>260</v>
      </c>
      <c r="B14" s="15">
        <v>1.1448586918945789E-2</v>
      </c>
      <c r="C14" s="10">
        <f>+B14*'SFY 2027 PROJECTED'!$D$59</f>
        <v>403528048.70877242</v>
      </c>
      <c r="D14" s="14">
        <f>B14*'SFY 2027 PROJECTED'!$E$59</f>
        <v>279342728.72945088</v>
      </c>
      <c r="E14" s="13">
        <f t="shared" si="0"/>
        <v>124185319.97932154</v>
      </c>
      <c r="F14" s="12">
        <f t="shared" si="1"/>
        <v>0</v>
      </c>
      <c r="H14" s="28"/>
    </row>
    <row r="15" spans="1:66" x14ac:dyDescent="0.25">
      <c r="A15" s="11" t="s">
        <v>259</v>
      </c>
      <c r="B15" s="15">
        <v>2.491502037994717E-2</v>
      </c>
      <c r="C15" s="10">
        <f>+B15*'SFY 2027 PROJECTED'!$D$59</f>
        <v>878179082.59241879</v>
      </c>
      <c r="D15" s="14">
        <f>B15*'SFY 2027 PROJECTED'!$E$59</f>
        <v>607920420.97062564</v>
      </c>
      <c r="E15" s="13">
        <f t="shared" si="0"/>
        <v>270258661.62179315</v>
      </c>
      <c r="F15" s="12">
        <f t="shared" si="1"/>
        <v>0</v>
      </c>
      <c r="H15" s="28"/>
    </row>
    <row r="16" spans="1:66" x14ac:dyDescent="0.25">
      <c r="A16" s="11" t="s">
        <v>258</v>
      </c>
      <c r="B16" s="15">
        <v>1.0383347417062438E-2</v>
      </c>
      <c r="C16" s="10">
        <f>+B16*'SFY 2027 PROJECTED'!$D$59</f>
        <v>365981579.38065422</v>
      </c>
      <c r="D16" s="14">
        <f>B16*'SFY 2027 PROJECTED'!$E$59</f>
        <v>253351144.67517206</v>
      </c>
      <c r="E16" s="13">
        <f t="shared" si="0"/>
        <v>112630434.70548216</v>
      </c>
      <c r="F16" s="12">
        <f t="shared" si="1"/>
        <v>0</v>
      </c>
      <c r="H16" s="28"/>
    </row>
    <row r="17" spans="1:8" x14ac:dyDescent="0.25">
      <c r="A17" s="11" t="s">
        <v>257</v>
      </c>
      <c r="B17" s="15">
        <v>1.756582601261187E-2</v>
      </c>
      <c r="C17" s="10">
        <f>+B17*'SFY 2027 PROJECTED'!$D$59</f>
        <v>619142217.72618306</v>
      </c>
      <c r="D17" s="14">
        <f>B17*'SFY 2027 PROJECTED'!$E$59</f>
        <v>428601870.73651582</v>
      </c>
      <c r="E17" s="13">
        <f t="shared" si="0"/>
        <v>190540346.98966724</v>
      </c>
      <c r="F17" s="12">
        <f t="shared" si="1"/>
        <v>0</v>
      </c>
      <c r="H17" s="28"/>
    </row>
    <row r="18" spans="1:8" x14ac:dyDescent="0.25">
      <c r="A18" s="11" t="s">
        <v>256</v>
      </c>
      <c r="B18" s="15">
        <v>9.7276012995376575E-3</v>
      </c>
      <c r="C18" s="10">
        <f>+B18*'SFY 2027 PROJECTED'!$D$59</f>
        <v>342868512.84008121</v>
      </c>
      <c r="D18" s="14">
        <f>B18*'SFY 2027 PROJECTED'!$E$59</f>
        <v>237351099.3315863</v>
      </c>
      <c r="E18" s="13">
        <f t="shared" si="0"/>
        <v>105517413.50849491</v>
      </c>
      <c r="F18" s="12">
        <f t="shared" si="1"/>
        <v>0</v>
      </c>
      <c r="H18" s="28"/>
    </row>
    <row r="19" spans="1:8" x14ac:dyDescent="0.25">
      <c r="A19" s="11" t="s">
        <v>255</v>
      </c>
      <c r="B19" s="15">
        <v>5.6184002564801017E-4</v>
      </c>
      <c r="C19" s="10">
        <f>+B19*'SFY 2027 PROJECTED'!$D$59</f>
        <v>19803160.935175475</v>
      </c>
      <c r="D19" s="14">
        <f>B19*'SFY 2027 PROJECTED'!$E$59</f>
        <v>13708759.603704153</v>
      </c>
      <c r="E19" s="13">
        <f t="shared" si="0"/>
        <v>6094401.3314713221</v>
      </c>
      <c r="F19" s="12">
        <f t="shared" si="1"/>
        <v>0</v>
      </c>
      <c r="H19" s="28"/>
    </row>
    <row r="20" spans="1:8" x14ac:dyDescent="0.25">
      <c r="A20" s="11" t="s">
        <v>254</v>
      </c>
      <c r="B20" s="15">
        <v>5.2048177689044059E-3</v>
      </c>
      <c r="C20" s="10">
        <f>+B20*'SFY 2027 PROJECTED'!$D$59</f>
        <v>183454078.04827502</v>
      </c>
      <c r="D20" s="14">
        <f>B20*'SFY 2027 PROJECTED'!$E$59</f>
        <v>126996284.2051052</v>
      </c>
      <c r="E20" s="13">
        <f t="shared" si="0"/>
        <v>56457793.843169823</v>
      </c>
      <c r="F20" s="12">
        <f t="shared" si="1"/>
        <v>0</v>
      </c>
      <c r="H20" s="28"/>
    </row>
    <row r="21" spans="1:8" x14ac:dyDescent="0.25">
      <c r="A21" s="11" t="s">
        <v>253</v>
      </c>
      <c r="B21" s="15">
        <v>2.190108021247673E-3</v>
      </c>
      <c r="C21" s="10">
        <f>+B21*'SFY 2027 PROJECTED'!$D$59</f>
        <v>77194681.101908743</v>
      </c>
      <c r="D21" s="14">
        <f>B21*'SFY 2027 PROJECTED'!$E$59</f>
        <v>53438101.592708893</v>
      </c>
      <c r="E21" s="13">
        <f t="shared" si="0"/>
        <v>23756579.50919985</v>
      </c>
      <c r="F21" s="12">
        <f t="shared" si="1"/>
        <v>0</v>
      </c>
      <c r="H21" s="28"/>
    </row>
    <row r="22" spans="1:8" x14ac:dyDescent="0.25">
      <c r="A22" s="11" t="s">
        <v>252</v>
      </c>
      <c r="B22" s="15">
        <v>1.4950850772105626E-2</v>
      </c>
      <c r="C22" s="10">
        <f>+B22*'SFY 2027 PROJECTED'!$D$59</f>
        <v>526972252.67337769</v>
      </c>
      <c r="D22" s="14">
        <f>B22*'SFY 2027 PROJECTED'!$E$59</f>
        <v>364797112.6109401</v>
      </c>
      <c r="E22" s="13">
        <f t="shared" si="0"/>
        <v>162175140.06243759</v>
      </c>
      <c r="F22" s="12">
        <f t="shared" si="1"/>
        <v>0</v>
      </c>
      <c r="H22" s="28"/>
    </row>
    <row r="23" spans="1:8" x14ac:dyDescent="0.25">
      <c r="A23" s="11" t="s">
        <v>251</v>
      </c>
      <c r="B23" s="15">
        <v>4.280904912132618E-3</v>
      </c>
      <c r="C23" s="10">
        <f>+B23*'SFY 2027 PROJECTED'!$D$59</f>
        <v>150888945.34590676</v>
      </c>
      <c r="D23" s="14">
        <f>B23*'SFY 2027 PROJECTED'!$E$59</f>
        <v>104453035.82466501</v>
      </c>
      <c r="E23" s="13">
        <f t="shared" si="0"/>
        <v>46435909.521241754</v>
      </c>
      <c r="F23" s="12">
        <f t="shared" si="1"/>
        <v>0</v>
      </c>
      <c r="H23" s="28"/>
    </row>
    <row r="24" spans="1:8" x14ac:dyDescent="0.25">
      <c r="A24" s="11" t="s">
        <v>250</v>
      </c>
      <c r="B24" s="15">
        <v>3.4894957655743145E-3</v>
      </c>
      <c r="C24" s="10">
        <f>+B24*'SFY 2027 PROJECTED'!$D$59</f>
        <v>122994167.50983526</v>
      </c>
      <c r="D24" s="14">
        <f>B24*'SFY 2027 PROJECTED'!$E$59</f>
        <v>85142845.658296466</v>
      </c>
      <c r="E24" s="13">
        <f t="shared" si="0"/>
        <v>37851321.851538792</v>
      </c>
      <c r="F24" s="12">
        <f t="shared" si="1"/>
        <v>0</v>
      </c>
      <c r="H24" s="28"/>
    </row>
    <row r="25" spans="1:8" x14ac:dyDescent="0.25">
      <c r="A25" s="11" t="s">
        <v>249</v>
      </c>
      <c r="B25" s="15">
        <v>1.519184991623606E-3</v>
      </c>
      <c r="C25" s="10">
        <f>+B25*'SFY 2027 PROJECTED'!$D$59</f>
        <v>53546674.330876812</v>
      </c>
      <c r="D25" s="14">
        <f>B25*'SFY 2027 PROJECTED'!$E$59</f>
        <v>37067743.29526104</v>
      </c>
      <c r="E25" s="13">
        <f t="shared" si="0"/>
        <v>16478931.035615772</v>
      </c>
      <c r="F25" s="12">
        <f t="shared" si="1"/>
        <v>0</v>
      </c>
      <c r="H25" s="28"/>
    </row>
    <row r="26" spans="1:8" x14ac:dyDescent="0.25">
      <c r="A26" s="11" t="s">
        <v>248</v>
      </c>
      <c r="B26" s="15">
        <v>1.2166884437224525E-3</v>
      </c>
      <c r="C26" s="10">
        <f>+B26*'SFY 2027 PROJECTED'!$D$59</f>
        <v>42884586.286308579</v>
      </c>
      <c r="D26" s="14">
        <f>B26*'SFY 2027 PROJECTED'!$E$59</f>
        <v>29686901.299633499</v>
      </c>
      <c r="E26" s="13">
        <f t="shared" si="0"/>
        <v>13197684.98667508</v>
      </c>
      <c r="F26" s="12">
        <f t="shared" si="1"/>
        <v>0</v>
      </c>
      <c r="H26" s="28"/>
    </row>
    <row r="27" spans="1:8" x14ac:dyDescent="0.25">
      <c r="A27" s="11" t="s">
        <v>247</v>
      </c>
      <c r="B27" s="15">
        <v>1.3585274942582751E-2</v>
      </c>
      <c r="C27" s="10">
        <f>+B27*'SFY 2027 PROJECTED'!$D$59</f>
        <v>478839836.5286985</v>
      </c>
      <c r="D27" s="14">
        <f>B27*'SFY 2027 PROJECTED'!$E$59</f>
        <v>331477395.40858084</v>
      </c>
      <c r="E27" s="13">
        <f t="shared" si="0"/>
        <v>147362441.12011766</v>
      </c>
      <c r="F27" s="12">
        <f t="shared" si="1"/>
        <v>0</v>
      </c>
      <c r="H27" s="28"/>
    </row>
    <row r="28" spans="1:8" x14ac:dyDescent="0.25">
      <c r="A28" s="11" t="s">
        <v>246</v>
      </c>
      <c r="B28" s="15">
        <v>7.4240052773120397E-3</v>
      </c>
      <c r="C28" s="10">
        <f>+B28*'SFY 2027 PROJECTED'!$D$59</f>
        <v>261673723.08627376</v>
      </c>
      <c r="D28" s="14">
        <f>B28*'SFY 2027 PROJECTED'!$E$59</f>
        <v>181143918.19258273</v>
      </c>
      <c r="E28" s="13">
        <f t="shared" si="0"/>
        <v>80529804.893691033</v>
      </c>
      <c r="F28" s="12">
        <f t="shared" si="1"/>
        <v>0</v>
      </c>
      <c r="H28" s="28"/>
    </row>
    <row r="29" spans="1:8" x14ac:dyDescent="0.25">
      <c r="A29" s="11" t="s">
        <v>245</v>
      </c>
      <c r="B29" s="15">
        <v>8.9700328934673151E-3</v>
      </c>
      <c r="C29" s="10">
        <f>+B29*'SFY 2027 PROJECTED'!$D$59</f>
        <v>316166518.71370655</v>
      </c>
      <c r="D29" s="14">
        <f>B29*'SFY 2027 PROJECTED'!$E$59</f>
        <v>218866614.98001039</v>
      </c>
      <c r="E29" s="13">
        <f t="shared" si="0"/>
        <v>97299903.733696163</v>
      </c>
      <c r="F29" s="12">
        <f t="shared" si="1"/>
        <v>0</v>
      </c>
      <c r="H29" s="28"/>
    </row>
    <row r="30" spans="1:8" x14ac:dyDescent="0.25">
      <c r="A30" s="11" t="s">
        <v>244</v>
      </c>
      <c r="B30" s="15">
        <v>4.2239151906528757E-2</v>
      </c>
      <c r="C30" s="10">
        <f>+B30*'SFY 2027 PROJECTED'!$D$59</f>
        <v>1488802300.9851496</v>
      </c>
      <c r="D30" s="14">
        <f>B30*'SFY 2027 PROJECTED'!$E$59</f>
        <v>1030625005.1926956</v>
      </c>
      <c r="E30" s="13">
        <f t="shared" si="0"/>
        <v>458177295.792454</v>
      </c>
      <c r="F30" s="12">
        <f t="shared" si="1"/>
        <v>0</v>
      </c>
      <c r="H30" s="28"/>
    </row>
    <row r="31" spans="1:8" x14ac:dyDescent="0.25">
      <c r="A31" s="11" t="s">
        <v>243</v>
      </c>
      <c r="B31" s="15">
        <v>1.4864000142034367E-3</v>
      </c>
      <c r="C31" s="10">
        <f>+B31*'SFY 2027 PROJECTED'!$D$59</f>
        <v>52391103.074879371</v>
      </c>
      <c r="D31" s="14">
        <f>B31*'SFY 2027 PROJECTED'!$E$59</f>
        <v>36267797.841841996</v>
      </c>
      <c r="E31" s="13">
        <f t="shared" si="0"/>
        <v>16123305.233037375</v>
      </c>
      <c r="F31" s="12">
        <f t="shared" si="1"/>
        <v>0</v>
      </c>
      <c r="H31" s="28"/>
    </row>
    <row r="32" spans="1:8" x14ac:dyDescent="0.25">
      <c r="A32" s="11" t="s">
        <v>242</v>
      </c>
      <c r="B32" s="15">
        <v>1.9391356626402183E-3</v>
      </c>
      <c r="C32" s="10">
        <f>+B32*'SFY 2027 PROJECTED'!$D$59</f>
        <v>68348664.832327947</v>
      </c>
      <c r="D32" s="14">
        <f>B32*'SFY 2027 PROJECTED'!$E$59</f>
        <v>47314437.250076786</v>
      </c>
      <c r="E32" s="13">
        <f t="shared" si="0"/>
        <v>21034227.582251161</v>
      </c>
      <c r="F32" s="12">
        <f t="shared" si="1"/>
        <v>0</v>
      </c>
      <c r="H32" s="28"/>
    </row>
    <row r="33" spans="1:8" x14ac:dyDescent="0.25">
      <c r="A33" s="11" t="s">
        <v>241</v>
      </c>
      <c r="B33" s="15">
        <v>1.7050543152976726E-2</v>
      </c>
      <c r="C33" s="10">
        <f>+B33*'SFY 2027 PROJECTED'!$D$59</f>
        <v>600980056.0241524</v>
      </c>
      <c r="D33" s="14">
        <f>B33*'SFY 2027 PROJECTED'!$E$59</f>
        <v>416029094.62911743</v>
      </c>
      <c r="E33" s="13">
        <f t="shared" si="0"/>
        <v>184950961.39503497</v>
      </c>
      <c r="F33" s="12">
        <f t="shared" si="1"/>
        <v>0</v>
      </c>
      <c r="H33" s="28"/>
    </row>
    <row r="34" spans="1:8" x14ac:dyDescent="0.25">
      <c r="A34" s="11" t="s">
        <v>240</v>
      </c>
      <c r="B34" s="15">
        <v>3.277829794769046E-3</v>
      </c>
      <c r="C34" s="10">
        <f>+B34*'SFY 2027 PROJECTED'!$D$59</f>
        <v>115533582.48027574</v>
      </c>
      <c r="D34" s="14">
        <f>B34*'SFY 2027 PROJECTED'!$E$59</f>
        <v>79978247.591956541</v>
      </c>
      <c r="E34" s="13">
        <f t="shared" si="0"/>
        <v>35555334.888319194</v>
      </c>
      <c r="F34" s="12">
        <f t="shared" si="1"/>
        <v>0</v>
      </c>
      <c r="H34" s="28"/>
    </row>
    <row r="35" spans="1:8" x14ac:dyDescent="0.25">
      <c r="A35" s="11" t="s">
        <v>239</v>
      </c>
      <c r="B35" s="15">
        <v>6.0615130804756272E-3</v>
      </c>
      <c r="C35" s="10">
        <f>+B35*'SFY 2027 PROJECTED'!$D$59</f>
        <v>213649995.66359255</v>
      </c>
      <c r="D35" s="14">
        <f>B35*'SFY 2027 PROJECTED'!$E$59</f>
        <v>147899440.87573373</v>
      </c>
      <c r="E35" s="13">
        <f t="shared" si="0"/>
        <v>65750554.787858814</v>
      </c>
      <c r="F35" s="12">
        <f t="shared" si="1"/>
        <v>0</v>
      </c>
      <c r="H35" s="28"/>
    </row>
    <row r="36" spans="1:8" x14ac:dyDescent="0.25">
      <c r="A36" s="11" t="s">
        <v>238</v>
      </c>
      <c r="B36" s="15">
        <v>2.6722097900489641E-2</v>
      </c>
      <c r="C36" s="10">
        <f>+B36*'SFY 2027 PROJECTED'!$D$59</f>
        <v>941873097.48636663</v>
      </c>
      <c r="D36" s="14">
        <f>B36*'SFY 2027 PROJECTED'!$E$59</f>
        <v>652012671.75998914</v>
      </c>
      <c r="E36" s="13">
        <f t="shared" si="0"/>
        <v>289860425.72637749</v>
      </c>
      <c r="F36" s="12">
        <f t="shared" si="1"/>
        <v>0</v>
      </c>
      <c r="H36" s="28"/>
    </row>
    <row r="37" spans="1:8" x14ac:dyDescent="0.25">
      <c r="A37" s="11" t="s">
        <v>237</v>
      </c>
      <c r="B37" s="15">
        <v>9.0457911715036889E-3</v>
      </c>
      <c r="C37" s="10">
        <f>+B37*'SFY 2027 PROJECTED'!$D$59</f>
        <v>318836768.79137897</v>
      </c>
      <c r="D37" s="14">
        <f>B37*'SFY 2027 PROJECTED'!$E$59</f>
        <v>220715098.48809332</v>
      </c>
      <c r="E37" s="13">
        <f t="shared" ref="E37:E68" si="2">+C37-D37</f>
        <v>98121670.303285658</v>
      </c>
      <c r="F37" s="12">
        <f t="shared" ref="F37:F68" si="3">C37-D37-E37</f>
        <v>0</v>
      </c>
      <c r="H37" s="28"/>
    </row>
    <row r="38" spans="1:8" x14ac:dyDescent="0.25">
      <c r="A38" s="11" t="s">
        <v>236</v>
      </c>
      <c r="B38" s="15">
        <v>3.8095988896581827E-2</v>
      </c>
      <c r="C38" s="10">
        <f>+B38*'SFY 2027 PROJECTED'!$D$59</f>
        <v>1342768340.9232731</v>
      </c>
      <c r="D38" s="14">
        <f>B38*'SFY 2027 PROJECTED'!$E$59</f>
        <v>929532838.18872845</v>
      </c>
      <c r="E38" s="13">
        <f t="shared" si="2"/>
        <v>413235502.73454463</v>
      </c>
      <c r="F38" s="12">
        <f t="shared" si="3"/>
        <v>0</v>
      </c>
      <c r="H38" s="28"/>
    </row>
    <row r="39" spans="1:8" x14ac:dyDescent="0.25">
      <c r="A39" s="11" t="s">
        <v>235</v>
      </c>
      <c r="B39" s="15">
        <v>6.0161061419526651E-3</v>
      </c>
      <c r="C39" s="10">
        <f>+B39*'SFY 2027 PROJECTED'!$D$59</f>
        <v>212049538.46920395</v>
      </c>
      <c r="D39" s="14">
        <f>B39*'SFY 2027 PROJECTED'!$E$59</f>
        <v>146791522.64966303</v>
      </c>
      <c r="E39" s="13">
        <f t="shared" si="2"/>
        <v>65258015.819540918</v>
      </c>
      <c r="F39" s="12">
        <f t="shared" si="3"/>
        <v>0</v>
      </c>
      <c r="H39" s="28"/>
    </row>
    <row r="40" spans="1:8" x14ac:dyDescent="0.25">
      <c r="A40" s="11" t="s">
        <v>234</v>
      </c>
      <c r="B40" s="15">
        <v>2.5627961259581944E-2</v>
      </c>
      <c r="C40" s="10">
        <f>+B40*'SFY 2027 PROJECTED'!$D$59</f>
        <v>903308091.44220507</v>
      </c>
      <c r="D40" s="14">
        <f>B40*'SFY 2027 PROJECTED'!$E$59</f>
        <v>625316004.56097949</v>
      </c>
      <c r="E40" s="13">
        <f t="shared" si="2"/>
        <v>277992086.88122559</v>
      </c>
      <c r="F40" s="12">
        <f t="shared" si="3"/>
        <v>0</v>
      </c>
      <c r="H40" s="28"/>
    </row>
    <row r="41" spans="1:8" x14ac:dyDescent="0.25">
      <c r="A41" s="11" t="s">
        <v>233</v>
      </c>
      <c r="B41" s="15">
        <v>7.8601425478894594E-4</v>
      </c>
      <c r="C41" s="10">
        <f>+B41*'SFY 2027 PROJECTED'!$D$59</f>
        <v>27704624.224617388</v>
      </c>
      <c r="D41" s="14">
        <f>B41*'SFY 2027 PROJECTED'!$E$59</f>
        <v>19178556.12290781</v>
      </c>
      <c r="E41" s="13">
        <f t="shared" si="2"/>
        <v>8526068.1017095782</v>
      </c>
      <c r="F41" s="12">
        <f t="shared" si="3"/>
        <v>0</v>
      </c>
      <c r="H41" s="28"/>
    </row>
    <row r="42" spans="1:8" x14ac:dyDescent="0.25">
      <c r="A42" s="11" t="s">
        <v>232</v>
      </c>
      <c r="B42" s="15">
        <v>1.4583389472133145E-3</v>
      </c>
      <c r="C42" s="10">
        <f>+B42*'SFY 2027 PROJECTED'!$D$59</f>
        <v>51402035.368324988</v>
      </c>
      <c r="D42" s="14">
        <f>B42*'SFY 2027 PROJECTED'!$E$59</f>
        <v>35583114.65084409</v>
      </c>
      <c r="E42" s="13">
        <f t="shared" si="2"/>
        <v>15818920.717480898</v>
      </c>
      <c r="F42" s="12">
        <f t="shared" si="3"/>
        <v>0</v>
      </c>
      <c r="H42" s="28"/>
    </row>
    <row r="43" spans="1:8" x14ac:dyDescent="0.25">
      <c r="A43" s="11" t="s">
        <v>231</v>
      </c>
      <c r="B43" s="15">
        <v>5.2056225053896624E-3</v>
      </c>
      <c r="C43" s="10">
        <f>+B43*'SFY 2027 PROJECTED'!$D$59</f>
        <v>183482442.57447547</v>
      </c>
      <c r="D43" s="14">
        <f>B43*'SFY 2027 PROJECTED'!$E$59</f>
        <v>127015919.57908553</v>
      </c>
      <c r="E43" s="13">
        <f t="shared" si="2"/>
        <v>56466522.995389938</v>
      </c>
      <c r="F43" s="12">
        <f t="shared" si="3"/>
        <v>0</v>
      </c>
      <c r="H43" s="28"/>
    </row>
    <row r="44" spans="1:8" x14ac:dyDescent="0.25">
      <c r="A44" s="11" t="s">
        <v>230</v>
      </c>
      <c r="B44" s="15">
        <v>1.9555060129385605E-3</v>
      </c>
      <c r="C44" s="10">
        <f>+B44*'SFY 2027 PROJECTED'!$D$59</f>
        <v>68925670.14829731</v>
      </c>
      <c r="D44" s="14">
        <f>B44*'SFY 2027 PROJECTED'!$E$59</f>
        <v>47713869.804938935</v>
      </c>
      <c r="E44" s="13">
        <f t="shared" si="2"/>
        <v>21211800.343358375</v>
      </c>
      <c r="F44" s="12">
        <f t="shared" si="3"/>
        <v>0</v>
      </c>
      <c r="H44" s="28"/>
    </row>
    <row r="45" spans="1:8" x14ac:dyDescent="0.25">
      <c r="A45" s="11" t="s">
        <v>229</v>
      </c>
      <c r="B45" s="15">
        <v>5.5898841970223496E-2</v>
      </c>
      <c r="C45" s="10">
        <f>+B45*'SFY 2027 PROJECTED'!$D$59</f>
        <v>1970265045.3739486</v>
      </c>
      <c r="D45" s="14">
        <f>B45*'SFY 2027 PROJECTED'!$E$59</f>
        <v>1363918111.4079747</v>
      </c>
      <c r="E45" s="13">
        <f t="shared" si="2"/>
        <v>606346933.96597385</v>
      </c>
      <c r="F45" s="12">
        <f t="shared" si="3"/>
        <v>0</v>
      </c>
      <c r="H45" s="28"/>
    </row>
    <row r="46" spans="1:8" x14ac:dyDescent="0.25">
      <c r="A46" s="11" t="s">
        <v>228</v>
      </c>
      <c r="B46" s="15">
        <v>7.4621069851881234E-3</v>
      </c>
      <c r="C46" s="10">
        <f>+B46*'SFY 2027 PROJECTED'!$D$59</f>
        <v>263016693.00392044</v>
      </c>
      <c r="D46" s="14">
        <f>B46*'SFY 2027 PROJECTED'!$E$59</f>
        <v>182073590.57247657</v>
      </c>
      <c r="E46" s="13">
        <f t="shared" si="2"/>
        <v>80943102.43144387</v>
      </c>
      <c r="F46" s="12">
        <f t="shared" si="3"/>
        <v>0</v>
      </c>
      <c r="H46" s="28"/>
    </row>
    <row r="47" spans="1:8" x14ac:dyDescent="0.25">
      <c r="A47" s="11" t="s">
        <v>227</v>
      </c>
      <c r="B47" s="15">
        <v>1.2048983454413298E-2</v>
      </c>
      <c r="C47" s="10">
        <f>+B47*'SFY 2027 PROJECTED'!$D$59</f>
        <v>424690209.95399803</v>
      </c>
      <c r="D47" s="14">
        <f>B47*'SFY 2027 PROJECTED'!$E$59</f>
        <v>293992257.76955062</v>
      </c>
      <c r="E47" s="13">
        <f t="shared" si="2"/>
        <v>130697952.18444741</v>
      </c>
      <c r="F47" s="12">
        <f t="shared" si="3"/>
        <v>0</v>
      </c>
      <c r="H47" s="28"/>
    </row>
    <row r="48" spans="1:8" x14ac:dyDescent="0.25">
      <c r="A48" s="11" t="s">
        <v>226</v>
      </c>
      <c r="B48" s="15">
        <v>7.115717705445378E-3</v>
      </c>
      <c r="C48" s="10">
        <f>+B48*'SFY 2027 PROJECTED'!$D$59</f>
        <v>250807518.96892101</v>
      </c>
      <c r="D48" s="14">
        <f>B48*'SFY 2027 PROJECTED'!$E$59</f>
        <v>173621776.6245175</v>
      </c>
      <c r="E48" s="13">
        <f t="shared" si="2"/>
        <v>77185742.344403505</v>
      </c>
      <c r="F48" s="12">
        <f t="shared" si="3"/>
        <v>0</v>
      </c>
      <c r="H48" s="28"/>
    </row>
    <row r="49" spans="1:8" x14ac:dyDescent="0.25">
      <c r="A49" s="11" t="s">
        <v>225</v>
      </c>
      <c r="B49" s="15">
        <v>9.1594589195872194E-3</v>
      </c>
      <c r="C49" s="10">
        <f>+B49*'SFY 2027 PROJECTED'!$D$59</f>
        <v>322843212.98488569</v>
      </c>
      <c r="D49" s="14">
        <f>B49*'SFY 2027 PROJECTED'!$E$59</f>
        <v>223488563.81992739</v>
      </c>
      <c r="E49" s="13">
        <f t="shared" si="2"/>
        <v>99354649.164958298</v>
      </c>
      <c r="F49" s="12">
        <f t="shared" si="3"/>
        <v>0</v>
      </c>
      <c r="H49" s="28"/>
    </row>
    <row r="50" spans="1:8" x14ac:dyDescent="0.25">
      <c r="A50" s="11" t="s">
        <v>224</v>
      </c>
      <c r="B50" s="15">
        <v>3.1721871851072602E-3</v>
      </c>
      <c r="C50" s="10">
        <f>+B50*'SFY 2027 PROJECTED'!$D$59</f>
        <v>111810000.13433775</v>
      </c>
      <c r="D50" s="14">
        <f>B50*'SFY 2027 PROJECTED'!$E$59</f>
        <v>77400593.680434257</v>
      </c>
      <c r="E50" s="13">
        <f t="shared" si="2"/>
        <v>34409406.453903496</v>
      </c>
      <c r="F50" s="12">
        <f t="shared" si="3"/>
        <v>0</v>
      </c>
      <c r="H50" s="28"/>
    </row>
    <row r="51" spans="1:8" x14ac:dyDescent="0.25">
      <c r="A51" s="11" t="s">
        <v>223</v>
      </c>
      <c r="B51" s="15">
        <v>5.5938059906655725E-3</v>
      </c>
      <c r="C51" s="10">
        <f>+B51*'SFY 2027 PROJECTED'!$D$59</f>
        <v>197164735.89708078</v>
      </c>
      <c r="D51" s="14">
        <f>B51*'SFY 2027 PROJECTED'!$E$59</f>
        <v>136487501.94924116</v>
      </c>
      <c r="E51" s="13">
        <f t="shared" si="2"/>
        <v>60677233.947839618</v>
      </c>
      <c r="F51" s="12">
        <f t="shared" si="3"/>
        <v>0</v>
      </c>
      <c r="H51" s="28"/>
    </row>
    <row r="52" spans="1:8" x14ac:dyDescent="0.25">
      <c r="A52" s="11" t="s">
        <v>222</v>
      </c>
      <c r="B52" s="15">
        <v>3.6769400908337523E-4</v>
      </c>
      <c r="C52" s="10">
        <f>+B52*'SFY 2027 PROJECTED'!$D$59</f>
        <v>12960101.282174895</v>
      </c>
      <c r="D52" s="14">
        <f>B52*'SFY 2027 PROJECTED'!$E$59</f>
        <v>8971644.1480517257</v>
      </c>
      <c r="E52" s="13">
        <f t="shared" si="2"/>
        <v>3988457.1341231689</v>
      </c>
      <c r="F52" s="12">
        <f t="shared" si="3"/>
        <v>0</v>
      </c>
      <c r="H52" s="28"/>
    </row>
    <row r="53" spans="1:8" x14ac:dyDescent="0.25">
      <c r="A53" s="11" t="s">
        <v>221</v>
      </c>
      <c r="B53" s="15">
        <v>1.4316245257063881E-2</v>
      </c>
      <c r="C53" s="10">
        <f>+B53*'SFY 2027 PROJECTED'!$D$59</f>
        <v>504604328.40485132</v>
      </c>
      <c r="D53" s="14">
        <f>B53*'SFY 2027 PROJECTED'!$E$59</f>
        <v>349312892.81214917</v>
      </c>
      <c r="E53" s="13">
        <f t="shared" si="2"/>
        <v>155291435.59270215</v>
      </c>
      <c r="F53" s="12">
        <f t="shared" si="3"/>
        <v>0</v>
      </c>
      <c r="H53" s="28"/>
    </row>
    <row r="54" spans="1:8" x14ac:dyDescent="0.25">
      <c r="A54" s="11" t="s">
        <v>220</v>
      </c>
      <c r="B54" s="15">
        <v>5.4314760307662491E-3</v>
      </c>
      <c r="C54" s="10">
        <f>+B54*'SFY 2027 PROJECTED'!$D$59</f>
        <v>191443095.97514889</v>
      </c>
      <c r="D54" s="14">
        <f>B54*'SFY 2027 PROJECTED'!$E$59</f>
        <v>132526690.51689062</v>
      </c>
      <c r="E54" s="13">
        <f t="shared" si="2"/>
        <v>58916405.458258271</v>
      </c>
      <c r="F54" s="12">
        <f t="shared" si="3"/>
        <v>0</v>
      </c>
      <c r="H54" s="28"/>
    </row>
    <row r="55" spans="1:8" x14ac:dyDescent="0.25">
      <c r="A55" s="11" t="s">
        <v>219</v>
      </c>
      <c r="B55" s="15">
        <v>1.9111535048784874E-2</v>
      </c>
      <c r="C55" s="10">
        <f>+B55*'SFY 2027 PROJECTED'!$D$59</f>
        <v>673623784.37317359</v>
      </c>
      <c r="D55" s="14">
        <f>B55*'SFY 2027 PROJECTED'!$E$59</f>
        <v>466316794.2500717</v>
      </c>
      <c r="E55" s="13">
        <f t="shared" si="2"/>
        <v>207306990.12310189</v>
      </c>
      <c r="F55" s="12">
        <f t="shared" si="3"/>
        <v>0</v>
      </c>
      <c r="H55" s="28"/>
    </row>
    <row r="56" spans="1:8" x14ac:dyDescent="0.25">
      <c r="A56" s="11" t="s">
        <v>218</v>
      </c>
      <c r="B56" s="15">
        <v>1.0023652601116805E-3</v>
      </c>
      <c r="C56" s="10">
        <f>+B56*'SFY 2027 PROJECTED'!$D$59</f>
        <v>35330342.545329012</v>
      </c>
      <c r="D56" s="14">
        <f>B56*'SFY 2027 PROJECTED'!$E$59</f>
        <v>24457467.888883002</v>
      </c>
      <c r="E56" s="13">
        <f t="shared" si="2"/>
        <v>10872874.65644601</v>
      </c>
      <c r="F56" s="12">
        <f t="shared" si="3"/>
        <v>0</v>
      </c>
      <c r="H56" s="28"/>
    </row>
    <row r="57" spans="1:8" x14ac:dyDescent="0.25">
      <c r="A57" s="11" t="s">
        <v>217</v>
      </c>
      <c r="B57" s="15">
        <v>5.739463561025432E-3</v>
      </c>
      <c r="C57" s="10">
        <f>+B57*'SFY 2027 PROJECTED'!$D$59</f>
        <v>202298724.53367901</v>
      </c>
      <c r="D57" s="14">
        <f>B57*'SFY 2027 PROJECTED'!$E$59</f>
        <v>140041511.14290783</v>
      </c>
      <c r="E57" s="13">
        <f t="shared" si="2"/>
        <v>62257213.39077118</v>
      </c>
      <c r="F57" s="12">
        <f t="shared" si="3"/>
        <v>0</v>
      </c>
      <c r="H57" s="28"/>
    </row>
    <row r="58" spans="1:8" x14ac:dyDescent="0.25">
      <c r="A58" s="11" t="s">
        <v>216</v>
      </c>
      <c r="B58" s="15">
        <v>8.2233916533037393E-3</v>
      </c>
      <c r="C58" s="10">
        <f>+B58*'SFY 2027 PROJECTED'!$D$59</f>
        <v>289849674.12303376</v>
      </c>
      <c r="D58" s="14">
        <f>B58*'SFY 2027 PROJECTED'!$E$59</f>
        <v>200648750.81163144</v>
      </c>
      <c r="E58" s="13">
        <f t="shared" si="2"/>
        <v>89200923.311402321</v>
      </c>
      <c r="F58" s="12">
        <f t="shared" si="3"/>
        <v>0</v>
      </c>
      <c r="H58" s="28"/>
    </row>
    <row r="59" spans="1:8" x14ac:dyDescent="0.25">
      <c r="A59" s="11" t="s">
        <v>215</v>
      </c>
      <c r="B59" s="15">
        <v>7.1843013092575915E-3</v>
      </c>
      <c r="C59" s="10">
        <f>+B59*'SFY 2027 PROJECTED'!$D$59</f>
        <v>253224883.48872554</v>
      </c>
      <c r="D59" s="14">
        <f>B59*'SFY 2027 PROJECTED'!$E$59</f>
        <v>175295199.83129764</v>
      </c>
      <c r="E59" s="13">
        <f t="shared" si="2"/>
        <v>77929683.657427907</v>
      </c>
      <c r="F59" s="12">
        <f t="shared" si="3"/>
        <v>0</v>
      </c>
      <c r="H59" s="28"/>
    </row>
    <row r="60" spans="1:8" x14ac:dyDescent="0.25">
      <c r="A60" s="11" t="s">
        <v>214</v>
      </c>
      <c r="B60" s="15">
        <v>3.4582984548280622E-3</v>
      </c>
      <c r="C60" s="10">
        <f>+B60*'SFY 2027 PROJECTED'!$D$59</f>
        <v>121894556.70026335</v>
      </c>
      <c r="D60" s="14">
        <f>B60*'SFY 2027 PROJECTED'!$E$59</f>
        <v>84381638.884519249</v>
      </c>
      <c r="E60" s="13">
        <f t="shared" si="2"/>
        <v>37512917.815744102</v>
      </c>
      <c r="F60" s="12">
        <f t="shared" si="3"/>
        <v>0</v>
      </c>
      <c r="H60" s="28"/>
    </row>
    <row r="61" spans="1:8" x14ac:dyDescent="0.25">
      <c r="A61" s="11" t="s">
        <v>213</v>
      </c>
      <c r="B61" s="15">
        <v>2.3733278604566388E-3</v>
      </c>
      <c r="C61" s="10">
        <f>+B61*'SFY 2027 PROJECTED'!$D$59</f>
        <v>83652626.062642559</v>
      </c>
      <c r="D61" s="14">
        <f>B61*'SFY 2027 PROJECTED'!$E$59</f>
        <v>57908620.985570051</v>
      </c>
      <c r="E61" s="13">
        <f t="shared" si="2"/>
        <v>25744005.077072509</v>
      </c>
      <c r="F61" s="12">
        <f t="shared" si="3"/>
        <v>0</v>
      </c>
      <c r="H61" s="28"/>
    </row>
    <row r="62" spans="1:8" x14ac:dyDescent="0.25">
      <c r="A62" s="11" t="s">
        <v>212</v>
      </c>
      <c r="B62" s="15">
        <v>2.9604659539153796E-3</v>
      </c>
      <c r="C62" s="10">
        <f>+B62*'SFY 2027 PROJECTED'!$D$59</f>
        <v>104347467.34335245</v>
      </c>
      <c r="D62" s="14">
        <f>B62*'SFY 2027 PROJECTED'!$E$59</f>
        <v>72234647.274137959</v>
      </c>
      <c r="E62" s="13">
        <f t="shared" si="2"/>
        <v>32112820.069214493</v>
      </c>
      <c r="F62" s="12">
        <f t="shared" si="3"/>
        <v>0</v>
      </c>
      <c r="H62" s="28"/>
    </row>
    <row r="63" spans="1:8" x14ac:dyDescent="0.25">
      <c r="A63" s="11" t="s">
        <v>211</v>
      </c>
      <c r="B63" s="15">
        <v>6.2675023049629979E-3</v>
      </c>
      <c r="C63" s="10">
        <f>+B63*'SFY 2027 PROJECTED'!$D$59</f>
        <v>220910492.561674</v>
      </c>
      <c r="D63" s="14">
        <f>B63*'SFY 2027 PROJECTED'!$E$59</f>
        <v>152925527.71636751</v>
      </c>
      <c r="E63" s="13">
        <f t="shared" si="2"/>
        <v>67984964.845306486</v>
      </c>
      <c r="F63" s="12">
        <f t="shared" si="3"/>
        <v>0</v>
      </c>
      <c r="H63" s="28"/>
    </row>
    <row r="64" spans="1:8" x14ac:dyDescent="0.25">
      <c r="A64" s="11" t="s">
        <v>210</v>
      </c>
      <c r="B64" s="15">
        <v>0.10195884971889492</v>
      </c>
      <c r="C64" s="10">
        <f>+B64*'SFY 2027 PROJECTED'!$D$59</f>
        <v>3593740953.9661512</v>
      </c>
      <c r="D64" s="14">
        <f>B64*'SFY 2027 PROJECTED'!$E$59</f>
        <v>2487771067.3148079</v>
      </c>
      <c r="E64" s="13">
        <f t="shared" si="2"/>
        <v>1105969886.6513433</v>
      </c>
      <c r="F64" s="12">
        <f t="shared" si="3"/>
        <v>0</v>
      </c>
      <c r="H64" s="28"/>
    </row>
    <row r="65" spans="1:8" x14ac:dyDescent="0.25">
      <c r="A65" s="11" t="s">
        <v>209</v>
      </c>
      <c r="B65" s="15">
        <v>1.5955433996410081E-3</v>
      </c>
      <c r="C65" s="10">
        <f>+B65*'SFY 2027 PROJECTED'!$D$59</f>
        <v>56238077.174557</v>
      </c>
      <c r="D65" s="14">
        <f>B65*'SFY 2027 PROJECTED'!$E$59</f>
        <v>38930869.828520745</v>
      </c>
      <c r="E65" s="13">
        <f t="shared" si="2"/>
        <v>17307207.346036255</v>
      </c>
      <c r="F65" s="12">
        <f t="shared" si="3"/>
        <v>0</v>
      </c>
      <c r="H65" s="28"/>
    </row>
    <row r="66" spans="1:8" x14ac:dyDescent="0.25">
      <c r="A66" s="11" t="s">
        <v>208</v>
      </c>
      <c r="B66" s="15">
        <v>2.8200957840805569E-3</v>
      </c>
      <c r="C66" s="10">
        <f>+B66*'SFY 2027 PROJECTED'!$D$59</f>
        <v>99399843.577084109</v>
      </c>
      <c r="D66" s="14">
        <f>B66*'SFY 2027 PROJECTED'!$E$59</f>
        <v>68809649.363785669</v>
      </c>
      <c r="E66" s="13">
        <f t="shared" si="2"/>
        <v>30590194.21329844</v>
      </c>
      <c r="F66" s="12">
        <f t="shared" si="3"/>
        <v>0</v>
      </c>
      <c r="H66" s="28"/>
    </row>
    <row r="67" spans="1:8" x14ac:dyDescent="0.25">
      <c r="A67" s="11" t="s">
        <v>207</v>
      </c>
      <c r="B67" s="15">
        <v>6.856397849127018E-3</v>
      </c>
      <c r="C67" s="10">
        <f>+B67*'SFY 2027 PROJECTED'!$D$59</f>
        <v>241667278.66219652</v>
      </c>
      <c r="D67" s="14">
        <f>B67*'SFY 2027 PROJECTED'!$E$59</f>
        <v>167294435.37353539</v>
      </c>
      <c r="E67" s="13">
        <f t="shared" si="2"/>
        <v>74372843.288661122</v>
      </c>
      <c r="F67" s="12">
        <f t="shared" si="3"/>
        <v>0</v>
      </c>
      <c r="H67" s="28"/>
    </row>
    <row r="68" spans="1:8" x14ac:dyDescent="0.25">
      <c r="A68" s="11" t="s">
        <v>206</v>
      </c>
      <c r="B68" s="15">
        <v>1.0800647387163801E-2</v>
      </c>
      <c r="C68" s="10">
        <f>+B68*'SFY 2027 PROJECTED'!$D$59</f>
        <v>380690140.69511366</v>
      </c>
      <c r="D68" s="14">
        <f>B68*'SFY 2027 PROJECTED'!$E$59</f>
        <v>263533162.17411131</v>
      </c>
      <c r="E68" s="13">
        <f t="shared" si="2"/>
        <v>117156978.52100235</v>
      </c>
      <c r="F68" s="12">
        <f t="shared" si="3"/>
        <v>0</v>
      </c>
      <c r="H68" s="28"/>
    </row>
    <row r="69" spans="1:8" x14ac:dyDescent="0.25">
      <c r="A69" s="11" t="s">
        <v>205</v>
      </c>
      <c r="B69" s="15">
        <v>1.8015883090596665E-2</v>
      </c>
      <c r="C69" s="10">
        <f>+B69*'SFY 2027 PROJECTED'!$D$59</f>
        <v>635005367.97979522</v>
      </c>
      <c r="D69" s="14">
        <f>B69*'SFY 2027 PROJECTED'!$E$59</f>
        <v>439583153.67897463</v>
      </c>
      <c r="E69" s="13">
        <f t="shared" ref="E69:E100" si="4">+C69-D69</f>
        <v>195422214.30082059</v>
      </c>
      <c r="F69" s="12">
        <f t="shared" ref="F69:F100" si="5">C69-D69-E69</f>
        <v>0</v>
      </c>
      <c r="H69" s="28"/>
    </row>
    <row r="70" spans="1:8" x14ac:dyDescent="0.25">
      <c r="A70" s="11" t="s">
        <v>204</v>
      </c>
      <c r="B70" s="15">
        <v>2.2918676877426362E-3</v>
      </c>
      <c r="C70" s="10">
        <f>+B70*'SFY 2027 PROJECTED'!$D$59</f>
        <v>80781401.449903369</v>
      </c>
      <c r="D70" s="14">
        <f>B70*'SFY 2027 PROJECTED'!$E$59</f>
        <v>55921012.637936771</v>
      </c>
      <c r="E70" s="13">
        <f t="shared" si="4"/>
        <v>24860388.811966598</v>
      </c>
      <c r="F70" s="12">
        <f t="shared" si="5"/>
        <v>0</v>
      </c>
      <c r="H70" s="28"/>
    </row>
    <row r="71" spans="1:8" x14ac:dyDescent="0.25">
      <c r="A71" s="11" t="s">
        <v>203</v>
      </c>
      <c r="B71" s="15">
        <v>1.4865172461740265E-2</v>
      </c>
      <c r="C71" s="10">
        <f>+B71*'SFY 2027 PROJECTED'!$D$59</f>
        <v>523952351.4713189</v>
      </c>
      <c r="D71" s="14">
        <f>B71*'SFY 2027 PROJECTED'!$E$59</f>
        <v>362706582.73333734</v>
      </c>
      <c r="E71" s="13">
        <f t="shared" si="4"/>
        <v>161245768.73798156</v>
      </c>
      <c r="F71" s="12">
        <f t="shared" si="5"/>
        <v>0</v>
      </c>
      <c r="H71" s="28"/>
    </row>
    <row r="72" spans="1:8" x14ac:dyDescent="0.25">
      <c r="A72" s="11" t="s">
        <v>202</v>
      </c>
      <c r="B72" s="15">
        <v>7.4957003225135359E-3</v>
      </c>
      <c r="C72" s="10">
        <f>+B72*'SFY 2027 PROJECTED'!$D$59</f>
        <v>264200756.50070941</v>
      </c>
      <c r="D72" s="14">
        <f>B72*'SFY 2027 PROJECTED'!$E$59</f>
        <v>182893259.81043991</v>
      </c>
      <c r="E72" s="13">
        <f t="shared" si="4"/>
        <v>81307496.6902695</v>
      </c>
      <c r="F72" s="12">
        <f t="shared" si="5"/>
        <v>0</v>
      </c>
      <c r="H72" s="28"/>
    </row>
    <row r="73" spans="1:8" x14ac:dyDescent="0.25">
      <c r="A73" s="11" t="s">
        <v>201</v>
      </c>
      <c r="B73" s="15">
        <v>1.1952404345460447E-3</v>
      </c>
      <c r="C73" s="10">
        <f>+B73*'SFY 2027 PROJECTED'!$D$59</f>
        <v>42128608.858446181</v>
      </c>
      <c r="D73" s="14">
        <f>B73*'SFY 2027 PROJECTED'!$E$59</f>
        <v>29163575.106491074</v>
      </c>
      <c r="E73" s="13">
        <f t="shared" si="4"/>
        <v>12965033.751955107</v>
      </c>
      <c r="F73" s="12">
        <f t="shared" si="5"/>
        <v>0</v>
      </c>
      <c r="H73" s="28"/>
    </row>
    <row r="74" spans="1:8" x14ac:dyDescent="0.25">
      <c r="A74" s="11" t="s">
        <v>200</v>
      </c>
      <c r="B74" s="15">
        <v>3.8479487503227175E-3</v>
      </c>
      <c r="C74" s="10">
        <f>+B74*'SFY 2027 PROJECTED'!$D$59</f>
        <v>135628550.64492682</v>
      </c>
      <c r="D74" s="14">
        <f>B74*'SFY 2027 PROJECTED'!$E$59</f>
        <v>93889011.066285133</v>
      </c>
      <c r="E74" s="13">
        <f t="shared" si="4"/>
        <v>41739539.578641683</v>
      </c>
      <c r="F74" s="12">
        <f t="shared" si="5"/>
        <v>0</v>
      </c>
      <c r="H74" s="28"/>
    </row>
    <row r="75" spans="1:8" x14ac:dyDescent="0.25">
      <c r="A75" s="11" t="s">
        <v>199</v>
      </c>
      <c r="B75" s="15">
        <v>5.7679638173152199E-3</v>
      </c>
      <c r="C75" s="10">
        <f>+B75*'SFY 2027 PROJECTED'!$D$59</f>
        <v>203303272.33418408</v>
      </c>
      <c r="D75" s="14">
        <f>B75*'SFY 2027 PROJECTED'!$E$59</f>
        <v>140736910.44570765</v>
      </c>
      <c r="E75" s="13">
        <f t="shared" si="4"/>
        <v>62566361.888476431</v>
      </c>
      <c r="F75" s="12">
        <f t="shared" si="5"/>
        <v>0</v>
      </c>
      <c r="H75" s="28"/>
    </row>
    <row r="76" spans="1:8" x14ac:dyDescent="0.25">
      <c r="A76" s="11" t="s">
        <v>198</v>
      </c>
      <c r="B76" s="15">
        <v>1.2872726951175687E-3</v>
      </c>
      <c r="C76" s="10">
        <f>+B76*'SFY 2027 PROJECTED'!$D$59</f>
        <v>45372467.580017045</v>
      </c>
      <c r="D76" s="14">
        <f>B76*'SFY 2027 PROJECTED'!$E$59</f>
        <v>31409139.819516517</v>
      </c>
      <c r="E76" s="13">
        <f t="shared" si="4"/>
        <v>13963327.760500528</v>
      </c>
      <c r="F76" s="12">
        <f t="shared" si="5"/>
        <v>0</v>
      </c>
      <c r="H76" s="28"/>
    </row>
    <row r="77" spans="1:8" x14ac:dyDescent="0.25">
      <c r="A77" s="11" t="s">
        <v>197</v>
      </c>
      <c r="B77" s="15">
        <v>4.0773239889873537E-3</v>
      </c>
      <c r="C77" s="10">
        <f>+B77*'SFY 2027 PROJECTED'!$D$59</f>
        <v>143713333.78329623</v>
      </c>
      <c r="D77" s="14">
        <f>B77*'SFY 2027 PROJECTED'!$E$59</f>
        <v>99485710.949439675</v>
      </c>
      <c r="E77" s="13">
        <f t="shared" si="4"/>
        <v>44227622.833856553</v>
      </c>
      <c r="F77" s="12">
        <f t="shared" si="5"/>
        <v>0</v>
      </c>
      <c r="H77" s="28"/>
    </row>
    <row r="78" spans="1:8" x14ac:dyDescent="0.25">
      <c r="A78" s="11" t="s">
        <v>196</v>
      </c>
      <c r="B78" s="15">
        <v>2.0107183028520749E-2</v>
      </c>
      <c r="C78" s="10">
        <f>+B78*'SFY 2027 PROJECTED'!$D$59</f>
        <v>708717363.10984492</v>
      </c>
      <c r="D78" s="14">
        <f>B78*'SFY 2027 PROJECTED'!$E$59</f>
        <v>490610362.13600212</v>
      </c>
      <c r="E78" s="13">
        <f t="shared" si="4"/>
        <v>218107000.9738428</v>
      </c>
      <c r="F78" s="12">
        <f t="shared" si="5"/>
        <v>0</v>
      </c>
      <c r="H78" s="28"/>
    </row>
    <row r="79" spans="1:8" x14ac:dyDescent="0.25">
      <c r="A79" s="11" t="s">
        <v>195</v>
      </c>
      <c r="B79" s="15">
        <v>1.9329627176610227E-3</v>
      </c>
      <c r="C79" s="10">
        <f>+B79*'SFY 2027 PROJECTED'!$D$59</f>
        <v>68131087.19939585</v>
      </c>
      <c r="D79" s="14">
        <f>B79*'SFY 2027 PROJECTED'!$E$59</f>
        <v>47163818.898048408</v>
      </c>
      <c r="E79" s="13">
        <f t="shared" si="4"/>
        <v>20967268.301347442</v>
      </c>
      <c r="F79" s="12">
        <f t="shared" si="5"/>
        <v>0</v>
      </c>
      <c r="H79" s="28"/>
    </row>
    <row r="80" spans="1:8" x14ac:dyDescent="0.25">
      <c r="A80" s="11" t="s">
        <v>194</v>
      </c>
      <c r="B80" s="15">
        <v>1.4760111743671953E-2</v>
      </c>
      <c r="C80" s="10">
        <f>+B80*'SFY 2027 PROJECTED'!$D$59</f>
        <v>520249279.04341161</v>
      </c>
      <c r="D80" s="14">
        <f>B80*'SFY 2027 PROJECTED'!$E$59</f>
        <v>360143126.83478349</v>
      </c>
      <c r="E80" s="13">
        <f t="shared" si="4"/>
        <v>160106152.20862812</v>
      </c>
      <c r="F80" s="12">
        <f t="shared" si="5"/>
        <v>0</v>
      </c>
      <c r="H80" s="28"/>
    </row>
    <row r="81" spans="1:8" x14ac:dyDescent="0.25">
      <c r="A81" s="11" t="s">
        <v>193</v>
      </c>
      <c r="B81" s="15">
        <v>7.2631707370606731E-3</v>
      </c>
      <c r="C81" s="10">
        <f>+B81*'SFY 2027 PROJECTED'!$D$59</f>
        <v>256004792.18221569</v>
      </c>
      <c r="D81" s="14">
        <f>B81*'SFY 2027 PROJECTED'!$E$59</f>
        <v>177219594.63493791</v>
      </c>
      <c r="E81" s="13">
        <f t="shared" si="4"/>
        <v>78785197.547277778</v>
      </c>
      <c r="F81" s="12">
        <f t="shared" si="5"/>
        <v>0</v>
      </c>
      <c r="H81" s="28"/>
    </row>
    <row r="82" spans="1:8" x14ac:dyDescent="0.25">
      <c r="A82" s="11" t="s">
        <v>192</v>
      </c>
      <c r="B82" s="15">
        <v>2.2267338568190707E-2</v>
      </c>
      <c r="C82" s="10">
        <f>+B82*'SFY 2027 PROJECTED'!$D$59</f>
        <v>784856309.86387193</v>
      </c>
      <c r="D82" s="14">
        <f>B82*'SFY 2027 PROJECTED'!$E$59</f>
        <v>543317630.48305595</v>
      </c>
      <c r="E82" s="13">
        <f t="shared" si="4"/>
        <v>241538679.38081598</v>
      </c>
      <c r="F82" s="12">
        <f t="shared" si="5"/>
        <v>0</v>
      </c>
      <c r="H82" s="28"/>
    </row>
    <row r="83" spans="1:8" x14ac:dyDescent="0.25">
      <c r="A83" s="11" t="s">
        <v>191</v>
      </c>
      <c r="B83" s="15">
        <v>1.1297955496698283E-2</v>
      </c>
      <c r="C83" s="10">
        <f>+B83*'SFY 2027 PROJECTED'!$D$59</f>
        <v>398218746.84260291</v>
      </c>
      <c r="D83" s="14">
        <f>B83*'SFY 2027 PROJECTED'!$E$59</f>
        <v>275667358.76275361</v>
      </c>
      <c r="E83" s="13">
        <f t="shared" si="4"/>
        <v>122551388.0798493</v>
      </c>
      <c r="F83" s="12">
        <f t="shared" si="5"/>
        <v>0</v>
      </c>
      <c r="H83" s="28"/>
    </row>
    <row r="84" spans="1:8" x14ac:dyDescent="0.25">
      <c r="A84" s="11" t="s">
        <v>190</v>
      </c>
      <c r="B84" s="15">
        <v>1.6043843413775554E-2</v>
      </c>
      <c r="C84" s="10">
        <f>+B84*'SFY 2027 PROJECTED'!$D$59</f>
        <v>565496936.20582592</v>
      </c>
      <c r="D84" s="14">
        <f>B84*'SFY 2027 PROJECTED'!$E$59</f>
        <v>391465866.50754791</v>
      </c>
      <c r="E84" s="13">
        <f t="shared" si="4"/>
        <v>174031069.69827801</v>
      </c>
      <c r="F84" s="12">
        <f t="shared" si="5"/>
        <v>0</v>
      </c>
      <c r="H84" s="28"/>
    </row>
    <row r="85" spans="1:8" x14ac:dyDescent="0.25">
      <c r="A85" s="11" t="s">
        <v>189</v>
      </c>
      <c r="B85" s="15">
        <v>8.2857317227445146E-3</v>
      </c>
      <c r="C85" s="10">
        <f>+B85*'SFY 2027 PROJECTED'!$D$59</f>
        <v>292046972.94741321</v>
      </c>
      <c r="D85" s="14">
        <f>B85*'SFY 2027 PROJECTED'!$E$59</f>
        <v>202169833.30242789</v>
      </c>
      <c r="E85" s="13">
        <f t="shared" si="4"/>
        <v>89877139.644985318</v>
      </c>
      <c r="F85" s="12">
        <f t="shared" si="5"/>
        <v>0</v>
      </c>
      <c r="H85" s="28"/>
    </row>
    <row r="86" spans="1:8" x14ac:dyDescent="0.25">
      <c r="A86" s="11" t="s">
        <v>188</v>
      </c>
      <c r="B86" s="15">
        <v>7.387412789637459E-3</v>
      </c>
      <c r="C86" s="10">
        <f>+B86*'SFY 2027 PROJECTED'!$D$59</f>
        <v>260383948.6142568</v>
      </c>
      <c r="D86" s="14">
        <f>B86*'SFY 2027 PROJECTED'!$E$59</f>
        <v>180251070.41753545</v>
      </c>
      <c r="E86" s="13">
        <f t="shared" si="4"/>
        <v>80132878.196721345</v>
      </c>
      <c r="F86" s="12">
        <f t="shared" si="5"/>
        <v>0</v>
      </c>
      <c r="H86" s="28"/>
    </row>
    <row r="87" spans="1:8" x14ac:dyDescent="0.25">
      <c r="A87" s="11" t="s">
        <v>187</v>
      </c>
      <c r="B87" s="15">
        <v>5.6638755886712303E-3</v>
      </c>
      <c r="C87" s="10">
        <f>+B87*'SFY 2027 PROJECTED'!$D$59</f>
        <v>199634477.21600634</v>
      </c>
      <c r="D87" s="14">
        <f>B87*'SFY 2027 PROJECTED'!$E$59</f>
        <v>138197183.05193558</v>
      </c>
      <c r="E87" s="13">
        <f t="shared" si="4"/>
        <v>61437294.164070755</v>
      </c>
      <c r="F87" s="12">
        <f t="shared" si="5"/>
        <v>0</v>
      </c>
      <c r="H87" s="28"/>
    </row>
    <row r="88" spans="1:8" x14ac:dyDescent="0.25">
      <c r="A88" s="11" t="s">
        <v>186</v>
      </c>
      <c r="B88" s="15">
        <v>6.2159694867588468E-3</v>
      </c>
      <c r="C88" s="10">
        <f>+B88*'SFY 2027 PROJECTED'!$D$59</f>
        <v>219094116.64370179</v>
      </c>
      <c r="D88" s="14">
        <f>B88*'SFY 2027 PROJECTED'!$E$59</f>
        <v>151668139.52006146</v>
      </c>
      <c r="E88" s="13">
        <f t="shared" si="4"/>
        <v>67425977.123640329</v>
      </c>
      <c r="F88" s="12">
        <f t="shared" si="5"/>
        <v>0</v>
      </c>
      <c r="H88" s="28"/>
    </row>
    <row r="89" spans="1:8" x14ac:dyDescent="0.25">
      <c r="A89" s="11" t="s">
        <v>185</v>
      </c>
      <c r="B89" s="15">
        <v>4.2772427204105191E-3</v>
      </c>
      <c r="C89" s="10">
        <f>+B89*'SFY 2027 PROJECTED'!$D$59</f>
        <v>150759864.16845852</v>
      </c>
      <c r="D89" s="14">
        <f>B89*'SFY 2027 PROJECTED'!$E$59</f>
        <v>104363679.23978478</v>
      </c>
      <c r="E89" s="13">
        <f t="shared" si="4"/>
        <v>46396184.928673744</v>
      </c>
      <c r="F89" s="12">
        <f t="shared" si="5"/>
        <v>0</v>
      </c>
      <c r="H89" s="28"/>
    </row>
    <row r="90" spans="1:8" x14ac:dyDescent="0.25">
      <c r="A90" s="11" t="s">
        <v>184</v>
      </c>
      <c r="B90" s="15">
        <v>7.8390371541746436E-3</v>
      </c>
      <c r="C90" s="10">
        <f>+B90*'SFY 2027 PROJECTED'!$D$59</f>
        <v>276302340.97667515</v>
      </c>
      <c r="D90" s="14">
        <f>B90*'SFY 2027 PROJECTED'!$E$59</f>
        <v>191270594.7696411</v>
      </c>
      <c r="E90" s="13">
        <f t="shared" si="4"/>
        <v>85031746.207034051</v>
      </c>
      <c r="F90" s="12">
        <f t="shared" si="5"/>
        <v>0</v>
      </c>
      <c r="H90" s="28"/>
    </row>
    <row r="91" spans="1:8" x14ac:dyDescent="0.25">
      <c r="A91" s="11" t="s">
        <v>183</v>
      </c>
      <c r="B91" s="15">
        <v>4.0334026355497666E-3</v>
      </c>
      <c r="C91" s="10">
        <f>+B91*'SFY 2027 PROJECTED'!$D$59</f>
        <v>142165238.96820703</v>
      </c>
      <c r="D91" s="14">
        <f>B91*'SFY 2027 PROJECTED'!$E$59</f>
        <v>98414040.637146145</v>
      </c>
      <c r="E91" s="13">
        <f t="shared" si="4"/>
        <v>43751198.331060886</v>
      </c>
      <c r="F91" s="12">
        <f t="shared" si="5"/>
        <v>0</v>
      </c>
      <c r="H91" s="28"/>
    </row>
    <row r="92" spans="1:8" x14ac:dyDescent="0.25">
      <c r="A92" s="11" t="s">
        <v>182</v>
      </c>
      <c r="B92" s="15">
        <v>2.6690446557348984E-3</v>
      </c>
      <c r="C92" s="10">
        <f>+B92*'SFY 2027 PROJECTED'!$D$59</f>
        <v>94075748.340866551</v>
      </c>
      <c r="D92" s="14">
        <f>B92*'SFY 2027 PROJECTED'!$E$59</f>
        <v>65124038.670651838</v>
      </c>
      <c r="E92" s="13">
        <f t="shared" si="4"/>
        <v>28951709.670214713</v>
      </c>
      <c r="F92" s="12">
        <f t="shared" si="5"/>
        <v>0</v>
      </c>
      <c r="H92" s="28"/>
    </row>
    <row r="93" spans="1:8" x14ac:dyDescent="0.25">
      <c r="A93" s="11" t="s">
        <v>181</v>
      </c>
      <c r="B93" s="15">
        <v>3.1540079129094295E-4</v>
      </c>
      <c r="C93" s="10">
        <f>+B93*'SFY 2027 PROJECTED'!$D$59</f>
        <v>11116923.579469716</v>
      </c>
      <c r="D93" s="14">
        <f>B93*'SFY 2027 PROJECTED'!$E$59</f>
        <v>7695702.3872386273</v>
      </c>
      <c r="E93" s="13">
        <f t="shared" si="4"/>
        <v>3421221.1922310889</v>
      </c>
      <c r="F93" s="12">
        <f t="shared" si="5"/>
        <v>0</v>
      </c>
      <c r="H93" s="28"/>
    </row>
    <row r="94" spans="1:8" x14ac:dyDescent="0.25">
      <c r="A94" s="11" t="s">
        <v>180</v>
      </c>
      <c r="B94" s="15">
        <v>1.6321250653045242E-2</v>
      </c>
      <c r="C94" s="10">
        <f>+B94*'SFY 2027 PROJECTED'!$D$59</f>
        <v>575274702.03428257</v>
      </c>
      <c r="D94" s="14">
        <f>B94*'SFY 2027 PROJECTED'!$E$59</f>
        <v>398234535.49137336</v>
      </c>
      <c r="E94" s="13">
        <f t="shared" si="4"/>
        <v>177040166.5429092</v>
      </c>
      <c r="F94" s="12">
        <f t="shared" si="5"/>
        <v>0</v>
      </c>
      <c r="H94" s="28"/>
    </row>
    <row r="95" spans="1:8" x14ac:dyDescent="0.25">
      <c r="A95" s="11" t="s">
        <v>179</v>
      </c>
      <c r="B95" s="15">
        <v>7.7421307948859633E-3</v>
      </c>
      <c r="C95" s="10">
        <f>+B95*'SFY 2027 PROJECTED'!$D$59</f>
        <v>272886685.02296788</v>
      </c>
      <c r="D95" s="14">
        <f>B95*'SFY 2027 PROJECTED'!$E$59</f>
        <v>188906103.23661712</v>
      </c>
      <c r="E95" s="13">
        <f t="shared" si="4"/>
        <v>83980581.786350757</v>
      </c>
      <c r="F95" s="12">
        <f t="shared" si="5"/>
        <v>0</v>
      </c>
      <c r="H95" s="28"/>
    </row>
    <row r="96" spans="1:8" x14ac:dyDescent="0.25">
      <c r="A96" s="11" t="s">
        <v>178</v>
      </c>
      <c r="B96" s="15">
        <v>6.4457998676185832E-2</v>
      </c>
      <c r="C96" s="10">
        <f>+B96*'SFY 2027 PROJECTED'!$D$59</f>
        <v>2271949421.6731701</v>
      </c>
      <c r="D96" s="14">
        <f>B96*'SFY 2027 PROJECTED'!$E$59</f>
        <v>1572759447.6177592</v>
      </c>
      <c r="E96" s="13">
        <f t="shared" si="4"/>
        <v>699189974.05541086</v>
      </c>
      <c r="F96" s="12">
        <f t="shared" si="5"/>
        <v>0</v>
      </c>
      <c r="H96" s="28"/>
    </row>
    <row r="97" spans="1:8" x14ac:dyDescent="0.25">
      <c r="A97" s="11" t="s">
        <v>177</v>
      </c>
      <c r="B97" s="15">
        <v>2.1958561196630051E-3</v>
      </c>
      <c r="C97" s="10">
        <f>+B97*'SFY 2027 PROJECTED'!$D$59</f>
        <v>77397284.178930119</v>
      </c>
      <c r="D97" s="14">
        <f>B97*'SFY 2027 PROJECTED'!$E$59</f>
        <v>53578353.792191006</v>
      </c>
      <c r="E97" s="13">
        <f t="shared" si="4"/>
        <v>23818930.386739112</v>
      </c>
      <c r="F97" s="12">
        <f t="shared" si="5"/>
        <v>0</v>
      </c>
      <c r="H97" s="28"/>
    </row>
    <row r="98" spans="1:8" x14ac:dyDescent="0.25">
      <c r="A98" s="11" t="s">
        <v>176</v>
      </c>
      <c r="B98" s="15">
        <v>1.6232065923037743E-3</v>
      </c>
      <c r="C98" s="10">
        <f>+B98*'SFY 2027 PROJECTED'!$D$59</f>
        <v>57213121.014927194</v>
      </c>
      <c r="D98" s="14">
        <f>B98*'SFY 2027 PROJECTED'!$E$59</f>
        <v>39605844.982965156</v>
      </c>
      <c r="E98" s="13">
        <f t="shared" si="4"/>
        <v>17607276.031962037</v>
      </c>
      <c r="F98" s="12">
        <f t="shared" si="5"/>
        <v>0</v>
      </c>
      <c r="H98" s="28"/>
    </row>
    <row r="99" spans="1:8" x14ac:dyDescent="0.25">
      <c r="A99" s="11" t="s">
        <v>175</v>
      </c>
      <c r="B99" s="15">
        <v>2.332071901605743E-3</v>
      </c>
      <c r="C99" s="10">
        <f>+B99*'SFY 2027 PROJECTED'!$D$59</f>
        <v>82198478.342004523</v>
      </c>
      <c r="D99" s="14">
        <f>B99*'SFY 2027 PROJECTED'!$E$59</f>
        <v>56901985.651152693</v>
      </c>
      <c r="E99" s="13">
        <f t="shared" si="4"/>
        <v>25296492.69085183</v>
      </c>
      <c r="F99" s="12">
        <f t="shared" si="5"/>
        <v>0</v>
      </c>
      <c r="H99" s="28"/>
    </row>
    <row r="100" spans="1:8" x14ac:dyDescent="0.25">
      <c r="A100" s="11" t="s">
        <v>174</v>
      </c>
      <c r="B100" s="15">
        <v>1.4301947156625349E-2</v>
      </c>
      <c r="C100" s="10">
        <f>+B100*'SFY 2027 PROJECTED'!$D$59</f>
        <v>504100363.62639862</v>
      </c>
      <c r="D100" s="14">
        <f>B100*'SFY 2027 PROJECTED'!$E$59</f>
        <v>348964022.64848399</v>
      </c>
      <c r="E100" s="13">
        <f t="shared" si="4"/>
        <v>155136340.97791463</v>
      </c>
      <c r="F100" s="12">
        <f t="shared" si="5"/>
        <v>0</v>
      </c>
      <c r="H100" s="28"/>
    </row>
    <row r="101" spans="1:8" x14ac:dyDescent="0.25">
      <c r="A101" s="11" t="s">
        <v>173</v>
      </c>
      <c r="B101" s="15">
        <v>7.8420043119685721E-3</v>
      </c>
      <c r="C101" s="10">
        <f>+B101*'SFY 2027 PROJECTED'!$D$59</f>
        <v>276406924.31113136</v>
      </c>
      <c r="D101" s="14">
        <f>B101*'SFY 2027 PROJECTED'!$E$59</f>
        <v>191342992.69617954</v>
      </c>
      <c r="E101" s="13">
        <f t="shared" ref="E101:E104" si="6">+C101-D101</f>
        <v>85063931.614951819</v>
      </c>
      <c r="F101" s="12">
        <f t="shared" ref="F101:F104" si="7">C101-D101-E101</f>
        <v>0</v>
      </c>
      <c r="H101" s="28"/>
    </row>
    <row r="102" spans="1:8" x14ac:dyDescent="0.25">
      <c r="A102" s="11" t="s">
        <v>172</v>
      </c>
      <c r="B102" s="15">
        <v>1.045489469288532E-2</v>
      </c>
      <c r="C102" s="10">
        <f>+B102*'SFY 2027 PROJECTED'!$D$59</f>
        <v>368503404.37160206</v>
      </c>
      <c r="D102" s="14">
        <f>B102*'SFY 2027 PROJECTED'!$E$59</f>
        <v>255096880.75622919</v>
      </c>
      <c r="E102" s="13">
        <f t="shared" si="6"/>
        <v>113406523.61537287</v>
      </c>
      <c r="F102" s="12">
        <f t="shared" si="7"/>
        <v>0</v>
      </c>
      <c r="H102" s="28"/>
    </row>
    <row r="103" spans="1:8" x14ac:dyDescent="0.25">
      <c r="A103" s="11" t="s">
        <v>171</v>
      </c>
      <c r="B103" s="15">
        <v>3.6091392111353175E-3</v>
      </c>
      <c r="C103" s="10">
        <f>+B103*'SFY 2027 PROJECTED'!$D$59</f>
        <v>127211236.95865345</v>
      </c>
      <c r="D103" s="14">
        <f>B103*'SFY 2027 PROJECTED'!$E$59</f>
        <v>88062116.551221803</v>
      </c>
      <c r="E103" s="13">
        <f t="shared" si="6"/>
        <v>39149120.407431647</v>
      </c>
      <c r="F103" s="12">
        <f t="shared" si="7"/>
        <v>0</v>
      </c>
      <c r="H103" s="28"/>
    </row>
    <row r="104" spans="1:8" x14ac:dyDescent="0.25">
      <c r="A104" s="11" t="s">
        <v>170</v>
      </c>
      <c r="B104" s="15">
        <v>1.984589072570105E-3</v>
      </c>
      <c r="C104" s="10">
        <f>+B104*'SFY 2027 PROJECTED'!$D$59</f>
        <v>69950760.003201306</v>
      </c>
      <c r="D104" s="14">
        <f>B104*'SFY 2027 PROJECTED'!$E$59</f>
        <v>48423489.367142953</v>
      </c>
      <c r="E104" s="13">
        <f t="shared" si="6"/>
        <v>21527270.636058353</v>
      </c>
      <c r="F104" s="12">
        <f t="shared" si="7"/>
        <v>0</v>
      </c>
      <c r="H104" s="28"/>
    </row>
    <row r="105" spans="1:8" x14ac:dyDescent="0.25">
      <c r="A105" s="11"/>
      <c r="C105" s="10"/>
      <c r="F105" s="9"/>
    </row>
    <row r="106" spans="1:8" ht="13.8" thickBot="1" x14ac:dyDescent="0.3">
      <c r="A106" s="8" t="s">
        <v>169</v>
      </c>
      <c r="B106" s="7"/>
      <c r="C106" s="6">
        <f>SUM(C5:C105)</f>
        <v>35246974283.000015</v>
      </c>
      <c r="D106" s="6">
        <f>SUM(D5:D105)</f>
        <v>24399756118.999996</v>
      </c>
      <c r="E106" s="6">
        <f>SUM(E5:E105)</f>
        <v>10847218164.000002</v>
      </c>
      <c r="F106" s="5">
        <f>SUM(F5:F104)</f>
        <v>0</v>
      </c>
    </row>
    <row r="107" spans="1:8" x14ac:dyDescent="0.25">
      <c r="D107" s="3"/>
      <c r="E107" s="3"/>
    </row>
    <row r="108" spans="1:8" ht="29.25" customHeight="1" x14ac:dyDescent="0.25">
      <c r="A108" s="31" t="s">
        <v>282</v>
      </c>
      <c r="B108" s="31"/>
      <c r="C108" s="31"/>
      <c r="D108" s="31"/>
      <c r="E108" s="31"/>
      <c r="F108" s="31"/>
    </row>
    <row r="110" spans="1:8" x14ac:dyDescent="0.25">
      <c r="D110" s="4"/>
    </row>
  </sheetData>
  <mergeCells count="3">
    <mergeCell ref="A1:F1"/>
    <mergeCell ref="A2:F2"/>
    <mergeCell ref="A108:F10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SFY 2027 PROJECTED</vt:lpstr>
      <vt:lpstr>County Estimates</vt:lpstr>
      <vt:lpstr>'SFY 2027 PROJECTED'!Print_Area</vt:lpstr>
      <vt:lpstr>'SFY 2027 PROJECTED'!Print_Titles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Irvin, Karen A</dc:creator>
  <cp:lastModifiedBy>Waters, Gloria</cp:lastModifiedBy>
  <cp:lastPrinted>2026-02-11T16:47:54Z</cp:lastPrinted>
  <dcterms:created xsi:type="dcterms:W3CDTF">2026-02-09T20:34:51Z</dcterms:created>
  <dcterms:modified xsi:type="dcterms:W3CDTF">2026-02-11T21:03:22Z</dcterms:modified>
</cp:coreProperties>
</file>