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mc:AlternateContent xmlns:mc="http://schemas.openxmlformats.org/markup-compatibility/2006">
    <mc:Choice Requires="x15">
      <x15ac:absPath xmlns:x15ac="http://schemas.microsoft.com/office/spreadsheetml/2010/11/ac" url="C:\Users\kzachary\Downloads\"/>
    </mc:Choice>
  </mc:AlternateContent>
  <xr:revisionPtr revIDLastSave="0" documentId="8_{9FFD427A-7AB2-433D-B1CA-04B3C9425031}" xr6:coauthVersionLast="47" xr6:coauthVersionMax="47" xr10:uidLastSave="{00000000-0000-0000-0000-000000000000}"/>
  <bookViews>
    <workbookView xWindow="-110" yWindow="-110" windowWidth="19420" windowHeight="10420" tabRatio="784" activeTab="5" xr2:uid="{00000000-000D-0000-FFFF-FFFF00000000}"/>
  </bookViews>
  <sheets>
    <sheet name="Instructions" sheetId="23" r:id="rId1"/>
    <sheet name="Guidelines" sheetId="24" r:id="rId2"/>
    <sheet name="Workbook Set-up" sheetId="1" r:id="rId3"/>
    <sheet name="Data Validation (2)" sheetId="91" state="hidden" r:id="rId4"/>
    <sheet name="County List" sheetId="53" state="hidden" r:id="rId5"/>
    <sheet name="SAPTBG PREVENTION PROG.MONITOR" sheetId="86" r:id="rId6"/>
    <sheet name="SAPTBG PREVENTION RECORD REVIEW" sheetId="90" r:id="rId7"/>
    <sheet name="SAPTBG IV PROG. MONITORING" sheetId="54" r:id="rId8"/>
    <sheet name="SAPTBG IV RECORD REVIEW" sheetId="55" r:id="rId9"/>
    <sheet name="SAPTBG Ind Elig Checklist" sheetId="59" r:id="rId10"/>
    <sheet name="SAPTBG RECORD REVIEW" sheetId="58" r:id="rId11"/>
    <sheet name="SAPTBG WSAF PROG. MONITORING" sheetId="60" r:id="rId12"/>
    <sheet name="SAPTBG WSAF RECORD REVIEW" sheetId="64" r:id="rId13"/>
    <sheet name="SAPTBG CASAWORKS PROG. MONITOR" sheetId="65" r:id="rId14"/>
    <sheet name="SAPTBG CASAWORKS RECORD REVIEW" sheetId="68" r:id="rId15"/>
    <sheet name="SAPTBG WORKFIRSTPROG.MONITORING" sheetId="69" r:id="rId16"/>
    <sheet name="SAPTBG WORK FIRST RECORD REVIEW" sheetId="71" r:id="rId17"/>
    <sheet name="JJSAMHP PROGRAM MONITORING" sheetId="73" r:id="rId18"/>
    <sheet name="JJSAMHP RECORD REVIEW" sheetId="85" r:id="rId19"/>
    <sheet name="CMHSBG PROG. MONITORING" sheetId="77" r:id="rId20"/>
    <sheet name="CMHSBG RECORD REVIEW" sheetId="75" r:id="rId21"/>
    <sheet name="SOC-HFW PROG. MONITORING" sheetId="89" r:id="rId22"/>
    <sheet name="SOC-HFW RECORD REVIEW" sheetId="88" r:id="rId23"/>
    <sheet name="OVERALL SUMMARY" sheetId="83" state="hidden" r:id="rId24"/>
    <sheet name="Data Extraction (2)" sheetId="80" state="hidden" r:id="rId25"/>
    <sheet name="County" sheetId="82"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s>
  <definedNames>
    <definedName name="__Q4" localSheetId="24" hidden="1">{#N/A,#N/A,FALSE,"Sheet2";#N/A,#N/A,FALSE,"Outcomes";#N/A,#N/A,FALSE,"Outcomes-AP";#N/A,#N/A,FALSE,"Outcomes-AP2";#N/A,#N/A,FALSE,"Outcomes-AP3";#N/A,#N/A,FALSE,"Outcomes-Inst";#N/A,#N/A,FALSE,"Outcomes-Inst2";#N/A,#N/A,FALSE,"Outcomes-Inst3"}</definedName>
    <definedName name="__Q4" localSheetId="3" hidden="1">{#N/A,#N/A,FALSE,"Sheet2";#N/A,#N/A,FALSE,"Outcomes";#N/A,#N/A,FALSE,"Outcomes-AP";#N/A,#N/A,FALSE,"Outcomes-AP2";#N/A,#N/A,FALSE,"Outcomes-AP3";#N/A,#N/A,FALSE,"Outcomes-Inst";#N/A,#N/A,FALSE,"Outcomes-Inst2";#N/A,#N/A,FALSE,"Outcomes-Inst3"}</definedName>
    <definedName name="__Q4" localSheetId="23" hidden="1">{#N/A,#N/A,FALSE,"Sheet2";#N/A,#N/A,FALSE,"Outcomes";#N/A,#N/A,FALSE,"Outcomes-AP";#N/A,#N/A,FALSE,"Outcomes-AP2";#N/A,#N/A,FALSE,"Outcomes-AP3";#N/A,#N/A,FALSE,"Outcomes-Inst";#N/A,#N/A,FALSE,"Outcomes-Inst2";#N/A,#N/A,FALSE,"Outcomes-Inst3"}</definedName>
    <definedName name="__Q4" localSheetId="5" hidden="1">{#N/A,#N/A,FALSE,"Sheet2";#N/A,#N/A,FALSE,"Outcomes";#N/A,#N/A,FALSE,"Outcomes-AP";#N/A,#N/A,FALSE,"Outcomes-AP2";#N/A,#N/A,FALSE,"Outcomes-AP3";#N/A,#N/A,FALSE,"Outcomes-Inst";#N/A,#N/A,FALSE,"Outcomes-Inst2";#N/A,#N/A,FALSE,"Outcomes-Inst3"}</definedName>
    <definedName name="__Q4" localSheetId="6"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xlnm._FilterDatabase" localSheetId="25" hidden="1">County!$A$1:$A$101</definedName>
    <definedName name="_xlnm._FilterDatabase" localSheetId="23" hidden="1">'OVERALL SUMMARY'!$I$6:$I$212</definedName>
    <definedName name="_Q4" localSheetId="24" hidden="1">{#N/A,#N/A,FALSE,"Sheet2";#N/A,#N/A,FALSE,"Outcomes";#N/A,#N/A,FALSE,"Outcomes-AP";#N/A,#N/A,FALSE,"Outcomes-AP2";#N/A,#N/A,FALSE,"Outcomes-AP3";#N/A,#N/A,FALSE,"Outcomes-Inst";#N/A,#N/A,FALSE,"Outcomes-Inst2";#N/A,#N/A,FALSE,"Outcomes-Inst3"}</definedName>
    <definedName name="_Q4" localSheetId="3" hidden="1">{#N/A,#N/A,FALSE,"Sheet2";#N/A,#N/A,FALSE,"Outcomes";#N/A,#N/A,FALSE,"Outcomes-AP";#N/A,#N/A,FALSE,"Outcomes-AP2";#N/A,#N/A,FALSE,"Outcomes-AP3";#N/A,#N/A,FALSE,"Outcomes-Inst";#N/A,#N/A,FALSE,"Outcomes-Inst2";#N/A,#N/A,FALSE,"Outcomes-Inst3"}</definedName>
    <definedName name="_Q4" localSheetId="23" hidden="1">{#N/A,#N/A,FALSE,"Sheet2";#N/A,#N/A,FALSE,"Outcomes";#N/A,#N/A,FALSE,"Outcomes-AP";#N/A,#N/A,FALSE,"Outcomes-AP2";#N/A,#N/A,FALSE,"Outcomes-AP3";#N/A,#N/A,FALSE,"Outcomes-Inst";#N/A,#N/A,FALSE,"Outcomes-Inst2";#N/A,#N/A,FALSE,"Outcomes-Inst3"}</definedName>
    <definedName name="_Q4" localSheetId="5" hidden="1">{#N/A,#N/A,FALSE,"Sheet2";#N/A,#N/A,FALSE,"Outcomes";#N/A,#N/A,FALSE,"Outcomes-AP";#N/A,#N/A,FALSE,"Outcomes-AP2";#N/A,#N/A,FALSE,"Outcomes-AP3";#N/A,#N/A,FALSE,"Outcomes-Inst";#N/A,#N/A,FALSE,"Outcomes-Inst2";#N/A,#N/A,FALSE,"Outcomes-Inst3"}</definedName>
    <definedName name="_Q4" localSheetId="6"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ge" localSheetId="3">'Data Validation (2)'!$E$7:$E$21</definedName>
    <definedName name="Age" localSheetId="5">'[2]Data Validation'!$E$7:$E$21</definedName>
    <definedName name="Age" localSheetId="6">'[2]Data Validation'!$E$7:$E$21</definedName>
    <definedName name="Age">#REF!</definedName>
    <definedName name="AgeP">'Data Validation (2)'!$E$7:$E$21</definedName>
    <definedName name="Analysis">'[3]Jan-Mar20211 Analysis'!$A$7:$BC$2129</definedName>
    <definedName name="Answers" localSheetId="3">'Data Validation (2)'!$A$18:$A$20</definedName>
    <definedName name="Answers" localSheetId="23">#REF!</definedName>
    <definedName name="Answers" localSheetId="5">'[2]Data Validation'!$A$18:$A$20</definedName>
    <definedName name="Answers" localSheetId="6">'[2]Data Validation'!$A$18:$A$20</definedName>
    <definedName name="Answers">#REF!</definedName>
    <definedName name="BENEFITP" localSheetId="3">'Data Validation (2)'!$E$72:$E$75</definedName>
    <definedName name="BENEFITP" localSheetId="5">'[2]Data Validation'!$E$72:$E$75</definedName>
    <definedName name="BENEFITP" localSheetId="6">'[2]Data Validation'!$E$72:$E$75</definedName>
    <definedName name="BENEFITP">#REF!</definedName>
    <definedName name="CABHAList">'[4]CABHA list'!$A$13:$H$230</definedName>
    <definedName name="CASAWORKS" localSheetId="3">'Data Validation (2)'!$A$101:$A$116</definedName>
    <definedName name="CASAWORKS" localSheetId="5">'[2]Data Validation'!$A$101:$A$116</definedName>
    <definedName name="CASAWORKS" localSheetId="6">'[2]Data Validation'!$A$101:$A$116</definedName>
    <definedName name="CASAWORKS">#REF!</definedName>
    <definedName name="categories" localSheetId="3">'Data Validation (2)'!$E$64:$E$66</definedName>
    <definedName name="categories" localSheetId="5">'[2]Data Validation'!$E$64:$E$66</definedName>
    <definedName name="categories" localSheetId="6">'[2]Data Validation'!$E$64:$E$66</definedName>
    <definedName name="categories">#REF!</definedName>
    <definedName name="category" localSheetId="3">'Data Validation (2)'!$A$39:$A$40</definedName>
    <definedName name="category" localSheetId="5">'[2]Data Validation'!$A$39:$A$40</definedName>
    <definedName name="category" localSheetId="6">'[2]Data Validation'!$A$39:$A$40</definedName>
    <definedName name="category">#REF!</definedName>
    <definedName name="ChildSA" localSheetId="3">'Data Validation (2)'!$A$32:$A$34</definedName>
    <definedName name="ChildSA" localSheetId="23">#REF!</definedName>
    <definedName name="ChildSA" localSheetId="5">'[2]Data Validation'!$A$32:$A$34</definedName>
    <definedName name="ChildSA" localSheetId="6">'[2]Data Validation'!$A$32:$A$34</definedName>
    <definedName name="ChildSA">#REF!</definedName>
    <definedName name="CMHBG" localSheetId="3">'Data Validation (2)'!$C$40:$C$66</definedName>
    <definedName name="CMHBG" localSheetId="5">'[2]Data Validation'!$C$40:$C$66</definedName>
    <definedName name="CMHBG" localSheetId="6">'[2]Data Validation'!$C$40:$C$66</definedName>
    <definedName name="CMHBG">#REF!</definedName>
    <definedName name="County">'County List'!$A$1:$A$100</definedName>
    <definedName name="Curr" localSheetId="3">'Data Validation (2)'!$C$5:$C$33</definedName>
    <definedName name="Curr" localSheetId="23">#REF!</definedName>
    <definedName name="Curr" localSheetId="5">'[2]Data Validation'!$C$5:$C$33</definedName>
    <definedName name="Curr" localSheetId="6">'[2]Data Validation'!$C$5:$C$33</definedName>
    <definedName name="Curr">#REF!</definedName>
    <definedName name="Curr2">'Data Validation (2)'!$C$5:$C$33</definedName>
    <definedName name="Diagnoses" localSheetId="25">'[5]Diagnosis by Population fy04-05'!$A$2:$AD$512</definedName>
    <definedName name="Diagnoses">'[5]Diagnosis by Population fy04-05'!$A$2:$AD$512</definedName>
    <definedName name="DX" localSheetId="25">'[5]Diagnosis by Population fy04-05'!$A$3:$A$512</definedName>
    <definedName name="DX">'[5]Diagnosis by Population fy04-05'!$A$3:$A$512</definedName>
    <definedName name="FDSFDS">'[6]Data Validation'!$A$5:$A$13</definedName>
    <definedName name="gender" localSheetId="3">'Data Validation (2)'!$A$45:$A$46</definedName>
    <definedName name="gender" localSheetId="5">'[2]Data Validation'!$A$45:$A$46</definedName>
    <definedName name="gender" localSheetId="6">'[2]Data Validation'!$A$45:$A$46</definedName>
    <definedName name="gender">#REF!</definedName>
    <definedName name="IESummary">'[7]I&amp;E Summary Data'!$A$5:$U$218</definedName>
    <definedName name="JJSAMPH" localSheetId="3">'Data Validation (2)'!$B$105:$B$171</definedName>
    <definedName name="JJSAMPH" localSheetId="5">'[2]Data Validation'!$B$105:$B$171</definedName>
    <definedName name="JJSAMPH" localSheetId="6">'[2]Data Validation'!$B$105:$B$171</definedName>
    <definedName name="JJSAMPH">#REF!</definedName>
    <definedName name="LME_MCO" localSheetId="24">'[8]Data Validation'!$A$5:$A$15</definedName>
    <definedName name="LME_MCO" localSheetId="3">'Data Validation (2)'!$A$5:$A$13</definedName>
    <definedName name="LME_MCO" localSheetId="23">#REF!</definedName>
    <definedName name="LME_MCO" localSheetId="5">'[2]Data Validation'!$A$5:$A$13</definedName>
    <definedName name="LME_MCO" localSheetId="6">'[2]Data Validation'!$A$5:$A$13</definedName>
    <definedName name="LME_MCO">#REF!</definedName>
    <definedName name="MET" localSheetId="3">'Data Validation (2)'!$E$32:$E$33</definedName>
    <definedName name="MET" localSheetId="5">'[2]Data Validation'!$E$32:$E$33</definedName>
    <definedName name="MET" localSheetId="6">'[2]Data Validation'!$E$32:$E$33</definedName>
    <definedName name="MET">#REF!</definedName>
    <definedName name="OLE_LINK1" localSheetId="1">Guidelines!$A$14</definedName>
    <definedName name="_xlnm.Print_Area" localSheetId="19">'CMHSBG PROG. MONITORING'!$A$1:$L$34</definedName>
    <definedName name="_xlnm.Print_Area" localSheetId="20">'CMHSBG RECORD REVIEW'!$A$1:$L$77</definedName>
    <definedName name="_xlnm.Print_Area" localSheetId="0">Instructions!$A$1:$K$76</definedName>
    <definedName name="_xlnm.Print_Area" localSheetId="17">'JJSAMHP PROGRAM MONITORING'!$A$1:$L$63</definedName>
    <definedName name="_xlnm.Print_Area" localSheetId="18">'JJSAMHP RECORD REVIEW'!$A$1:$L$76</definedName>
    <definedName name="_xlnm.Print_Area" localSheetId="23">'OVERALL SUMMARY'!$A$1:$I$212</definedName>
    <definedName name="_xlnm.Print_Area" localSheetId="13">'SAPTBG CASAWORKS PROG. MONITOR'!$A$1:$L$29</definedName>
    <definedName name="_xlnm.Print_Area" localSheetId="14">'SAPTBG CASAWORKS RECORD REVIEW'!$A$1:$L$69</definedName>
    <definedName name="_xlnm.Print_Area" localSheetId="9">'SAPTBG Ind Elig Checklist'!$A$2:$M$35</definedName>
    <definedName name="_xlnm.Print_Area" localSheetId="7">'SAPTBG IV PROG. MONITORING'!$A$1:$L$22</definedName>
    <definedName name="_xlnm.Print_Area" localSheetId="8">'SAPTBG IV RECORD REVIEW'!$A$1:$L$58</definedName>
    <definedName name="_xlnm.Print_Area" localSheetId="5">'SAPTBG PREVENTION PROG.MONITOR'!$A$1:$L$105</definedName>
    <definedName name="_xlnm.Print_Area" localSheetId="6">'SAPTBG PREVENTION RECORD REVIEW'!$A$1:$L$55</definedName>
    <definedName name="_xlnm.Print_Area" localSheetId="10">'SAPTBG RECORD REVIEW'!$A$1:$L$70</definedName>
    <definedName name="_xlnm.Print_Area" localSheetId="16">'SAPTBG WORK FIRST RECORD REVIEW'!$A$1:$L$64</definedName>
    <definedName name="_xlnm.Print_Area" localSheetId="15">'SAPTBG WORKFIRSTPROG.MONITORING'!$A$1:$L$24</definedName>
    <definedName name="_xlnm.Print_Area" localSheetId="11">'SAPTBG WSAF PROG. MONITORING'!$A$1:$L$29</definedName>
    <definedName name="_xlnm.Print_Area" localSheetId="12">'SAPTBG WSAF RECORD REVIEW'!$A$1:$L$67</definedName>
    <definedName name="_xlnm.Print_Area" localSheetId="21">'SOC-HFW PROG. MONITORING'!$A$1:$L$21</definedName>
    <definedName name="_xlnm.Print_Area" localSheetId="22">'SOC-HFW RECORD REVIEW'!$A$1:$L$48</definedName>
    <definedName name="_xlnm.Print_Area" localSheetId="2">'Workbook Set-up'!$A$3:$B$39</definedName>
    <definedName name="_xlnm.Print_Titles" localSheetId="19">'CMHSBG PROG. MONITORING'!$A:$B,'CMHSBG PROG. MONITORING'!$1:$8</definedName>
    <definedName name="_xlnm.Print_Titles" localSheetId="20">'CMHSBG RECORD REVIEW'!$A:$B,'CMHSBG RECORD REVIEW'!$1:$11</definedName>
    <definedName name="_xlnm.Print_Titles" localSheetId="24">'Data Extraction (2)'!$A:$C</definedName>
    <definedName name="_xlnm.Print_Titles" localSheetId="17">'JJSAMHP PROGRAM MONITORING'!$A:$B,'JJSAMHP PROGRAM MONITORING'!$1:$11</definedName>
    <definedName name="_xlnm.Print_Titles" localSheetId="18">'JJSAMHP RECORD REVIEW'!$A:$B,'JJSAMHP RECORD REVIEW'!$1:$11</definedName>
    <definedName name="_xlnm.Print_Titles" localSheetId="23">'OVERALL SUMMARY'!$1:$5</definedName>
    <definedName name="_xlnm.Print_Titles" localSheetId="13">'SAPTBG CASAWORKS PROG. MONITOR'!$A:$B,'SAPTBG CASAWORKS PROG. MONITOR'!$1:$9</definedName>
    <definedName name="_xlnm.Print_Titles" localSheetId="14">'SAPTBG CASAWORKS RECORD REVIEW'!$A:$B,'SAPTBG CASAWORKS RECORD REVIEW'!$1:$11</definedName>
    <definedName name="_xlnm.Print_Titles" localSheetId="9">'SAPTBG Ind Elig Checklist'!$A:$C,'SAPTBG Ind Elig Checklist'!$2:$14</definedName>
    <definedName name="_xlnm.Print_Titles" localSheetId="7">'SAPTBG IV PROG. MONITORING'!$A:$B,'SAPTBG IV PROG. MONITORING'!$1:$9</definedName>
    <definedName name="_xlnm.Print_Titles" localSheetId="8">'SAPTBG IV RECORD REVIEW'!$A:$B,'SAPTBG IV RECORD REVIEW'!$1:$12</definedName>
    <definedName name="_xlnm.Print_Titles" localSheetId="5">'SAPTBG PREVENTION PROG.MONITOR'!$A:$B,'SAPTBG PREVENTION PROG.MONITOR'!$1:$14</definedName>
    <definedName name="_xlnm.Print_Titles" localSheetId="6">'SAPTBG PREVENTION RECORD REVIEW'!$A:$B,'SAPTBG PREVENTION RECORD REVIEW'!$1:$14</definedName>
    <definedName name="_xlnm.Print_Titles" localSheetId="10">'SAPTBG RECORD REVIEW'!$A:$B,'SAPTBG RECORD REVIEW'!$1:$13</definedName>
    <definedName name="_xlnm.Print_Titles" localSheetId="16">'SAPTBG WORK FIRST RECORD REVIEW'!$A:$B,'SAPTBG WORK FIRST RECORD REVIEW'!$1:$13</definedName>
    <definedName name="_xlnm.Print_Titles" localSheetId="15">'SAPTBG WORKFIRSTPROG.MONITORING'!$A:$B,'SAPTBG WORKFIRSTPROG.MONITORING'!$1:$9</definedName>
    <definedName name="_xlnm.Print_Titles" localSheetId="11">'SAPTBG WSAF PROG. MONITORING'!$A:$B,'SAPTBG WSAF PROG. MONITORING'!$1:$9</definedName>
    <definedName name="_xlnm.Print_Titles" localSheetId="12">'SAPTBG WSAF RECORD REVIEW'!$A:$B,'SAPTBG WSAF RECORD REVIEW'!$1:$11</definedName>
    <definedName name="_xlnm.Print_Titles" localSheetId="21">'SOC-HFW PROG. MONITORING'!$A:$B,'SOC-HFW PROG. MONITORING'!$1:$8</definedName>
    <definedName name="_xlnm.Print_Titles" localSheetId="22">'SOC-HFW RECORD REVIEW'!$A:$B,'SOC-HFW RECORD REVIEW'!$1:$10</definedName>
    <definedName name="_xlnm.Print_Titles" localSheetId="2">'Workbook Set-up'!$4:$16</definedName>
    <definedName name="Providers" localSheetId="3">'Data Validation (2)'!$B$5:$B$40</definedName>
    <definedName name="Providers" localSheetId="23">#REF!</definedName>
    <definedName name="Providers" localSheetId="5">'[2]Data Validation'!$B$5:$B$40</definedName>
    <definedName name="Providers" localSheetId="6">'[2]Data Validation'!$B$5:$B$40</definedName>
    <definedName name="Providers">#REF!</definedName>
    <definedName name="Providers2">'Data Validation (2)'!$B$5:$B$40</definedName>
    <definedName name="Reviewers" localSheetId="3">'Data Validation (2)'!$B$43:$B$52</definedName>
    <definedName name="Reviewers" localSheetId="5">'[2]Data Validation'!$B$43:$B$52</definedName>
    <definedName name="Reviewers" localSheetId="6">'[2]Data Validation'!$B$43:$B$52</definedName>
    <definedName name="Reviewers">#REF!</definedName>
    <definedName name="REVIEWERS2015" localSheetId="3">'Data Validation (2)'!$E$44:$E$55</definedName>
    <definedName name="REVIEWERS2015">#REF!</definedName>
    <definedName name="SAPTBG" localSheetId="3">'Data Validation (2)'!$A$65:$A$95</definedName>
    <definedName name="SAPTBG" localSheetId="5">'[2]Data Validation'!$A$65:$A$95</definedName>
    <definedName name="SAPTBG" localSheetId="6">'[2]Data Validation'!$A$65:$A$95</definedName>
    <definedName name="SAPTBG">#REF!</definedName>
    <definedName name="SAPTBGIV" localSheetId="3">'Data Validation (2)'!$C$120:$C$137</definedName>
    <definedName name="SAPTBGIV" localSheetId="5">'[2]Data Validation'!$C$120:$C$137</definedName>
    <definedName name="SAPTBGIV" localSheetId="6">'[2]Data Validation'!$C$120:$C$137</definedName>
    <definedName name="SAPTBGIV">#REF!</definedName>
    <definedName name="Service_Category" localSheetId="19">#REF!</definedName>
    <definedName name="Service_Category" localSheetId="20">#REF!</definedName>
    <definedName name="Service_Category" localSheetId="24">#REF!</definedName>
    <definedName name="Service_Category" localSheetId="3">#REF!</definedName>
    <definedName name="Service_Category" localSheetId="17">#REF!</definedName>
    <definedName name="Service_Category" localSheetId="18">#REF!</definedName>
    <definedName name="Service_Category" localSheetId="23">#REF!</definedName>
    <definedName name="Service_Category" localSheetId="13">#REF!</definedName>
    <definedName name="Service_Category" localSheetId="14">#REF!</definedName>
    <definedName name="Service_Category" localSheetId="9">#REF!</definedName>
    <definedName name="Service_Category" localSheetId="7">#REF!</definedName>
    <definedName name="Service_Category" localSheetId="8">#REF!</definedName>
    <definedName name="Service_Category" localSheetId="5">#REF!</definedName>
    <definedName name="Service_Category" localSheetId="6">#REF!</definedName>
    <definedName name="Service_Category" localSheetId="10">#REF!</definedName>
    <definedName name="Service_Category" localSheetId="16">#REF!</definedName>
    <definedName name="Service_Category" localSheetId="15">#REF!</definedName>
    <definedName name="Service_Category" localSheetId="11">#REF!</definedName>
    <definedName name="Service_Category" localSheetId="12">#REF!</definedName>
    <definedName name="Service_Category" localSheetId="21">#REF!</definedName>
    <definedName name="Service_Category" localSheetId="22">#REF!</definedName>
    <definedName name="Service_Category">#REF!</definedName>
    <definedName name="test" localSheetId="24" hidden="1">{#N/A,#N/A,FALSE,"Sheet2";#N/A,#N/A,FALSE,"Outcomes";#N/A,#N/A,FALSE,"Outcomes-AP";#N/A,#N/A,FALSE,"Outcomes-AP2";#N/A,#N/A,FALSE,"Outcomes-AP3";#N/A,#N/A,FALSE,"Outcomes-Inst";#N/A,#N/A,FALSE,"Outcomes-Inst2";#N/A,#N/A,FALSE,"Outcomes-Inst3"}</definedName>
    <definedName name="test" localSheetId="3" hidden="1">{#N/A,#N/A,FALSE,"Sheet2";#N/A,#N/A,FALSE,"Outcomes";#N/A,#N/A,FALSE,"Outcomes-AP";#N/A,#N/A,FALSE,"Outcomes-AP2";#N/A,#N/A,FALSE,"Outcomes-AP3";#N/A,#N/A,FALSE,"Outcomes-Inst";#N/A,#N/A,FALSE,"Outcomes-Inst2";#N/A,#N/A,FALSE,"Outcomes-Inst3"}</definedName>
    <definedName name="test" localSheetId="23" hidden="1">{#N/A,#N/A,FALSE,"Sheet2";#N/A,#N/A,FALSE,"Outcomes";#N/A,#N/A,FALSE,"Outcomes-AP";#N/A,#N/A,FALSE,"Outcomes-AP2";#N/A,#N/A,FALSE,"Outcomes-AP3";#N/A,#N/A,FALSE,"Outcomes-Inst";#N/A,#N/A,FALSE,"Outcomes-Inst2";#N/A,#N/A,FALSE,"Outcomes-Inst3"}</definedName>
    <definedName name="test" localSheetId="5" hidden="1">{#N/A,#N/A,FALSE,"Sheet2";#N/A,#N/A,FALSE,"Outcomes";#N/A,#N/A,FALSE,"Outcomes-AP";#N/A,#N/A,FALSE,"Outcomes-AP2";#N/A,#N/A,FALSE,"Outcomes-AP3";#N/A,#N/A,FALSE,"Outcomes-Inst";#N/A,#N/A,FALSE,"Outcomes-Inst2";#N/A,#N/A,FALSE,"Outcomes-Inst3"}</definedName>
    <definedName name="test" localSheetId="6"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24" hidden="1">{#N/A,#N/A,FALSE,"Sheet2";#N/A,#N/A,FALSE,"Outcomes";#N/A,#N/A,FALSE,"Outcomes-AP";#N/A,#N/A,FALSE,"Outcomes-AP2";#N/A,#N/A,FALSE,"Outcomes-AP3";#N/A,#N/A,FALSE,"Outcomes-Inst";#N/A,#N/A,FALSE,"Outcomes-Inst2";#N/A,#N/A,FALSE,"Outcomes-Inst3"}</definedName>
    <definedName name="test2" localSheetId="3" hidden="1">{#N/A,#N/A,FALSE,"Sheet2";#N/A,#N/A,FALSE,"Outcomes";#N/A,#N/A,FALSE,"Outcomes-AP";#N/A,#N/A,FALSE,"Outcomes-AP2";#N/A,#N/A,FALSE,"Outcomes-AP3";#N/A,#N/A,FALSE,"Outcomes-Inst";#N/A,#N/A,FALSE,"Outcomes-Inst2";#N/A,#N/A,FALSE,"Outcomes-Inst3"}</definedName>
    <definedName name="test2" localSheetId="23" hidden="1">{#N/A,#N/A,FALSE,"Sheet2";#N/A,#N/A,FALSE,"Outcomes";#N/A,#N/A,FALSE,"Outcomes-AP";#N/A,#N/A,FALSE,"Outcomes-AP2";#N/A,#N/A,FALSE,"Outcomes-AP3";#N/A,#N/A,FALSE,"Outcomes-Inst";#N/A,#N/A,FALSE,"Outcomes-Inst2";#N/A,#N/A,FALSE,"Outcomes-Inst3"}</definedName>
    <definedName name="test2" localSheetId="5" hidden="1">{#N/A,#N/A,FALSE,"Sheet2";#N/A,#N/A,FALSE,"Outcomes";#N/A,#N/A,FALSE,"Outcomes-AP";#N/A,#N/A,FALSE,"Outcomes-AP2";#N/A,#N/A,FALSE,"Outcomes-AP3";#N/A,#N/A,FALSE,"Outcomes-Inst";#N/A,#N/A,FALSE,"Outcomes-Inst2";#N/A,#N/A,FALSE,"Outcomes-Inst3"}</definedName>
    <definedName name="test2" localSheetId="6"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24" hidden="1">{#N/A,#N/A,FALSE,"Sheet2";#N/A,#N/A,FALSE,"Outcomes";#N/A,#N/A,FALSE,"Outcomes-AP";#N/A,#N/A,FALSE,"Outcomes-AP2";#N/A,#N/A,FALSE,"Outcomes-AP3";#N/A,#N/A,FALSE,"Outcomes-Inst";#N/A,#N/A,FALSE,"Outcomes-Inst2";#N/A,#N/A,FALSE,"Outcomes-Inst3"}</definedName>
    <definedName name="test3" localSheetId="3" hidden="1">{#N/A,#N/A,FALSE,"Sheet2";#N/A,#N/A,FALSE,"Outcomes";#N/A,#N/A,FALSE,"Outcomes-AP";#N/A,#N/A,FALSE,"Outcomes-AP2";#N/A,#N/A,FALSE,"Outcomes-AP3";#N/A,#N/A,FALSE,"Outcomes-Inst";#N/A,#N/A,FALSE,"Outcomes-Inst2";#N/A,#N/A,FALSE,"Outcomes-Inst3"}</definedName>
    <definedName name="test3" localSheetId="23" hidden="1">{#N/A,#N/A,FALSE,"Sheet2";#N/A,#N/A,FALSE,"Outcomes";#N/A,#N/A,FALSE,"Outcomes-AP";#N/A,#N/A,FALSE,"Outcomes-AP2";#N/A,#N/A,FALSE,"Outcomes-AP3";#N/A,#N/A,FALSE,"Outcomes-Inst";#N/A,#N/A,FALSE,"Outcomes-Inst2";#N/A,#N/A,FALSE,"Outcomes-Inst3"}</definedName>
    <definedName name="test3" localSheetId="5" hidden="1">{#N/A,#N/A,FALSE,"Sheet2";#N/A,#N/A,FALSE,"Outcomes";#N/A,#N/A,FALSE,"Outcomes-AP";#N/A,#N/A,FALSE,"Outcomes-AP2";#N/A,#N/A,FALSE,"Outcomes-AP3";#N/A,#N/A,FALSE,"Outcomes-Inst";#N/A,#N/A,FALSE,"Outcomes-Inst2";#N/A,#N/A,FALSE,"Outcomes-Inst3"}</definedName>
    <definedName name="test3" localSheetId="6"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 name="Vivian_Avent" localSheetId="3">'Data Validation (2)'!$B$43:$B$52</definedName>
    <definedName name="Vivian_Avent">#REF!</definedName>
    <definedName name="WASF" localSheetId="3">'Data Validation (2)'!$B$69:$B$91</definedName>
    <definedName name="WASF">#REF!</definedName>
    <definedName name="WORK_FIRST" localSheetId="3">'Data Validation (2)'!$C$74:$C$110</definedName>
    <definedName name="WORK_FIRST" localSheetId="5">'[2]Data Validation'!$C$74:$C$110</definedName>
    <definedName name="WORK_FIRST" localSheetId="6">'[2]Data Validation'!$C$74:$C$110</definedName>
    <definedName name="WORK_FIRST">#REF!</definedName>
    <definedName name="WSAF" localSheetId="3">'Data Validation (2)'!$B$69:$B$82</definedName>
    <definedName name="WSAF" localSheetId="5">'[2]Data Validation'!$B$69:$B$82</definedName>
    <definedName name="WSAF" localSheetId="6">'[2]Data Validation'!$B$69:$B$82</definedName>
    <definedName name="WSAF">#REF!</definedName>
    <definedName name="YES" localSheetId="3">'Data Validation (2)'!$A$25:$A$27</definedName>
    <definedName name="YES" localSheetId="23">#REF!</definedName>
    <definedName name="YES" localSheetId="5">'[2]Data Validation'!$A$25:$A$27</definedName>
    <definedName name="YES" localSheetId="6">'[2]Data Validation'!$A$25:$A$27</definedName>
    <definedName name="YES">#REF!</definedName>
    <definedName name="YES1" localSheetId="3">'Data Validation (2)'!$E$26:$E$27</definedName>
    <definedName name="YES1" localSheetId="5">'[2]Data Validation'!$E$26:$E$27</definedName>
    <definedName name="YES1" localSheetId="6">'[2]Data Validation'!$E$26:$E$27</definedName>
    <definedName name="YES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90" l="1"/>
  <c r="L38" i="90" s="1"/>
  <c r="K19" i="90"/>
  <c r="K38" i="90" s="1"/>
  <c r="J19" i="90"/>
  <c r="J38" i="90" s="1"/>
  <c r="I19" i="90"/>
  <c r="I40" i="90" s="1"/>
  <c r="H19" i="90"/>
  <c r="H40" i="90" s="1"/>
  <c r="G19" i="90"/>
  <c r="G36" i="90" s="1"/>
  <c r="F19" i="90"/>
  <c r="F40" i="90" s="1"/>
  <c r="E19" i="90"/>
  <c r="E40" i="90" s="1"/>
  <c r="D19" i="90"/>
  <c r="D38" i="90" s="1"/>
  <c r="C19" i="90"/>
  <c r="C40" i="90" s="1"/>
  <c r="C4" i="90"/>
  <c r="C3" i="90"/>
  <c r="C2" i="90"/>
  <c r="F38" i="90" l="1"/>
  <c r="K36" i="90"/>
  <c r="K37" i="90" s="1"/>
  <c r="L36" i="90"/>
  <c r="L37" i="90" s="1"/>
  <c r="G38" i="90"/>
  <c r="G39" i="90" s="1"/>
  <c r="D40" i="90"/>
  <c r="I36" i="90"/>
  <c r="G40" i="90"/>
  <c r="C36" i="90"/>
  <c r="C38" i="90"/>
  <c r="J40" i="90"/>
  <c r="J36" i="90"/>
  <c r="J39" i="90" s="1"/>
  <c r="L39" i="90"/>
  <c r="D36" i="90"/>
  <c r="D39" i="90" s="1"/>
  <c r="E38" i="90"/>
  <c r="K40" i="90"/>
  <c r="L40" i="90"/>
  <c r="J37" i="90"/>
  <c r="E36" i="90"/>
  <c r="I38" i="90"/>
  <c r="H38" i="90"/>
  <c r="F36" i="90"/>
  <c r="H36" i="90"/>
  <c r="G37" i="90" l="1"/>
  <c r="K39" i="90"/>
  <c r="I37" i="90"/>
  <c r="D37" i="90"/>
  <c r="C37" i="90"/>
  <c r="C39" i="90"/>
  <c r="I39" i="90"/>
  <c r="E37" i="90"/>
  <c r="E39" i="90"/>
  <c r="H37" i="90"/>
  <c r="H39" i="90"/>
  <c r="F37" i="90"/>
  <c r="F39" i="90"/>
  <c r="C22" i="69"/>
  <c r="C20" i="69"/>
  <c r="C18" i="69"/>
  <c r="D23" i="73"/>
  <c r="E23" i="73"/>
  <c r="F23" i="73"/>
  <c r="G23" i="73"/>
  <c r="H23" i="73"/>
  <c r="I23" i="73"/>
  <c r="J23" i="73"/>
  <c r="K23" i="73"/>
  <c r="L23" i="73"/>
  <c r="C23" i="73"/>
  <c r="D12" i="85"/>
  <c r="E12" i="85"/>
  <c r="F12" i="85"/>
  <c r="G12" i="85"/>
  <c r="H12" i="85"/>
  <c r="I12" i="85"/>
  <c r="J12" i="85"/>
  <c r="K12" i="85"/>
  <c r="L12" i="85"/>
  <c r="C12" i="85"/>
  <c r="C18" i="77"/>
  <c r="C26" i="75"/>
  <c r="D21" i="88"/>
  <c r="E21" i="88"/>
  <c r="F21" i="88"/>
  <c r="G21" i="88"/>
  <c r="H21" i="88"/>
  <c r="I21" i="88"/>
  <c r="J21" i="88"/>
  <c r="K21" i="88"/>
  <c r="L21" i="88"/>
  <c r="D19" i="88"/>
  <c r="E19" i="88"/>
  <c r="F19" i="88"/>
  <c r="F18" i="88" s="1"/>
  <c r="G19" i="88"/>
  <c r="H19" i="88"/>
  <c r="I19" i="88"/>
  <c r="J19" i="88"/>
  <c r="K19" i="88"/>
  <c r="L19" i="88"/>
  <c r="D17" i="88"/>
  <c r="E17" i="88"/>
  <c r="E18" i="88" s="1"/>
  <c r="F17" i="88"/>
  <c r="G17" i="88"/>
  <c r="H17" i="88"/>
  <c r="H18" i="88" s="1"/>
  <c r="I17" i="88"/>
  <c r="I18" i="88" s="1"/>
  <c r="J17" i="88"/>
  <c r="K17" i="88"/>
  <c r="K18" i="88" s="1"/>
  <c r="L17" i="88"/>
  <c r="C21" i="88"/>
  <c r="C19" i="88"/>
  <c r="C17" i="88"/>
  <c r="C18" i="88" s="1"/>
  <c r="C10" i="89"/>
  <c r="C18" i="89" s="1"/>
  <c r="C4" i="89"/>
  <c r="C3" i="89"/>
  <c r="C2" i="89"/>
  <c r="C4" i="88"/>
  <c r="C3" i="88"/>
  <c r="C2" i="88"/>
  <c r="J18" i="88" l="1"/>
  <c r="L18" i="88"/>
  <c r="D18" i="88"/>
  <c r="G18" i="88"/>
  <c r="C20" i="89"/>
  <c r="C16" i="89"/>
  <c r="C17" i="89" s="1"/>
  <c r="C20" i="88"/>
  <c r="D26" i="75"/>
  <c r="E26" i="75"/>
  <c r="F26" i="75"/>
  <c r="G26" i="75"/>
  <c r="H26" i="75"/>
  <c r="I26" i="75"/>
  <c r="J26" i="75"/>
  <c r="K26" i="75"/>
  <c r="L26" i="75"/>
  <c r="D24" i="85"/>
  <c r="E24" i="85"/>
  <c r="F24" i="85"/>
  <c r="G24" i="85"/>
  <c r="H24" i="85"/>
  <c r="I24" i="85"/>
  <c r="J24" i="85"/>
  <c r="K24" i="85"/>
  <c r="L24" i="85"/>
  <c r="C24" i="85"/>
  <c r="D37" i="85"/>
  <c r="C37" i="85"/>
  <c r="F37" i="85"/>
  <c r="G37" i="85"/>
  <c r="H37" i="85"/>
  <c r="I37" i="85"/>
  <c r="J37" i="85"/>
  <c r="K37" i="85"/>
  <c r="L37" i="85"/>
  <c r="E37" i="85"/>
  <c r="C18" i="85"/>
  <c r="D14" i="73"/>
  <c r="E14" i="73"/>
  <c r="F14" i="73"/>
  <c r="G14" i="73"/>
  <c r="H14" i="73"/>
  <c r="I14" i="73"/>
  <c r="J14" i="73"/>
  <c r="K14" i="73"/>
  <c r="L14" i="73"/>
  <c r="C14" i="73"/>
  <c r="D21" i="55"/>
  <c r="E21" i="55"/>
  <c r="F21" i="55"/>
  <c r="G21" i="55"/>
  <c r="H21" i="55"/>
  <c r="I21" i="55"/>
  <c r="J21" i="55"/>
  <c r="K21" i="55"/>
  <c r="L21" i="55"/>
  <c r="D18" i="58"/>
  <c r="E18" i="58"/>
  <c r="F18" i="58"/>
  <c r="G18" i="58"/>
  <c r="H18" i="58"/>
  <c r="I18" i="58"/>
  <c r="J18" i="58"/>
  <c r="K18" i="58"/>
  <c r="L18" i="58"/>
  <c r="D19" i="68"/>
  <c r="E19" i="68"/>
  <c r="F19" i="68"/>
  <c r="G19" i="68"/>
  <c r="H19" i="68"/>
  <c r="I19" i="68"/>
  <c r="J19" i="68"/>
  <c r="K19" i="68"/>
  <c r="L19" i="68"/>
  <c r="D16" i="71"/>
  <c r="E16" i="71"/>
  <c r="F16" i="71"/>
  <c r="G16" i="71"/>
  <c r="H16" i="71"/>
  <c r="I16" i="71"/>
  <c r="J16" i="71"/>
  <c r="K16" i="71"/>
  <c r="L16" i="71"/>
  <c r="C16" i="71"/>
  <c r="C19" i="68"/>
  <c r="C21" i="55"/>
  <c r="C18" i="58"/>
  <c r="C4" i="86"/>
  <c r="C4" i="54"/>
  <c r="C3" i="86"/>
  <c r="C2" i="86"/>
  <c r="C36" i="73" l="1"/>
  <c r="C34" i="73"/>
  <c r="C32" i="73"/>
  <c r="E36" i="73"/>
  <c r="E34" i="73"/>
  <c r="E32" i="73"/>
  <c r="L36" i="73"/>
  <c r="L34" i="73"/>
  <c r="L32" i="73"/>
  <c r="D36" i="73"/>
  <c r="D34" i="73"/>
  <c r="D32" i="73"/>
  <c r="K34" i="73"/>
  <c r="K36" i="73"/>
  <c r="K32" i="73"/>
  <c r="F36" i="73"/>
  <c r="F34" i="73"/>
  <c r="F32" i="73"/>
  <c r="J34" i="73"/>
  <c r="J32" i="73"/>
  <c r="J36" i="73"/>
  <c r="I34" i="73"/>
  <c r="I32" i="73"/>
  <c r="I36" i="73"/>
  <c r="H32" i="73"/>
  <c r="H36" i="73"/>
  <c r="H34" i="73"/>
  <c r="G36" i="73"/>
  <c r="G34" i="73"/>
  <c r="G32" i="73"/>
  <c r="C19" i="89"/>
  <c r="J20" i="88"/>
  <c r="D20" i="88"/>
  <c r="K20" i="88"/>
  <c r="H20" i="88"/>
  <c r="G20" i="88"/>
  <c r="E20" i="88"/>
  <c r="L20" i="88"/>
  <c r="I20" i="88"/>
  <c r="F20" i="88"/>
  <c r="C57" i="86"/>
  <c r="C51" i="86"/>
  <c r="C42" i="86"/>
  <c r="C38" i="86"/>
  <c r="C32" i="86"/>
  <c r="C24" i="86"/>
  <c r="C15" i="86"/>
  <c r="C86" i="86" l="1"/>
  <c r="C90" i="86"/>
  <c r="C88" i="86"/>
  <c r="C89" i="86" l="1"/>
  <c r="C87" i="86"/>
  <c r="L18" i="85" l="1"/>
  <c r="K18" i="85"/>
  <c r="J18" i="85"/>
  <c r="I18" i="85"/>
  <c r="H18" i="85"/>
  <c r="G18" i="85"/>
  <c r="F18" i="85"/>
  <c r="E18" i="85"/>
  <c r="D18" i="85"/>
  <c r="C4" i="85"/>
  <c r="C3" i="85"/>
  <c r="C2" i="85"/>
  <c r="E49" i="85" l="1"/>
  <c r="K45" i="85"/>
  <c r="E45" i="85"/>
  <c r="G49" i="85"/>
  <c r="E47" i="85"/>
  <c r="I49" i="85"/>
  <c r="I47" i="85"/>
  <c r="J47" i="85"/>
  <c r="J45" i="85"/>
  <c r="J49" i="85"/>
  <c r="I45" i="85"/>
  <c r="D47" i="85"/>
  <c r="D49" i="85"/>
  <c r="D45" i="85"/>
  <c r="L47" i="85"/>
  <c r="L49" i="85"/>
  <c r="L45" i="85"/>
  <c r="F49" i="85"/>
  <c r="F45" i="85"/>
  <c r="F47" i="85"/>
  <c r="H49" i="85"/>
  <c r="H45" i="85"/>
  <c r="H47" i="85"/>
  <c r="C49" i="85"/>
  <c r="G47" i="85"/>
  <c r="G45" i="85"/>
  <c r="K49" i="85"/>
  <c r="K47" i="85"/>
  <c r="E46" i="85" l="1"/>
  <c r="E48" i="85"/>
  <c r="K48" i="85"/>
  <c r="K46" i="85"/>
  <c r="J46" i="85"/>
  <c r="J48" i="85"/>
  <c r="F48" i="85"/>
  <c r="F46" i="85"/>
  <c r="H46" i="85"/>
  <c r="H48" i="85"/>
  <c r="C45" i="85"/>
  <c r="C47" i="85"/>
  <c r="G46" i="85"/>
  <c r="G48" i="85"/>
  <c r="L48" i="85"/>
  <c r="L46" i="85"/>
  <c r="D48" i="85"/>
  <c r="D46" i="85"/>
  <c r="I46" i="85"/>
  <c r="I48" i="85"/>
  <c r="L10" i="58"/>
  <c r="K10" i="58"/>
  <c r="J10" i="58"/>
  <c r="I10" i="58"/>
  <c r="H10" i="58"/>
  <c r="G10" i="58"/>
  <c r="F10" i="58"/>
  <c r="E10" i="58"/>
  <c r="D10" i="58"/>
  <c r="C10" i="58"/>
  <c r="C48" i="85" l="1"/>
  <c r="C46" i="85"/>
  <c r="L12" i="58"/>
  <c r="K12" i="58"/>
  <c r="J12" i="58"/>
  <c r="I12" i="58"/>
  <c r="H12" i="58"/>
  <c r="G12" i="58"/>
  <c r="F12" i="58"/>
  <c r="E12" i="58"/>
  <c r="D12" i="58"/>
  <c r="C12" i="58"/>
  <c r="C7" i="58" l="1"/>
  <c r="C4" i="73" l="1"/>
  <c r="C3" i="73"/>
  <c r="C2" i="73"/>
  <c r="F33" i="73" l="1"/>
  <c r="F35" i="73"/>
  <c r="E35" i="73"/>
  <c r="J33" i="73"/>
  <c r="E33" i="73"/>
  <c r="G33" i="73"/>
  <c r="G35" i="73"/>
  <c r="L35" i="73"/>
  <c r="L33" i="73"/>
  <c r="I33" i="73"/>
  <c r="I35" i="73"/>
  <c r="D35" i="73"/>
  <c r="D33" i="73"/>
  <c r="J35" i="73"/>
  <c r="C35" i="73"/>
  <c r="C33" i="73"/>
  <c r="H33" i="73"/>
  <c r="H35" i="73"/>
  <c r="K35" i="73"/>
  <c r="K33" i="73"/>
  <c r="C12" i="75"/>
  <c r="F92" i="83"/>
  <c r="F93" i="83"/>
  <c r="E94" i="83"/>
  <c r="C94" i="83" s="1"/>
  <c r="F94" i="83"/>
  <c r="E89" i="83"/>
  <c r="F89" i="83"/>
  <c r="E90" i="83"/>
  <c r="F91" i="83"/>
  <c r="F95" i="83"/>
  <c r="E96" i="83"/>
  <c r="F96" i="83"/>
  <c r="E97" i="83"/>
  <c r="F97" i="83"/>
  <c r="F98" i="83"/>
  <c r="C12" i="64"/>
  <c r="K12" i="64"/>
  <c r="D12" i="64"/>
  <c r="E12" i="64"/>
  <c r="F12" i="64"/>
  <c r="F38" i="64" s="1"/>
  <c r="G12" i="64"/>
  <c r="H12" i="64"/>
  <c r="I12" i="64"/>
  <c r="J12" i="64"/>
  <c r="L12" i="64"/>
  <c r="E108" i="83"/>
  <c r="F108" i="83"/>
  <c r="F106" i="83"/>
  <c r="E107" i="83"/>
  <c r="E109" i="83"/>
  <c r="F109" i="83"/>
  <c r="E110" i="83"/>
  <c r="F110" i="83"/>
  <c r="E111" i="83"/>
  <c r="F111" i="83"/>
  <c r="F112" i="83"/>
  <c r="E113" i="83"/>
  <c r="F113" i="83"/>
  <c r="E114" i="83"/>
  <c r="F114" i="83"/>
  <c r="E125" i="83"/>
  <c r="F125" i="83"/>
  <c r="E126" i="83"/>
  <c r="F126" i="83"/>
  <c r="E122" i="83"/>
  <c r="F122" i="83"/>
  <c r="E123" i="83"/>
  <c r="F123" i="83"/>
  <c r="E124" i="83"/>
  <c r="F124" i="83"/>
  <c r="E127" i="83"/>
  <c r="F127" i="83"/>
  <c r="E128" i="83"/>
  <c r="F128" i="83"/>
  <c r="F129" i="83"/>
  <c r="E130" i="83"/>
  <c r="F130" i="83"/>
  <c r="E131" i="83"/>
  <c r="F131" i="83"/>
  <c r="E132" i="83"/>
  <c r="F132" i="83"/>
  <c r="E133" i="83"/>
  <c r="F133" i="83"/>
  <c r="E142" i="83"/>
  <c r="F142" i="83"/>
  <c r="E141" i="83"/>
  <c r="F141" i="83"/>
  <c r="E143" i="83"/>
  <c r="F143" i="83"/>
  <c r="E140" i="83"/>
  <c r="G140" i="83"/>
  <c r="F140" i="83"/>
  <c r="G144" i="83"/>
  <c r="F144" i="83"/>
  <c r="E145" i="83"/>
  <c r="F145" i="83"/>
  <c r="E146" i="83"/>
  <c r="F146" i="83"/>
  <c r="E157" i="83"/>
  <c r="F157" i="83"/>
  <c r="E168" i="83"/>
  <c r="F168" i="83"/>
  <c r="E167" i="83"/>
  <c r="F167" i="83"/>
  <c r="E170" i="83"/>
  <c r="F170" i="83"/>
  <c r="E171" i="83"/>
  <c r="F171" i="83"/>
  <c r="E172" i="83"/>
  <c r="F172" i="83"/>
  <c r="E173" i="83"/>
  <c r="F173" i="83"/>
  <c r="E194" i="83"/>
  <c r="F194" i="83"/>
  <c r="E191" i="83"/>
  <c r="F191" i="83"/>
  <c r="E20" i="83"/>
  <c r="E21" i="83"/>
  <c r="F21" i="83"/>
  <c r="F24" i="83"/>
  <c r="E25" i="83"/>
  <c r="F25" i="83"/>
  <c r="E34" i="83"/>
  <c r="F34" i="83"/>
  <c r="E35" i="83"/>
  <c r="F35" i="83"/>
  <c r="E36" i="83"/>
  <c r="F36" i="83"/>
  <c r="E38" i="83"/>
  <c r="F38" i="83"/>
  <c r="F39" i="83"/>
  <c r="E40" i="83"/>
  <c r="E183" i="83"/>
  <c r="F183" i="83"/>
  <c r="E180" i="83"/>
  <c r="E184" i="83"/>
  <c r="F184" i="83"/>
  <c r="L12" i="75"/>
  <c r="M29" i="59"/>
  <c r="L29" i="59"/>
  <c r="K29" i="59"/>
  <c r="J29" i="59"/>
  <c r="I29" i="59"/>
  <c r="H29" i="59"/>
  <c r="G29" i="59"/>
  <c r="F29" i="59"/>
  <c r="E29" i="59"/>
  <c r="C2" i="55"/>
  <c r="C2" i="54"/>
  <c r="L8" i="58"/>
  <c r="K8" i="58"/>
  <c r="J8" i="58"/>
  <c r="I8" i="58"/>
  <c r="H8" i="58"/>
  <c r="G8" i="58"/>
  <c r="F8" i="58"/>
  <c r="E8" i="58"/>
  <c r="D8" i="58"/>
  <c r="L9" i="58"/>
  <c r="K9" i="58"/>
  <c r="J9" i="58"/>
  <c r="I9" i="58"/>
  <c r="H9" i="58"/>
  <c r="G9" i="58"/>
  <c r="F9" i="58"/>
  <c r="E9" i="58"/>
  <c r="D9" i="58"/>
  <c r="L11" i="58"/>
  <c r="K11" i="58"/>
  <c r="J11" i="58"/>
  <c r="I11" i="58"/>
  <c r="H11" i="58"/>
  <c r="G11" i="58"/>
  <c r="F11" i="58"/>
  <c r="E11" i="58"/>
  <c r="D11" i="58"/>
  <c r="C5" i="58"/>
  <c r="L20" i="75"/>
  <c r="L48" i="75" s="1"/>
  <c r="K20" i="75"/>
  <c r="J20" i="75"/>
  <c r="I20" i="75"/>
  <c r="H20" i="75"/>
  <c r="G20" i="75"/>
  <c r="F20" i="75"/>
  <c r="E20" i="75"/>
  <c r="D20" i="75"/>
  <c r="C20" i="75"/>
  <c r="L30" i="68"/>
  <c r="K30" i="68"/>
  <c r="K40" i="68" s="1"/>
  <c r="J30" i="68"/>
  <c r="I30" i="68"/>
  <c r="H30" i="68"/>
  <c r="H42" i="68" s="1"/>
  <c r="G30" i="68"/>
  <c r="G40" i="68" s="1"/>
  <c r="F30" i="68"/>
  <c r="E30" i="68"/>
  <c r="D30" i="68"/>
  <c r="D38" i="68" s="1"/>
  <c r="C30" i="68"/>
  <c r="C38" i="68" s="1"/>
  <c r="L28" i="64"/>
  <c r="K28" i="64"/>
  <c r="J28" i="64"/>
  <c r="J36" i="64" s="1"/>
  <c r="I28" i="64"/>
  <c r="H28" i="64"/>
  <c r="H38" i="64" s="1"/>
  <c r="G28" i="64"/>
  <c r="G36" i="64" s="1"/>
  <c r="F28" i="64"/>
  <c r="E28" i="64"/>
  <c r="D28" i="64"/>
  <c r="C28" i="64"/>
  <c r="L29" i="58"/>
  <c r="K29" i="58"/>
  <c r="J29" i="58"/>
  <c r="I29" i="58"/>
  <c r="H29" i="58"/>
  <c r="G29" i="58"/>
  <c r="F29" i="58"/>
  <c r="E29" i="58"/>
  <c r="D29" i="58"/>
  <c r="C29" i="58"/>
  <c r="C9" i="58"/>
  <c r="L33" i="55"/>
  <c r="K33" i="55"/>
  <c r="J33" i="55"/>
  <c r="I33" i="55"/>
  <c r="H33" i="55"/>
  <c r="G33" i="55"/>
  <c r="F33" i="55"/>
  <c r="E33" i="55"/>
  <c r="D33" i="55"/>
  <c r="C33" i="55"/>
  <c r="D12" i="75"/>
  <c r="E12" i="75"/>
  <c r="F12" i="75"/>
  <c r="G12" i="75"/>
  <c r="H12" i="75"/>
  <c r="H48" i="75" s="1"/>
  <c r="I12" i="75"/>
  <c r="I46" i="75" s="1"/>
  <c r="J12" i="75"/>
  <c r="K12" i="75"/>
  <c r="L33" i="71"/>
  <c r="F37" i="71"/>
  <c r="D33" i="71"/>
  <c r="E208" i="83"/>
  <c r="E205" i="83"/>
  <c r="F206" i="83"/>
  <c r="F208" i="83"/>
  <c r="F205" i="83"/>
  <c r="E195" i="83"/>
  <c r="E196" i="83"/>
  <c r="E197" i="83"/>
  <c r="F192" i="83"/>
  <c r="F193" i="83"/>
  <c r="F195" i="83"/>
  <c r="C35" i="71"/>
  <c r="G173" i="83"/>
  <c r="G172" i="83"/>
  <c r="G171" i="83"/>
  <c r="G168" i="83"/>
  <c r="G167" i="83"/>
  <c r="E158" i="83"/>
  <c r="E159" i="83"/>
  <c r="F156" i="83"/>
  <c r="F155" i="83"/>
  <c r="F159" i="83"/>
  <c r="F160" i="83"/>
  <c r="G157" i="83"/>
  <c r="G156" i="83"/>
  <c r="G145" i="83"/>
  <c r="G143" i="83"/>
  <c r="G133" i="83"/>
  <c r="G132" i="83"/>
  <c r="G131" i="83"/>
  <c r="G130" i="83"/>
  <c r="G128" i="83"/>
  <c r="G127" i="83"/>
  <c r="G126" i="83"/>
  <c r="G125" i="83"/>
  <c r="G124" i="83"/>
  <c r="G123" i="83"/>
  <c r="G122" i="83"/>
  <c r="G111" i="83"/>
  <c r="G98" i="83"/>
  <c r="G95" i="83"/>
  <c r="G91" i="83"/>
  <c r="E77" i="83"/>
  <c r="E75" i="83"/>
  <c r="G15" i="59"/>
  <c r="D20" i="59"/>
  <c r="D23" i="59"/>
  <c r="D15" i="59"/>
  <c r="E15" i="59"/>
  <c r="F15" i="59"/>
  <c r="H15" i="59"/>
  <c r="I15" i="59"/>
  <c r="E81" i="83"/>
  <c r="E82" i="83"/>
  <c r="F76" i="83"/>
  <c r="F75" i="83"/>
  <c r="F79" i="83"/>
  <c r="F81" i="83"/>
  <c r="F82" i="83"/>
  <c r="G75" i="83"/>
  <c r="C13" i="55"/>
  <c r="D13" i="55"/>
  <c r="E13" i="55"/>
  <c r="F13" i="55"/>
  <c r="G13" i="55"/>
  <c r="H13" i="55"/>
  <c r="I13" i="55"/>
  <c r="J13" i="55"/>
  <c r="K13" i="55"/>
  <c r="L13" i="55"/>
  <c r="E60" i="83"/>
  <c r="E59" i="83"/>
  <c r="E47" i="55"/>
  <c r="E66" i="83"/>
  <c r="E67" i="83"/>
  <c r="E63" i="83"/>
  <c r="F60" i="83"/>
  <c r="F61" i="83"/>
  <c r="F66" i="83"/>
  <c r="F67" i="83"/>
  <c r="F64" i="83"/>
  <c r="F63" i="83"/>
  <c r="G67" i="83"/>
  <c r="G66" i="83"/>
  <c r="E48" i="83"/>
  <c r="E50" i="83"/>
  <c r="E51" i="83"/>
  <c r="F48" i="83"/>
  <c r="F49" i="83"/>
  <c r="F47" i="83"/>
  <c r="F50" i="83"/>
  <c r="F51" i="83"/>
  <c r="G47" i="83"/>
  <c r="E28" i="83"/>
  <c r="F28" i="83"/>
  <c r="F27" i="83"/>
  <c r="K50" i="75"/>
  <c r="L37" i="71"/>
  <c r="K37" i="71"/>
  <c r="J37" i="71"/>
  <c r="I37" i="71"/>
  <c r="G37" i="71"/>
  <c r="D37" i="71"/>
  <c r="L35" i="71"/>
  <c r="K33" i="71"/>
  <c r="K35" i="71"/>
  <c r="J33" i="71"/>
  <c r="J35" i="71"/>
  <c r="I33" i="71"/>
  <c r="I35" i="71"/>
  <c r="G33" i="71"/>
  <c r="G35" i="71"/>
  <c r="F33" i="71"/>
  <c r="F35" i="71"/>
  <c r="D35" i="71"/>
  <c r="J42" i="68"/>
  <c r="I42" i="68"/>
  <c r="F42" i="68"/>
  <c r="K38" i="68"/>
  <c r="I38" i="68"/>
  <c r="I40" i="68"/>
  <c r="F38" i="68"/>
  <c r="F40" i="68"/>
  <c r="E40" i="68"/>
  <c r="L40" i="64"/>
  <c r="D36" i="64"/>
  <c r="D38" i="64"/>
  <c r="I38" i="64"/>
  <c r="K38" i="64"/>
  <c r="L36" i="64"/>
  <c r="D29" i="59"/>
  <c r="M23" i="59"/>
  <c r="L23" i="59"/>
  <c r="K23" i="59"/>
  <c r="J23" i="59"/>
  <c r="I23" i="59"/>
  <c r="H23" i="59"/>
  <c r="G23" i="59"/>
  <c r="F23" i="59"/>
  <c r="E23" i="59"/>
  <c r="E20" i="59"/>
  <c r="F20" i="59"/>
  <c r="F35" i="59" s="1"/>
  <c r="E14" i="58" s="1"/>
  <c r="G20" i="59"/>
  <c r="H20" i="59"/>
  <c r="I20" i="59"/>
  <c r="J20" i="59"/>
  <c r="K20" i="59"/>
  <c r="L20" i="59"/>
  <c r="M20" i="59"/>
  <c r="J15" i="59"/>
  <c r="K15" i="59"/>
  <c r="L15" i="59"/>
  <c r="M15" i="59"/>
  <c r="F47" i="55"/>
  <c r="K43" i="55"/>
  <c r="K45" i="55"/>
  <c r="K47" i="55"/>
  <c r="D25" i="83"/>
  <c r="D180" i="83"/>
  <c r="C3" i="64"/>
  <c r="C2" i="58"/>
  <c r="L9" i="64"/>
  <c r="K9" i="64"/>
  <c r="J9" i="64"/>
  <c r="I9" i="64"/>
  <c r="H9" i="64"/>
  <c r="G9" i="64"/>
  <c r="F9" i="64"/>
  <c r="E9" i="64"/>
  <c r="D9" i="64"/>
  <c r="C9" i="64"/>
  <c r="I32" i="83"/>
  <c r="I33" i="83"/>
  <c r="I34" i="83"/>
  <c r="I35" i="83"/>
  <c r="I36" i="83"/>
  <c r="I37" i="83"/>
  <c r="I38" i="83"/>
  <c r="I39" i="83"/>
  <c r="I40" i="83"/>
  <c r="I41" i="83"/>
  <c r="I42" i="83"/>
  <c r="I31" i="83"/>
  <c r="I12" i="83"/>
  <c r="C3" i="55"/>
  <c r="A2" i="83"/>
  <c r="A3" i="83"/>
  <c r="A4" i="83"/>
  <c r="I13" i="83"/>
  <c r="I14" i="83"/>
  <c r="I15" i="83"/>
  <c r="I16" i="83"/>
  <c r="I17" i="83"/>
  <c r="I18" i="83"/>
  <c r="I19" i="83"/>
  <c r="I20" i="83"/>
  <c r="I21" i="83"/>
  <c r="I22" i="83"/>
  <c r="I23" i="83"/>
  <c r="I24" i="83"/>
  <c r="I25" i="83"/>
  <c r="I26" i="83"/>
  <c r="I27" i="83"/>
  <c r="I28" i="83"/>
  <c r="I29" i="83"/>
  <c r="I30" i="83"/>
  <c r="I43" i="83"/>
  <c r="I44" i="83"/>
  <c r="I45" i="83"/>
  <c r="I46" i="83"/>
  <c r="I47" i="83"/>
  <c r="I48" i="83"/>
  <c r="I49" i="83"/>
  <c r="I50" i="83"/>
  <c r="I51" i="83"/>
  <c r="I52" i="83"/>
  <c r="I53" i="83"/>
  <c r="I54" i="83"/>
  <c r="I55" i="83"/>
  <c r="I56" i="83"/>
  <c r="I57" i="83"/>
  <c r="I58" i="83"/>
  <c r="I59" i="83"/>
  <c r="I60" i="83"/>
  <c r="I61" i="83"/>
  <c r="I62" i="83"/>
  <c r="I63" i="83"/>
  <c r="I64" i="83"/>
  <c r="I65" i="83"/>
  <c r="I66" i="83"/>
  <c r="I67" i="83"/>
  <c r="I68" i="83"/>
  <c r="I69" i="83"/>
  <c r="I70" i="83"/>
  <c r="I71" i="83"/>
  <c r="I72" i="83"/>
  <c r="I73" i="83"/>
  <c r="I74" i="83"/>
  <c r="I75" i="83"/>
  <c r="I76" i="83"/>
  <c r="I77" i="83"/>
  <c r="I78" i="83"/>
  <c r="I79" i="83"/>
  <c r="I80" i="83"/>
  <c r="I81" i="83"/>
  <c r="I82" i="83"/>
  <c r="I83" i="83"/>
  <c r="I84" i="83"/>
  <c r="I85" i="83"/>
  <c r="I86" i="83"/>
  <c r="I87" i="83"/>
  <c r="I88" i="83"/>
  <c r="I89" i="83"/>
  <c r="I90" i="83"/>
  <c r="I91" i="83"/>
  <c r="I92" i="83"/>
  <c r="I93" i="83"/>
  <c r="I94" i="83"/>
  <c r="I95" i="83"/>
  <c r="I96" i="83"/>
  <c r="I97" i="83"/>
  <c r="I98" i="83"/>
  <c r="I99" i="83"/>
  <c r="I100" i="83"/>
  <c r="I101" i="83"/>
  <c r="I102" i="83"/>
  <c r="I103" i="83"/>
  <c r="I104" i="83"/>
  <c r="I105" i="83"/>
  <c r="I106" i="83"/>
  <c r="I107" i="83"/>
  <c r="I108" i="83"/>
  <c r="I109" i="83"/>
  <c r="I110" i="83"/>
  <c r="I111" i="83"/>
  <c r="I112" i="83"/>
  <c r="I113" i="83"/>
  <c r="I114" i="83"/>
  <c r="I115" i="83"/>
  <c r="I116" i="83"/>
  <c r="I117" i="83"/>
  <c r="I118" i="83"/>
  <c r="I119" i="83"/>
  <c r="I120" i="83"/>
  <c r="I121" i="83"/>
  <c r="I122" i="83"/>
  <c r="I123" i="83"/>
  <c r="I124" i="83"/>
  <c r="I125" i="83"/>
  <c r="I126" i="83"/>
  <c r="I127" i="83"/>
  <c r="I128" i="83"/>
  <c r="I129" i="83"/>
  <c r="I130" i="83"/>
  <c r="I131" i="83"/>
  <c r="I132" i="83"/>
  <c r="I133" i="83"/>
  <c r="I134" i="83"/>
  <c r="I135" i="83"/>
  <c r="I136" i="83"/>
  <c r="I137" i="83"/>
  <c r="I138" i="83"/>
  <c r="I139" i="83"/>
  <c r="I140" i="83"/>
  <c r="I141" i="83"/>
  <c r="I142" i="83"/>
  <c r="I143" i="83"/>
  <c r="I144" i="83"/>
  <c r="I145" i="83"/>
  <c r="I146" i="83"/>
  <c r="I147" i="83"/>
  <c r="I148" i="83"/>
  <c r="I149" i="83"/>
  <c r="I150" i="83"/>
  <c r="I151" i="83"/>
  <c r="I152" i="83"/>
  <c r="I153" i="83"/>
  <c r="I154" i="83"/>
  <c r="I155" i="83"/>
  <c r="I156" i="83"/>
  <c r="I157" i="83"/>
  <c r="I158" i="83"/>
  <c r="I159" i="83"/>
  <c r="I160" i="83"/>
  <c r="I161" i="83"/>
  <c r="I162" i="83"/>
  <c r="I163" i="83"/>
  <c r="I164" i="83"/>
  <c r="I165" i="83"/>
  <c r="I166" i="83"/>
  <c r="I167" i="83"/>
  <c r="I168" i="83"/>
  <c r="I169" i="83"/>
  <c r="I170" i="83"/>
  <c r="I171" i="83"/>
  <c r="I172" i="83"/>
  <c r="I173" i="83"/>
  <c r="I174" i="83"/>
  <c r="I175" i="83"/>
  <c r="I176" i="83"/>
  <c r="I177" i="83"/>
  <c r="I178" i="83"/>
  <c r="I179" i="83"/>
  <c r="I180" i="83"/>
  <c r="I181" i="83"/>
  <c r="I182" i="83"/>
  <c r="I183" i="83"/>
  <c r="I184" i="83"/>
  <c r="I185" i="83"/>
  <c r="I186" i="83"/>
  <c r="I187" i="83"/>
  <c r="I188" i="83"/>
  <c r="I189" i="83"/>
  <c r="I190" i="83"/>
  <c r="I191" i="83"/>
  <c r="I192" i="83"/>
  <c r="I193" i="83"/>
  <c r="I194" i="83"/>
  <c r="I195" i="83"/>
  <c r="I196" i="83"/>
  <c r="I197" i="83"/>
  <c r="I198" i="83"/>
  <c r="I199" i="83"/>
  <c r="I200" i="83"/>
  <c r="I201" i="83"/>
  <c r="I202" i="83"/>
  <c r="I203" i="83"/>
  <c r="I204" i="83"/>
  <c r="I205" i="83"/>
  <c r="I206" i="83"/>
  <c r="I207" i="83"/>
  <c r="I208" i="83"/>
  <c r="I209" i="83"/>
  <c r="I210" i="83"/>
  <c r="D35" i="83"/>
  <c r="D36" i="83"/>
  <c r="D38" i="83"/>
  <c r="D39" i="83"/>
  <c r="D40" i="83"/>
  <c r="D34" i="83"/>
  <c r="D28" i="83"/>
  <c r="D27" i="83"/>
  <c r="C11" i="58"/>
  <c r="C8" i="58"/>
  <c r="C2" i="75"/>
  <c r="C2" i="77"/>
  <c r="C2" i="71"/>
  <c r="C2" i="69"/>
  <c r="C2" i="68"/>
  <c r="C2" i="65"/>
  <c r="C2" i="64"/>
  <c r="C2" i="60"/>
  <c r="D3" i="59"/>
  <c r="C3" i="75"/>
  <c r="C3" i="77"/>
  <c r="C3" i="71"/>
  <c r="C3" i="69"/>
  <c r="C3" i="68"/>
  <c r="C3" i="65"/>
  <c r="C3" i="60"/>
  <c r="C3" i="58"/>
  <c r="D4" i="59"/>
  <c r="C3" i="54"/>
  <c r="C7" i="80"/>
  <c r="B7" i="80"/>
  <c r="A7" i="80"/>
  <c r="C36" i="1"/>
  <c r="D36" i="1" s="1"/>
  <c r="C35" i="1"/>
  <c r="D35" i="1" s="1"/>
  <c r="C33" i="1"/>
  <c r="D33" i="1" s="1"/>
  <c r="C32" i="1"/>
  <c r="D32" i="1" s="1"/>
  <c r="C31" i="1"/>
  <c r="D31" i="1" s="1"/>
  <c r="C30" i="1"/>
  <c r="D30" i="1" s="1"/>
  <c r="C29" i="1"/>
  <c r="D29" i="1" s="1"/>
  <c r="C28" i="1"/>
  <c r="D28" i="1" s="1"/>
  <c r="C27" i="1"/>
  <c r="D27" i="1" s="1"/>
  <c r="C26" i="1"/>
  <c r="D26" i="1" s="1"/>
  <c r="C25" i="1"/>
  <c r="D25" i="1" s="1"/>
  <c r="C24" i="1"/>
  <c r="C22" i="1"/>
  <c r="D22" i="1" s="1"/>
  <c r="C4" i="77"/>
  <c r="D114" i="83"/>
  <c r="D64" i="83"/>
  <c r="D197" i="83"/>
  <c r="D196" i="83"/>
  <c r="D195" i="83"/>
  <c r="D194" i="83"/>
  <c r="D193" i="83"/>
  <c r="D192" i="83"/>
  <c r="D208" i="83"/>
  <c r="D205" i="83"/>
  <c r="C4" i="75"/>
  <c r="D184" i="83"/>
  <c r="D183" i="83"/>
  <c r="D173" i="83"/>
  <c r="D172" i="83"/>
  <c r="D171" i="83"/>
  <c r="D168" i="83"/>
  <c r="D167" i="83"/>
  <c r="C4" i="71"/>
  <c r="D160" i="83"/>
  <c r="D159" i="83"/>
  <c r="D158" i="83"/>
  <c r="D157" i="83"/>
  <c r="D156" i="83"/>
  <c r="D155" i="83"/>
  <c r="C4" i="69"/>
  <c r="D146" i="83"/>
  <c r="D145" i="83"/>
  <c r="D144" i="83"/>
  <c r="D143" i="83"/>
  <c r="D142" i="83"/>
  <c r="D141" i="83"/>
  <c r="C4" i="68"/>
  <c r="D170" i="83"/>
  <c r="C28" i="65"/>
  <c r="C26" i="65"/>
  <c r="C24" i="65"/>
  <c r="C27" i="65" s="1"/>
  <c r="D133" i="83"/>
  <c r="D132" i="83"/>
  <c r="D131" i="83"/>
  <c r="D130" i="83"/>
  <c r="D129" i="83"/>
  <c r="D128" i="83"/>
  <c r="D127" i="83"/>
  <c r="D126" i="83"/>
  <c r="D125" i="83"/>
  <c r="D124" i="83"/>
  <c r="D123" i="83"/>
  <c r="D122" i="83"/>
  <c r="C4" i="65"/>
  <c r="D111" i="83"/>
  <c r="D112" i="83"/>
  <c r="D113" i="83"/>
  <c r="D110" i="83"/>
  <c r="D109" i="83"/>
  <c r="D108" i="83"/>
  <c r="D107" i="83"/>
  <c r="D106" i="83"/>
  <c r="C4" i="64"/>
  <c r="C26" i="60"/>
  <c r="C24" i="60"/>
  <c r="C22" i="60"/>
  <c r="C25" i="60" s="1"/>
  <c r="D98" i="83"/>
  <c r="D97" i="83"/>
  <c r="D96" i="83"/>
  <c r="D95" i="83"/>
  <c r="D94" i="83"/>
  <c r="D93" i="83"/>
  <c r="D92" i="83"/>
  <c r="D91" i="83"/>
  <c r="D90" i="83"/>
  <c r="D89" i="83"/>
  <c r="C4" i="60"/>
  <c r="D5" i="59"/>
  <c r="D82" i="83"/>
  <c r="D81" i="83"/>
  <c r="D79" i="83"/>
  <c r="D77" i="83"/>
  <c r="D76" i="83"/>
  <c r="D75" i="83"/>
  <c r="C4" i="58"/>
  <c r="D140" i="83"/>
  <c r="C4" i="55"/>
  <c r="D67" i="83"/>
  <c r="D66" i="83"/>
  <c r="D63" i="83"/>
  <c r="D61" i="83"/>
  <c r="D60" i="83"/>
  <c r="D59" i="83"/>
  <c r="C19" i="54"/>
  <c r="D51" i="83"/>
  <c r="C21" i="54"/>
  <c r="D50" i="83"/>
  <c r="D49" i="83"/>
  <c r="D48" i="83"/>
  <c r="D47" i="83"/>
  <c r="C17" i="54"/>
  <c r="C29" i="77"/>
  <c r="C31" i="77"/>
  <c r="D191" i="83"/>
  <c r="C33" i="77"/>
  <c r="D20" i="83"/>
  <c r="D21" i="83"/>
  <c r="D24" i="83"/>
  <c r="C42" i="68"/>
  <c r="C40" i="68"/>
  <c r="M35" i="59" l="1"/>
  <c r="L14" i="58" s="1"/>
  <c r="L41" i="58" s="1"/>
  <c r="F50" i="75"/>
  <c r="J40" i="64"/>
  <c r="L36" i="71"/>
  <c r="L38" i="64"/>
  <c r="K40" i="64"/>
  <c r="J50" i="75"/>
  <c r="L45" i="55"/>
  <c r="I36" i="64"/>
  <c r="I39" i="64" s="1"/>
  <c r="D48" i="75"/>
  <c r="F36" i="64"/>
  <c r="H38" i="68"/>
  <c r="C97" i="83"/>
  <c r="D24" i="1"/>
  <c r="J35" i="59"/>
  <c r="I14" i="58" s="1"/>
  <c r="D45" i="55"/>
  <c r="D47" i="55"/>
  <c r="I45" i="55"/>
  <c r="C96" i="83"/>
  <c r="K36" i="64"/>
  <c r="K39" i="64" s="1"/>
  <c r="D40" i="64"/>
  <c r="J38" i="64"/>
  <c r="J39" i="64" s="1"/>
  <c r="F40" i="64"/>
  <c r="C126" i="83"/>
  <c r="H126" i="83"/>
  <c r="F134" i="83"/>
  <c r="K42" i="68"/>
  <c r="G38" i="68"/>
  <c r="G42" i="68"/>
  <c r="H40" i="68"/>
  <c r="H39" i="68" s="1"/>
  <c r="C157" i="83"/>
  <c r="C21" i="69"/>
  <c r="G36" i="71"/>
  <c r="L34" i="71"/>
  <c r="I50" i="75"/>
  <c r="K46" i="75"/>
  <c r="I48" i="75"/>
  <c r="I49" i="75" s="1"/>
  <c r="J48" i="75"/>
  <c r="F36" i="71"/>
  <c r="D36" i="71"/>
  <c r="C38" i="64"/>
  <c r="G113" i="83"/>
  <c r="G110" i="83"/>
  <c r="G109" i="83"/>
  <c r="G63" i="83"/>
  <c r="C167" i="83"/>
  <c r="H167" i="83" s="1"/>
  <c r="C170" i="83"/>
  <c r="H157" i="83"/>
  <c r="F41" i="68"/>
  <c r="C142" i="83"/>
  <c r="G146" i="83"/>
  <c r="G141" i="83"/>
  <c r="C140" i="83"/>
  <c r="H140" i="83" s="1"/>
  <c r="G142" i="83"/>
  <c r="H142" i="83" s="1"/>
  <c r="C25" i="83"/>
  <c r="G34" i="83"/>
  <c r="D22" i="83"/>
  <c r="D18" i="83"/>
  <c r="D15" i="83"/>
  <c r="D23" i="83"/>
  <c r="G21" i="83"/>
  <c r="D16" i="83"/>
  <c r="C36" i="83"/>
  <c r="G35" i="83"/>
  <c r="G25" i="83"/>
  <c r="G36" i="83"/>
  <c r="D80" i="83"/>
  <c r="I43" i="58"/>
  <c r="H45" i="55"/>
  <c r="J45" i="55"/>
  <c r="C63" i="83"/>
  <c r="F43" i="55"/>
  <c r="G81" i="83"/>
  <c r="F62" i="83"/>
  <c r="C43" i="55"/>
  <c r="C47" i="55"/>
  <c r="C45" i="55"/>
  <c r="J47" i="55"/>
  <c r="J43" i="55"/>
  <c r="E39" i="83"/>
  <c r="C39" i="83" s="1"/>
  <c r="G39" i="83"/>
  <c r="E24" i="83"/>
  <c r="C24" i="83" s="1"/>
  <c r="G24" i="83"/>
  <c r="D19" i="83"/>
  <c r="D17" i="83"/>
  <c r="F46" i="75"/>
  <c r="D206" i="83"/>
  <c r="C19" i="69"/>
  <c r="D148" i="83"/>
  <c r="G45" i="55"/>
  <c r="C25" i="65"/>
  <c r="F45" i="55"/>
  <c r="G39" i="68"/>
  <c r="G41" i="68"/>
  <c r="L42" i="68"/>
  <c r="L38" i="68"/>
  <c r="F48" i="75"/>
  <c r="D147" i="83"/>
  <c r="C23" i="60"/>
  <c r="D37" i="83"/>
  <c r="D41" i="83" s="1"/>
  <c r="F39" i="68"/>
  <c r="L40" i="68"/>
  <c r="E207" i="83"/>
  <c r="G93" i="83"/>
  <c r="E93" i="83"/>
  <c r="C93" i="83" s="1"/>
  <c r="C41" i="68"/>
  <c r="C20" i="54"/>
  <c r="L35" i="59"/>
  <c r="K14" i="58" s="1"/>
  <c r="K41" i="58" s="1"/>
  <c r="D40" i="68"/>
  <c r="D41" i="68" s="1"/>
  <c r="D42" i="68"/>
  <c r="G49" i="83"/>
  <c r="F22" i="83"/>
  <c r="E144" i="83"/>
  <c r="C144" i="83" s="1"/>
  <c r="H144" i="83" s="1"/>
  <c r="C124" i="83"/>
  <c r="H124" i="83" s="1"/>
  <c r="E106" i="83"/>
  <c r="C106" i="83" s="1"/>
  <c r="G106" i="83"/>
  <c r="D161" i="83"/>
  <c r="G38" i="83"/>
  <c r="G159" i="83"/>
  <c r="G35" i="59"/>
  <c r="F14" i="58" s="1"/>
  <c r="F39" i="58" s="1"/>
  <c r="H46" i="75"/>
  <c r="H49" i="75" s="1"/>
  <c r="H50" i="75"/>
  <c r="J38" i="68"/>
  <c r="J40" i="68"/>
  <c r="F23" i="83"/>
  <c r="F16" i="83"/>
  <c r="E129" i="83"/>
  <c r="E134" i="83" s="1"/>
  <c r="G134" i="83" s="1"/>
  <c r="G129" i="83"/>
  <c r="I39" i="68"/>
  <c r="G48" i="83"/>
  <c r="H123" i="83"/>
  <c r="F26" i="83"/>
  <c r="F39" i="64"/>
  <c r="J34" i="71"/>
  <c r="G60" i="83"/>
  <c r="C66" i="83"/>
  <c r="H66" i="83" s="1"/>
  <c r="E35" i="59"/>
  <c r="D14" i="58" s="1"/>
  <c r="D43" i="58" s="1"/>
  <c r="C168" i="83"/>
  <c r="H168" i="83" s="1"/>
  <c r="E65" i="83"/>
  <c r="C123" i="83"/>
  <c r="C131" i="83"/>
  <c r="H131" i="83" s="1"/>
  <c r="F17" i="83"/>
  <c r="E15" i="83"/>
  <c r="C145" i="83"/>
  <c r="H145" i="83" s="1"/>
  <c r="G90" i="83"/>
  <c r="C38" i="83"/>
  <c r="C171" i="83"/>
  <c r="H171" i="83" s="1"/>
  <c r="C133" i="83"/>
  <c r="H133" i="83" s="1"/>
  <c r="C127" i="83"/>
  <c r="H127" i="83" s="1"/>
  <c r="J46" i="75"/>
  <c r="C122" i="83"/>
  <c r="H122" i="83" s="1"/>
  <c r="E43" i="55"/>
  <c r="D62" i="83"/>
  <c r="E45" i="55"/>
  <c r="H43" i="55"/>
  <c r="H47" i="55"/>
  <c r="K44" i="55"/>
  <c r="K46" i="55"/>
  <c r="K35" i="59"/>
  <c r="J14" i="58" s="1"/>
  <c r="F77" i="83"/>
  <c r="C77" i="83" s="1"/>
  <c r="G77" i="83"/>
  <c r="I47" i="55"/>
  <c r="I43" i="55"/>
  <c r="I46" i="55" s="1"/>
  <c r="D35" i="59"/>
  <c r="C14" i="58" s="1"/>
  <c r="D65" i="83"/>
  <c r="F65" i="83"/>
  <c r="F80" i="83"/>
  <c r="E38" i="68"/>
  <c r="E42" i="68"/>
  <c r="E79" i="83"/>
  <c r="C79" i="83" s="1"/>
  <c r="G79" i="83"/>
  <c r="I41" i="58"/>
  <c r="I39" i="58"/>
  <c r="C18" i="54"/>
  <c r="D134" i="83"/>
  <c r="E155" i="83"/>
  <c r="G155" i="83"/>
  <c r="D58" i="83"/>
  <c r="C39" i="68"/>
  <c r="L47" i="55"/>
  <c r="K39" i="68"/>
  <c r="K41" i="68"/>
  <c r="I35" i="59"/>
  <c r="H14" i="58" s="1"/>
  <c r="I41" i="68"/>
  <c r="E47" i="83"/>
  <c r="C47" i="83" s="1"/>
  <c r="H47" i="83" s="1"/>
  <c r="G47" i="55"/>
  <c r="F78" i="83"/>
  <c r="D78" i="83"/>
  <c r="E156" i="83"/>
  <c r="C156" i="83" s="1"/>
  <c r="H156" i="83" s="1"/>
  <c r="E61" i="83"/>
  <c r="C61" i="83" s="1"/>
  <c r="G61" i="83"/>
  <c r="D99" i="83"/>
  <c r="G43" i="55"/>
  <c r="C48" i="83"/>
  <c r="F40" i="83"/>
  <c r="C40" i="83" s="1"/>
  <c r="G40" i="83"/>
  <c r="E49" i="83"/>
  <c r="C49" i="83" s="1"/>
  <c r="E64" i="83"/>
  <c r="C64" i="83" s="1"/>
  <c r="G64" i="83"/>
  <c r="F158" i="83"/>
  <c r="C158" i="83" s="1"/>
  <c r="G158" i="83"/>
  <c r="L43" i="55"/>
  <c r="F58" i="83"/>
  <c r="D43" i="55"/>
  <c r="D26" i="83"/>
  <c r="F18" i="83"/>
  <c r="H35" i="59"/>
  <c r="G14" i="58" s="1"/>
  <c r="G41" i="58" s="1"/>
  <c r="E160" i="83"/>
  <c r="C160" i="83" s="1"/>
  <c r="G160" i="83"/>
  <c r="G34" i="71"/>
  <c r="C67" i="83"/>
  <c r="H67" i="83" s="1"/>
  <c r="C60" i="83"/>
  <c r="G82" i="83"/>
  <c r="C82" i="83"/>
  <c r="I36" i="71"/>
  <c r="C81" i="83"/>
  <c r="C75" i="83"/>
  <c r="H75" i="83" s="1"/>
  <c r="F147" i="83"/>
  <c r="C30" i="77"/>
  <c r="G92" i="83"/>
  <c r="E92" i="83"/>
  <c r="C92" i="83" s="1"/>
  <c r="D52" i="83"/>
  <c r="F37" i="64"/>
  <c r="C130" i="83"/>
  <c r="H130" i="83" s="1"/>
  <c r="G20" i="83"/>
  <c r="F20" i="83"/>
  <c r="C20" i="83" s="1"/>
  <c r="C159" i="83"/>
  <c r="F19" i="83"/>
  <c r="F148" i="83"/>
  <c r="C141" i="83"/>
  <c r="E98" i="83"/>
  <c r="C98" i="83" s="1"/>
  <c r="H98" i="83" s="1"/>
  <c r="C128" i="83"/>
  <c r="H128" i="83" s="1"/>
  <c r="E91" i="83"/>
  <c r="C91" i="83" s="1"/>
  <c r="H91" i="83" s="1"/>
  <c r="D34" i="71"/>
  <c r="I40" i="64"/>
  <c r="F37" i="83"/>
  <c r="C172" i="83"/>
  <c r="H172" i="83" s="1"/>
  <c r="K48" i="75"/>
  <c r="C146" i="83"/>
  <c r="H146" i="83" s="1"/>
  <c r="C132" i="83"/>
  <c r="H132" i="83" s="1"/>
  <c r="C21" i="83"/>
  <c r="C143" i="83"/>
  <c r="H143" i="83" s="1"/>
  <c r="C125" i="83"/>
  <c r="G107" i="83"/>
  <c r="F107" i="83"/>
  <c r="C107" i="83" s="1"/>
  <c r="C89" i="83"/>
  <c r="E182" i="83"/>
  <c r="F115" i="83"/>
  <c r="C34" i="83"/>
  <c r="H34" i="83" s="1"/>
  <c r="C110" i="83"/>
  <c r="G194" i="83"/>
  <c r="G96" i="83"/>
  <c r="F52" i="83"/>
  <c r="C50" i="83"/>
  <c r="C51" i="83"/>
  <c r="G51" i="83"/>
  <c r="G50" i="83"/>
  <c r="F43" i="58"/>
  <c r="E41" i="58"/>
  <c r="E43" i="58"/>
  <c r="E39" i="58"/>
  <c r="C173" i="83"/>
  <c r="H173" i="83" s="1"/>
  <c r="G28" i="83"/>
  <c r="C28" i="83"/>
  <c r="G59" i="83"/>
  <c r="F59" i="83"/>
  <c r="E27" i="83"/>
  <c r="C27" i="83" s="1"/>
  <c r="G27" i="83"/>
  <c r="C109" i="83"/>
  <c r="H109" i="83" s="1"/>
  <c r="C111" i="83"/>
  <c r="H111" i="83" s="1"/>
  <c r="K37" i="64"/>
  <c r="G108" i="83"/>
  <c r="H40" i="64"/>
  <c r="H36" i="64"/>
  <c r="E112" i="83"/>
  <c r="C112" i="83" s="1"/>
  <c r="D115" i="83"/>
  <c r="D39" i="64"/>
  <c r="D37" i="64"/>
  <c r="C114" i="83"/>
  <c r="G114" i="83"/>
  <c r="G40" i="64"/>
  <c r="G38" i="64"/>
  <c r="G39" i="64" s="1"/>
  <c r="L39" i="64"/>
  <c r="L37" i="64"/>
  <c r="F105" i="83"/>
  <c r="D105" i="83"/>
  <c r="E36" i="64"/>
  <c r="E38" i="64"/>
  <c r="G112" i="83"/>
  <c r="E40" i="64"/>
  <c r="C113" i="83"/>
  <c r="H113" i="83" s="1"/>
  <c r="C108" i="83"/>
  <c r="C36" i="64"/>
  <c r="C40" i="64"/>
  <c r="G94" i="83"/>
  <c r="H94" i="83" s="1"/>
  <c r="G89" i="83"/>
  <c r="G97" i="83"/>
  <c r="H97" i="83" s="1"/>
  <c r="E95" i="83"/>
  <c r="C95" i="83" s="1"/>
  <c r="H95" i="83" s="1"/>
  <c r="F90" i="83"/>
  <c r="F99" i="83" s="1"/>
  <c r="G184" i="83"/>
  <c r="C184" i="83"/>
  <c r="F182" i="83"/>
  <c r="G183" i="83"/>
  <c r="C183" i="83"/>
  <c r="G180" i="83"/>
  <c r="F180" i="83"/>
  <c r="C180" i="83" s="1"/>
  <c r="D182" i="83"/>
  <c r="G76" i="83"/>
  <c r="E76" i="83"/>
  <c r="C35" i="83"/>
  <c r="C208" i="83"/>
  <c r="G205" i="83"/>
  <c r="G195" i="83"/>
  <c r="G193" i="83"/>
  <c r="C195" i="83"/>
  <c r="G196" i="83"/>
  <c r="G191" i="83"/>
  <c r="C194" i="83"/>
  <c r="C191" i="83"/>
  <c r="F196" i="83"/>
  <c r="C196" i="83" s="1"/>
  <c r="E192" i="83"/>
  <c r="C192" i="83" s="1"/>
  <c r="G192" i="83"/>
  <c r="F197" i="83"/>
  <c r="C197" i="83" s="1"/>
  <c r="D198" i="83"/>
  <c r="G197" i="83"/>
  <c r="K34" i="71"/>
  <c r="K36" i="71"/>
  <c r="H33" i="71"/>
  <c r="H35" i="71"/>
  <c r="I34" i="71"/>
  <c r="E33" i="71"/>
  <c r="E37" i="71"/>
  <c r="E35" i="71"/>
  <c r="F34" i="71"/>
  <c r="D169" i="83"/>
  <c r="D174" i="83" s="1"/>
  <c r="C33" i="71"/>
  <c r="C37" i="71"/>
  <c r="F169" i="83"/>
  <c r="F174" i="83" s="1"/>
  <c r="H37" i="71"/>
  <c r="J36" i="71"/>
  <c r="G170" i="83"/>
  <c r="H170" i="83" s="1"/>
  <c r="E193" i="83"/>
  <c r="C32" i="77"/>
  <c r="D204" i="83"/>
  <c r="C46" i="75"/>
  <c r="C50" i="75"/>
  <c r="I47" i="75"/>
  <c r="G50" i="75"/>
  <c r="G48" i="75"/>
  <c r="F204" i="83"/>
  <c r="G46" i="75"/>
  <c r="E206" i="83"/>
  <c r="C206" i="83" s="1"/>
  <c r="G206" i="83"/>
  <c r="C48" i="75"/>
  <c r="E46" i="75"/>
  <c r="L46" i="75"/>
  <c r="L50" i="75"/>
  <c r="D50" i="75"/>
  <c r="D46" i="75"/>
  <c r="D207" i="83"/>
  <c r="G208" i="83"/>
  <c r="C205" i="83"/>
  <c r="E48" i="75"/>
  <c r="E50" i="75"/>
  <c r="I37" i="64" l="1"/>
  <c r="H41" i="68"/>
  <c r="L43" i="58"/>
  <c r="H141" i="83"/>
  <c r="L39" i="58"/>
  <c r="H159" i="83"/>
  <c r="H160" i="83"/>
  <c r="H96" i="83"/>
  <c r="J44" i="55"/>
  <c r="F41" i="58"/>
  <c r="D41" i="58"/>
  <c r="D39" i="58"/>
  <c r="D42" i="58" s="1"/>
  <c r="H92" i="83"/>
  <c r="H93" i="83"/>
  <c r="H110" i="83"/>
  <c r="J37" i="64"/>
  <c r="H106" i="83"/>
  <c r="F47" i="75"/>
  <c r="K47" i="75"/>
  <c r="J49" i="75"/>
  <c r="H47" i="75"/>
  <c r="H194" i="83"/>
  <c r="J47" i="75"/>
  <c r="I42" i="58"/>
  <c r="I44" i="55"/>
  <c r="J46" i="55"/>
  <c r="D39" i="68"/>
  <c r="H108" i="83"/>
  <c r="H63" i="83"/>
  <c r="J39" i="68"/>
  <c r="L39" i="68"/>
  <c r="D149" i="83"/>
  <c r="H81" i="83"/>
  <c r="H24" i="83"/>
  <c r="H25" i="83"/>
  <c r="F41" i="83"/>
  <c r="H21" i="83"/>
  <c r="D29" i="83"/>
  <c r="H20" i="83"/>
  <c r="H39" i="83"/>
  <c r="H36" i="83"/>
  <c r="K39" i="58"/>
  <c r="K43" i="58"/>
  <c r="H64" i="83"/>
  <c r="C46" i="55"/>
  <c r="F46" i="55"/>
  <c r="F44" i="55"/>
  <c r="F49" i="75"/>
  <c r="H49" i="83"/>
  <c r="H48" i="83"/>
  <c r="L41" i="68"/>
  <c r="E17" i="83"/>
  <c r="C17" i="83" s="1"/>
  <c r="G17" i="83"/>
  <c r="C129" i="83"/>
  <c r="C134" i="83" s="1"/>
  <c r="G207" i="83"/>
  <c r="H112" i="83"/>
  <c r="J41" i="68"/>
  <c r="D68" i="83"/>
  <c r="H107" i="83"/>
  <c r="H60" i="83"/>
  <c r="H125" i="83"/>
  <c r="H38" i="83"/>
  <c r="C44" i="55"/>
  <c r="H79" i="83"/>
  <c r="E22" i="83"/>
  <c r="C22" i="83" s="1"/>
  <c r="G22" i="83"/>
  <c r="E148" i="83"/>
  <c r="C148" i="83" s="1"/>
  <c r="G148" i="83"/>
  <c r="H44" i="55"/>
  <c r="H46" i="55"/>
  <c r="F74" i="83"/>
  <c r="F83" i="83" s="1"/>
  <c r="C65" i="83"/>
  <c r="L44" i="55"/>
  <c r="L46" i="55"/>
  <c r="E41" i="68"/>
  <c r="E39" i="68"/>
  <c r="E62" i="83"/>
  <c r="C62" i="83" s="1"/>
  <c r="G62" i="83"/>
  <c r="G65" i="83"/>
  <c r="F15" i="83"/>
  <c r="C15" i="83" s="1"/>
  <c r="G15" i="83"/>
  <c r="G39" i="58"/>
  <c r="G42" i="58" s="1"/>
  <c r="G43" i="58"/>
  <c r="G26" i="83"/>
  <c r="E26" i="83"/>
  <c r="C26" i="83" s="1"/>
  <c r="C39" i="58"/>
  <c r="C41" i="58"/>
  <c r="C43" i="58"/>
  <c r="F116" i="83"/>
  <c r="C52" i="83"/>
  <c r="K7" i="80" s="1"/>
  <c r="E37" i="83"/>
  <c r="G37" i="83"/>
  <c r="H82" i="83"/>
  <c r="E58" i="83"/>
  <c r="G58" i="83"/>
  <c r="F161" i="83"/>
  <c r="E78" i="83"/>
  <c r="C78" i="83" s="1"/>
  <c r="G78" i="83"/>
  <c r="E80" i="83"/>
  <c r="C80" i="83" s="1"/>
  <c r="G80" i="83"/>
  <c r="E16" i="83"/>
  <c r="G16" i="83"/>
  <c r="D44" i="55"/>
  <c r="D46" i="55"/>
  <c r="F181" i="83"/>
  <c r="F185" i="83" s="1"/>
  <c r="G44" i="55"/>
  <c r="G46" i="55"/>
  <c r="K49" i="75"/>
  <c r="H35" i="83"/>
  <c r="E19" i="83"/>
  <c r="C19" i="83" s="1"/>
  <c r="G19" i="83"/>
  <c r="F149" i="83"/>
  <c r="H61" i="83"/>
  <c r="H41" i="58"/>
  <c r="H43" i="58"/>
  <c r="H39" i="58"/>
  <c r="C155" i="83"/>
  <c r="C161" i="83" s="1"/>
  <c r="E161" i="83"/>
  <c r="I40" i="58"/>
  <c r="E23" i="83"/>
  <c r="C23" i="83" s="1"/>
  <c r="G23" i="83"/>
  <c r="H114" i="83"/>
  <c r="D74" i="83"/>
  <c r="D83" i="83" s="1"/>
  <c r="H77" i="83"/>
  <c r="F68" i="83"/>
  <c r="H51" i="83"/>
  <c r="H89" i="83"/>
  <c r="E52" i="83"/>
  <c r="G52" i="83" s="1"/>
  <c r="H40" i="83"/>
  <c r="E46" i="55"/>
  <c r="E44" i="55"/>
  <c r="E18" i="83"/>
  <c r="C18" i="83" s="1"/>
  <c r="G18" i="83"/>
  <c r="E147" i="83"/>
  <c r="G147" i="83"/>
  <c r="H158" i="83"/>
  <c r="J39" i="58"/>
  <c r="J43" i="58"/>
  <c r="J41" i="58"/>
  <c r="H50" i="83"/>
  <c r="E42" i="58"/>
  <c r="E40" i="58"/>
  <c r="L42" i="58"/>
  <c r="L40" i="58"/>
  <c r="F42" i="58"/>
  <c r="F40" i="58"/>
  <c r="H28" i="83"/>
  <c r="C59" i="83"/>
  <c r="H27" i="83"/>
  <c r="G115" i="83"/>
  <c r="E115" i="83"/>
  <c r="C115" i="83" s="1"/>
  <c r="H37" i="64"/>
  <c r="H39" i="64"/>
  <c r="C37" i="64"/>
  <c r="C39" i="64"/>
  <c r="D116" i="83"/>
  <c r="G37" i="64"/>
  <c r="E37" i="64"/>
  <c r="E39" i="64"/>
  <c r="E105" i="83"/>
  <c r="G105" i="83"/>
  <c r="C90" i="83"/>
  <c r="E99" i="83"/>
  <c r="G99" i="83" s="1"/>
  <c r="H184" i="83"/>
  <c r="G182" i="83"/>
  <c r="C182" i="83"/>
  <c r="D181" i="83"/>
  <c r="D185" i="83" s="1"/>
  <c r="H183" i="83"/>
  <c r="H180" i="83"/>
  <c r="C76" i="83"/>
  <c r="H205" i="83"/>
  <c r="H208" i="83"/>
  <c r="H195" i="83"/>
  <c r="H196" i="83"/>
  <c r="H191" i="83"/>
  <c r="H197" i="83"/>
  <c r="F198" i="83"/>
  <c r="H192" i="83"/>
  <c r="G169" i="83"/>
  <c r="E169" i="83"/>
  <c r="H36" i="71"/>
  <c r="H34" i="71"/>
  <c r="E34" i="71"/>
  <c r="E36" i="71"/>
  <c r="C34" i="71"/>
  <c r="C36" i="71"/>
  <c r="C193" i="83"/>
  <c r="E198" i="83"/>
  <c r="G198" i="83" s="1"/>
  <c r="C47" i="75"/>
  <c r="C49" i="75"/>
  <c r="D209" i="83"/>
  <c r="F207" i="83"/>
  <c r="C207" i="83" s="1"/>
  <c r="L49" i="75"/>
  <c r="L47" i="75"/>
  <c r="E49" i="75"/>
  <c r="E47" i="75"/>
  <c r="G47" i="75"/>
  <c r="G49" i="75"/>
  <c r="D47" i="75"/>
  <c r="D49" i="75"/>
  <c r="E204" i="83"/>
  <c r="G204" i="83"/>
  <c r="H206" i="83"/>
  <c r="I7" i="80" l="1"/>
  <c r="J7" i="80"/>
  <c r="L7" i="80"/>
  <c r="M7" i="80"/>
  <c r="H52" i="83"/>
  <c r="D40" i="58"/>
  <c r="H65" i="83"/>
  <c r="H129" i="83"/>
  <c r="G181" i="83"/>
  <c r="H115" i="83"/>
  <c r="H155" i="83"/>
  <c r="H78" i="83"/>
  <c r="H17" i="83"/>
  <c r="H26" i="83"/>
  <c r="K40" i="58"/>
  <c r="K42" i="58"/>
  <c r="H134" i="83"/>
  <c r="AK7" i="80"/>
  <c r="AH7" i="80"/>
  <c r="AJ7" i="80"/>
  <c r="AI7" i="80"/>
  <c r="AL7" i="80"/>
  <c r="H207" i="83"/>
  <c r="J42" i="58"/>
  <c r="C37" i="83"/>
  <c r="C41" i="83" s="1"/>
  <c r="E41" i="83"/>
  <c r="G41" i="83" s="1"/>
  <c r="G40" i="58"/>
  <c r="F29" i="83"/>
  <c r="G161" i="83"/>
  <c r="H161" i="83" s="1"/>
  <c r="E74" i="83"/>
  <c r="G74" i="83"/>
  <c r="J40" i="58"/>
  <c r="C147" i="83"/>
  <c r="C149" i="83" s="1"/>
  <c r="E149" i="83"/>
  <c r="G149" i="83" s="1"/>
  <c r="H18" i="83"/>
  <c r="AT7" i="80"/>
  <c r="AS7" i="80"/>
  <c r="AR7" i="80"/>
  <c r="AV7" i="80"/>
  <c r="AU7" i="80"/>
  <c r="C58" i="83"/>
  <c r="H58" i="83" s="1"/>
  <c r="E68" i="83"/>
  <c r="G68" i="83" s="1"/>
  <c r="H148" i="83"/>
  <c r="H22" i="83"/>
  <c r="C16" i="83"/>
  <c r="C29" i="83" s="1"/>
  <c r="E29" i="83"/>
  <c r="H23" i="83"/>
  <c r="H42" i="58"/>
  <c r="H40" i="58"/>
  <c r="H19" i="83"/>
  <c r="H80" i="83"/>
  <c r="C42" i="58"/>
  <c r="C40" i="58"/>
  <c r="H15" i="83"/>
  <c r="H62" i="83"/>
  <c r="H59" i="83"/>
  <c r="C105" i="83"/>
  <c r="C116" i="83" s="1"/>
  <c r="E116" i="83"/>
  <c r="G116" i="83" s="1"/>
  <c r="H90" i="83"/>
  <c r="C99" i="83"/>
  <c r="H182" i="83"/>
  <c r="E181" i="83"/>
  <c r="C181" i="83" s="1"/>
  <c r="D9" i="83"/>
  <c r="H76" i="83"/>
  <c r="C169" i="83"/>
  <c r="C174" i="83" s="1"/>
  <c r="E174" i="83"/>
  <c r="G174" i="83" s="1"/>
  <c r="C198" i="83"/>
  <c r="H193" i="83"/>
  <c r="F209" i="83"/>
  <c r="C204" i="83"/>
  <c r="C209" i="83" s="1"/>
  <c r="E209" i="83"/>
  <c r="H174" i="83" l="1"/>
  <c r="H41" i="83"/>
  <c r="H116" i="83"/>
  <c r="F9" i="83"/>
  <c r="C68" i="83"/>
  <c r="P7" i="80" s="1"/>
  <c r="C74" i="83"/>
  <c r="C83" i="83" s="1"/>
  <c r="E83" i="83"/>
  <c r="G83" i="83" s="1"/>
  <c r="H16" i="83"/>
  <c r="G29" i="83"/>
  <c r="H29" i="83" s="1"/>
  <c r="H149" i="83"/>
  <c r="H37" i="83"/>
  <c r="F7" i="80"/>
  <c r="E7" i="80"/>
  <c r="H7" i="80"/>
  <c r="D7" i="80"/>
  <c r="G7" i="80"/>
  <c r="AQ7" i="80"/>
  <c r="AP7" i="80"/>
  <c r="AO7" i="80"/>
  <c r="AN7" i="80"/>
  <c r="AM7" i="80"/>
  <c r="H147" i="83"/>
  <c r="AD7" i="80"/>
  <c r="AC7" i="80"/>
  <c r="AG7" i="80"/>
  <c r="AF7" i="80"/>
  <c r="AE7" i="80"/>
  <c r="H105" i="83"/>
  <c r="AA7" i="80"/>
  <c r="AB7" i="80"/>
  <c r="X7" i="80"/>
  <c r="Z7" i="80"/>
  <c r="Y7" i="80"/>
  <c r="H99" i="83"/>
  <c r="E185" i="83"/>
  <c r="G185" i="83" s="1"/>
  <c r="H181" i="83"/>
  <c r="C185" i="83"/>
  <c r="H169" i="83"/>
  <c r="AY7" i="80"/>
  <c r="AX7" i="80"/>
  <c r="AW7" i="80"/>
  <c r="BA7" i="80"/>
  <c r="AZ7" i="80"/>
  <c r="BG7" i="80"/>
  <c r="BH7" i="80"/>
  <c r="BK7" i="80"/>
  <c r="BJ7" i="80"/>
  <c r="BI7" i="80"/>
  <c r="H198" i="83"/>
  <c r="G209" i="83"/>
  <c r="H209" i="83" s="1"/>
  <c r="BL7" i="80"/>
  <c r="BN7" i="80"/>
  <c r="BO7" i="80"/>
  <c r="BM7" i="80"/>
  <c r="H204" i="83"/>
  <c r="H68" i="83" l="1"/>
  <c r="N7" i="80"/>
  <c r="R7" i="80"/>
  <c r="Q7" i="80"/>
  <c r="O7" i="80"/>
  <c r="T7" i="80"/>
  <c r="S7" i="80"/>
  <c r="U7" i="80"/>
  <c r="V7" i="80"/>
  <c r="W7" i="80"/>
  <c r="H74" i="83"/>
  <c r="H83" i="83"/>
  <c r="E9" i="83"/>
  <c r="G9" i="83" s="1"/>
  <c r="BF7" i="80"/>
  <c r="BC7" i="80"/>
  <c r="BE7" i="80"/>
  <c r="BD7" i="80"/>
  <c r="BB7" i="80"/>
  <c r="C9" i="83"/>
  <c r="H185" i="83"/>
  <c r="BP7" i="80"/>
  <c r="BU7" i="80" l="1"/>
  <c r="H9" i="83"/>
  <c r="BR7" i="80"/>
  <c r="BQ7" i="80"/>
  <c r="BS7" i="80"/>
  <c r="BT7" i="80"/>
</calcChain>
</file>

<file path=xl/sharedStrings.xml><?xml version="1.0" encoding="utf-8"?>
<sst xmlns="http://schemas.openxmlformats.org/spreadsheetml/2006/main" count="1906" uniqueCount="909">
  <si>
    <t>Enter the information requested in the yellow highlighted cells in Column B.  
Information entered here will automatically be entered in all applicable worksheets in this workbook.</t>
  </si>
  <si>
    <t>Workbook Set-up Information</t>
  </si>
  <si>
    <t>Alliance Behavioral Healthcare</t>
  </si>
  <si>
    <t>PROVIDER NAME:</t>
  </si>
  <si>
    <t>NAME OF REVIEWER(S):</t>
  </si>
  <si>
    <t>BEGIN REVIEW DATE:</t>
  </si>
  <si>
    <t>END REVIEW DATE:</t>
  </si>
  <si>
    <t>Indicate in Column B the tools that are applicable for this review.</t>
  </si>
  <si>
    <t>Tools in this Workbook</t>
  </si>
  <si>
    <t>Applicable
(Yes/No)</t>
  </si>
  <si>
    <t>Yes</t>
  </si>
  <si>
    <t>REVIEW DATE(S):</t>
  </si>
  <si>
    <t>ITEM:</t>
  </si>
  <si>
    <t>REVIEW  ITEM:</t>
  </si>
  <si>
    <t># N/A</t>
  </si>
  <si>
    <t>1.</t>
  </si>
  <si>
    <t>2.</t>
  </si>
  <si>
    <t>3.</t>
  </si>
  <si>
    <t>4.</t>
  </si>
  <si>
    <t>5.</t>
  </si>
  <si>
    <t>6.</t>
  </si>
  <si>
    <t>7.</t>
  </si>
  <si>
    <t>8.</t>
  </si>
  <si>
    <t>9.</t>
  </si>
  <si>
    <t>10.</t>
  </si>
  <si>
    <t>11.</t>
  </si>
  <si>
    <t>12.</t>
  </si>
  <si>
    <t>REVIEWER'S INITIALS:</t>
  </si>
  <si>
    <t>Total Met:</t>
  </si>
  <si>
    <t>% Met:</t>
  </si>
  <si>
    <t>Total Not Met:</t>
  </si>
  <si>
    <t>% Not Met:</t>
  </si>
  <si>
    <t>Total N/A</t>
  </si>
  <si>
    <t>Record</t>
  </si>
  <si>
    <t>Item #</t>
  </si>
  <si>
    <t>Questions:</t>
  </si>
  <si>
    <t># Met</t>
  </si>
  <si>
    <t># Not Met</t>
  </si>
  <si>
    <t>Include</t>
  </si>
  <si>
    <t>Results?</t>
  </si>
  <si>
    <t># Scorable Items</t>
  </si>
  <si>
    <t>% Met</t>
  </si>
  <si>
    <t># Scorable Records / Items</t>
  </si>
  <si>
    <t>LME-MCO</t>
  </si>
  <si>
    <t>This list used in the Workbook Set-Up worksheet LME-MCO drop-down box.</t>
  </si>
  <si>
    <t>Range Name = LME_MCO</t>
  </si>
  <si>
    <t>LME-MCOs</t>
  </si>
  <si>
    <t>Cardinal Innovations Healthcare Solutions</t>
  </si>
  <si>
    <t>CenterPoint Human Services</t>
  </si>
  <si>
    <t>EastPointe</t>
  </si>
  <si>
    <t>Partners Behavioral Health Management</t>
  </si>
  <si>
    <t>Sandhills Center</t>
  </si>
  <si>
    <t>Smoky Mountain Center</t>
  </si>
  <si>
    <t>Summary Results For All Items Reviewed</t>
  </si>
  <si>
    <t>ADMISSION DATE:</t>
  </si>
  <si>
    <t>CATEGORY:</t>
  </si>
  <si>
    <t>GENDER:</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</si>
  <si>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</si>
  <si>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</si>
  <si>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</si>
  <si>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</si>
  <si>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</si>
  <si>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</si>
  <si>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</si>
  <si>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</si>
  <si>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</si>
  <si>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</si>
  <si>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</si>
  <si>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</si>
  <si>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</si>
  <si>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</si>
  <si>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</si>
  <si>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</si>
  <si>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</si>
  <si>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</si>
  <si>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</si>
  <si>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</si>
  <si>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</si>
  <si>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</si>
  <si>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</si>
  <si>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</si>
  <si>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</si>
  <si>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</si>
  <si>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</si>
  <si>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</si>
  <si>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</si>
  <si>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</si>
  <si>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</si>
  <si>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</si>
  <si>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</si>
  <si>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</si>
  <si>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</si>
  <si>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</si>
  <si>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</si>
  <si>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</si>
  <si>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</si>
  <si>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</si>
  <si>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</si>
  <si>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</si>
  <si>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</si>
  <si>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</si>
  <si>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</si>
  <si>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</si>
  <si>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</si>
  <si>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</si>
  <si>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</si>
  <si>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</si>
  <si>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</si>
  <si>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</si>
  <si>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</si>
  <si>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</si>
  <si>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</si>
  <si>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</si>
  <si>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</si>
  <si>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</si>
  <si>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</si>
  <si>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</si>
  <si>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</si>
  <si>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</si>
  <si>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</si>
  <si>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</si>
  <si>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</si>
  <si>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</si>
  <si>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</si>
  <si>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</si>
  <si>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</si>
  <si>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</si>
  <si>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</si>
  <si>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</si>
  <si>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</si>
  <si>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</si>
  <si>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</si>
  <si>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</si>
  <si>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</si>
  <si>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</si>
  <si>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</si>
  <si>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</si>
  <si>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</si>
  <si>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</si>
  <si>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</si>
  <si>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</si>
  <si>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</si>
  <si>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</si>
  <si>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</si>
  <si>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</si>
  <si>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</si>
  <si>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</si>
  <si>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</si>
  <si>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</si>
  <si>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</si>
  <si>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</si>
  <si>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</si>
  <si>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</si>
  <si>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</si>
  <si>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</si>
  <si>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</si>
  <si>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</si>
  <si>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CUMBERLAND</t>
  </si>
  <si>
    <t>NAME OF REVIEWER #2:</t>
  </si>
  <si>
    <t>NAME OF REVIEWER #3:</t>
  </si>
  <si>
    <t>NAME OF REVIEWER #4:</t>
  </si>
  <si>
    <t>NAME OF REVIEWER #5:</t>
  </si>
  <si>
    <t>There is evidence of a TB screening included in the service record.</t>
  </si>
  <si>
    <t>If there was evidence of TB symptoms, there is documentation of a referral for follow-up services.</t>
  </si>
  <si>
    <t>The record contains a signed release of information that is time limited (no more than 12 months) with clear reference to the specific information to be released.  (Refer to Reviewer Instructions regarding exceptions.)</t>
  </si>
  <si>
    <t>There is specific language in the released documentation that prohibits re-disclosure.</t>
  </si>
  <si>
    <t>b. 3 month update</t>
  </si>
  <si>
    <t>c. 6 month update</t>
  </si>
  <si>
    <t>d. 12 month update</t>
  </si>
  <si>
    <t>e. Every 6 months thereafter</t>
  </si>
  <si>
    <t>NAME OF TEAM LEADER:</t>
  </si>
  <si>
    <t>LME-MCO:</t>
  </si>
  <si>
    <t>There is a written program description for pregnant women and women with dependent children that includes treating the family as a unit.</t>
  </si>
  <si>
    <t>There is a written program description for pregnant women and women with dependent children that makes provision for primary medical care and primary pediatric care services.</t>
  </si>
  <si>
    <t>There is a written program description for pregnant women and women with dependent children that provides or makes provision for therapeutic interventions for children in custody of women in treatment.</t>
  </si>
  <si>
    <t>There is a written program description for pregnant women and women with dependent children that provides sufficient case management and transportation to access services.</t>
  </si>
  <si>
    <t>There is evidence of priority admission provided to pregnant women who have a substance use diagnosis.</t>
  </si>
  <si>
    <t>There is evidence that this woman's primary medical care needs were addressed.</t>
  </si>
  <si>
    <t>There is evidence that this woman's child (ren)'s primary pediatric care needs were addressed.</t>
  </si>
  <si>
    <t>There is evidence that this woman received gender specific treatment.</t>
  </si>
  <si>
    <t>There is evidence that this woman's child (ren)'s therapeutic needs were addressed.</t>
  </si>
  <si>
    <t>There is evidence that this woman's need for case management services was assessed and delivered, if needed.</t>
  </si>
  <si>
    <t>There is evidence this woman's need for child care services (in order to participate in substance abuse services) was assessed.</t>
  </si>
  <si>
    <t>There is a signed copy of the Memorandum of Agreement between the NC CASAWORKS for Families Residential Program and the county department of social services in which the program is located.</t>
  </si>
  <si>
    <t>There is a current list of the NC CASAWORKS for Families Residential Program Project Advisory Group members.</t>
  </si>
  <si>
    <t>There is evidence of the Advisory Group meeting at least once in the current fiscal year.</t>
  </si>
  <si>
    <r>
      <t xml:space="preserve">There is evidence that the </t>
    </r>
    <r>
      <rPr>
        <b/>
        <sz val="10"/>
        <rFont val="Arial Narrow"/>
        <family val="2"/>
      </rPr>
      <t>Substance Abuse Treatment elements</t>
    </r>
    <r>
      <rPr>
        <sz val="10"/>
        <rFont val="Arial Narrow"/>
        <family val="2"/>
      </rPr>
      <t xml:space="preserve"> of the CASAWORKS for Families Model have been implemented, contracted for and/or a current Memorandum of Agreement is in place.</t>
    </r>
  </si>
  <si>
    <r>
      <t xml:space="preserve">There is evidence that the </t>
    </r>
    <r>
      <rPr>
        <b/>
        <sz val="10"/>
        <rFont val="Arial Narrow"/>
        <family val="2"/>
      </rPr>
      <t>Job Readiness Training elements</t>
    </r>
    <r>
      <rPr>
        <sz val="10"/>
        <rFont val="Arial Narrow"/>
        <family val="2"/>
      </rPr>
      <t xml:space="preserve"> of the CASAWORKS for Families Model have been implemented, contracted for and/or a current Memorandum of Agreement is in place.</t>
    </r>
  </si>
  <si>
    <r>
      <t xml:space="preserve">There is evidence that the </t>
    </r>
    <r>
      <rPr>
        <b/>
        <sz val="10"/>
        <rFont val="Arial Narrow"/>
        <family val="2"/>
      </rPr>
      <t>Case Management elements</t>
    </r>
    <r>
      <rPr>
        <sz val="10"/>
        <rFont val="Arial Narrow"/>
        <family val="2"/>
      </rPr>
      <t xml:space="preserve"> of the CASAWORKS for Families Model have been implemented, contracted for and/or a current Memorandum of Agreement is in place.</t>
    </r>
  </si>
  <si>
    <r>
      <t xml:space="preserve">There is evidence that the </t>
    </r>
    <r>
      <rPr>
        <b/>
        <sz val="10"/>
        <rFont val="Arial Narrow"/>
        <family val="2"/>
      </rPr>
      <t>Parenting Skills elements</t>
    </r>
    <r>
      <rPr>
        <sz val="10"/>
        <rFont val="Arial Narrow"/>
        <family val="2"/>
      </rPr>
      <t xml:space="preserve"> of the CASAWORKS for Families Model have been implemented, contracted for and/or a current Memorandum of Agreement is in place.</t>
    </r>
  </si>
  <si>
    <r>
      <t xml:space="preserve">There is evidence that the </t>
    </r>
    <r>
      <rPr>
        <b/>
        <sz val="10"/>
        <rFont val="Arial Narrow"/>
        <family val="2"/>
      </rPr>
      <t>Child Mental Health Interventions elements</t>
    </r>
    <r>
      <rPr>
        <sz val="10"/>
        <rFont val="Arial Narrow"/>
        <family val="2"/>
      </rPr>
      <t xml:space="preserve"> of the CASAWORKS for Families Model have been implemented, contracted for and/or a current Memorandum of Agreement is in place.</t>
    </r>
  </si>
  <si>
    <r>
      <t xml:space="preserve">There is evidence that the </t>
    </r>
    <r>
      <rPr>
        <b/>
        <sz val="10"/>
        <rFont val="Arial Narrow"/>
        <family val="2"/>
      </rPr>
      <t>Transportation elements</t>
    </r>
    <r>
      <rPr>
        <sz val="10"/>
        <rFont val="Arial Narrow"/>
        <family val="2"/>
      </rPr>
      <t xml:space="preserve"> of the CASAWORKS for Families Model have been implemented, contracted for and/or a current Memorandum of Agreement is in place.</t>
    </r>
  </si>
  <si>
    <r>
      <t xml:space="preserve">There is evidence that the </t>
    </r>
    <r>
      <rPr>
        <b/>
        <sz val="10"/>
        <rFont val="Arial Narrow"/>
        <family val="2"/>
      </rPr>
      <t>Child Care elements</t>
    </r>
    <r>
      <rPr>
        <sz val="10"/>
        <rFont val="Arial Narrow"/>
        <family val="2"/>
      </rPr>
      <t xml:space="preserve"> of the CASAWORKS for Families Model have been implemented, contracted for and/or a current Memorandum of Agreement is in place.</t>
    </r>
  </si>
  <si>
    <t>a. Initial Assessment</t>
  </si>
  <si>
    <t>There is evidence that a NC TOPPS was completed within the required timeframes.</t>
  </si>
  <si>
    <t>There is evidence that all children in the residence are 11 years of age or under.</t>
  </si>
  <si>
    <t>There is evidence that a Person Centered Plan (PCP) was initiated upon admission to the program.</t>
  </si>
  <si>
    <t>Each Memorandum of Agreement contains the intent of the MOA.</t>
  </si>
  <si>
    <t>Each Memorandum of Agreement contains responsibilities of each agency (individual and joint).</t>
  </si>
  <si>
    <t>Each Memorandum of Agreement contains signatures of the Director of each agency.</t>
  </si>
  <si>
    <t>Each Memorandum of Agreement contains the effective date.</t>
  </si>
  <si>
    <t>There is evidence that the Memorandum of Agreement has been reviewed within the last 12 months prior to the monitoring date (at a minimum).</t>
  </si>
  <si>
    <t>There is evidence that the woman is at least 18 years of age.</t>
  </si>
  <si>
    <t>The release of information meets all the requirements for a valid release.</t>
  </si>
  <si>
    <t>There is evidence of a report to the county department of social services concerning the participant’s treatment participation.</t>
  </si>
  <si>
    <t>There is evidence of a completed SUDDS IV or pre-approved alternate assessment for the participant.</t>
  </si>
  <si>
    <t>JUVENILE JUSTICE SUBSTANCE ABUSE MENTAL HEALTH PARTNERSHIP (JJSAMHP)</t>
  </si>
  <si>
    <t>There is evidence of consumer and/or family involvement in treatment planning.</t>
  </si>
  <si>
    <t>COMMUNITY MENTAL HEATLH SERVICES BLOCK GRANT (CMHSBG) PROGRAM MONITORING</t>
  </si>
  <si>
    <t>There is evidence that services are provided to any adult with Serious Mental Illness (SMI) or child with Severe Emotional Disturbance (SED) regardless of ability to pay.</t>
  </si>
  <si>
    <t>There is evidence that services are provided to meet the needs of specific eligible mental health populations.</t>
  </si>
  <si>
    <t>There is evidence of mental health consumer, youth and family involvement in the development and imprementation of the mental health community system of care.</t>
  </si>
  <si>
    <t>DMH/DD/SAS Block Grant Review Overall Summary of Results</t>
  </si>
  <si>
    <t>Guidelines for the Block Grant Monitoring Tools</t>
  </si>
  <si>
    <r>
      <t xml:space="preserve">Infected with HIV, TB, Hepatitis B, C, or D and meets ICD-9 criteria for a substance-related disorder </t>
    </r>
    <r>
      <rPr>
        <b/>
        <sz val="10"/>
        <rFont val="Arial Narrow"/>
        <family val="2"/>
      </rPr>
      <t>OR</t>
    </r>
  </si>
  <si>
    <t>Is seeking custody of a child under 18</t>
  </si>
  <si>
    <r>
      <t xml:space="preserve">Adult woman 18 and over </t>
    </r>
    <r>
      <rPr>
        <b/>
        <sz val="10"/>
        <rFont val="Arial Narrow"/>
        <family val="2"/>
      </rPr>
      <t>AND</t>
    </r>
  </si>
  <si>
    <r>
      <t xml:space="preserve">Currently pregnant </t>
    </r>
    <r>
      <rPr>
        <b/>
        <sz val="10"/>
        <rFont val="Arial Narrow"/>
        <family val="2"/>
      </rPr>
      <t>OR</t>
    </r>
  </si>
  <si>
    <r>
      <t xml:space="preserve">Have dependent children under 18 </t>
    </r>
    <r>
      <rPr>
        <b/>
        <sz val="10"/>
        <rFont val="Arial Narrow"/>
        <family val="2"/>
      </rPr>
      <t>OR</t>
    </r>
  </si>
  <si>
    <t>There is evidence of timely admission or referral to appropriate services.</t>
  </si>
  <si>
    <t>If this woman was pregnant when assessed for services, there is evidence of timely admission or referral to appropriate services.</t>
  </si>
  <si>
    <t>DMH/DD/SAS Block Grant Monitoring Tools Summary Results</t>
  </si>
  <si>
    <t>There is evidence that funds are used to provide access to services to underserved mental health populations including homeless persons, rural populations and older adults.</t>
  </si>
  <si>
    <t>There is evidence that this individual has a principle or primary diagnosis of Serious Mental Illness (SMI) (adults) or Severe Emotional Disturbance (SED) (children).</t>
  </si>
  <si>
    <t>Adult Treatment Engage and Recovery (ASTER)</t>
  </si>
  <si>
    <t>Adult SA Women (ASWOM)</t>
  </si>
  <si>
    <t>Begin Review Date</t>
  </si>
  <si>
    <t>End Review Date</t>
  </si>
  <si>
    <t># Scorable Items &amp; Records</t>
  </si>
  <si>
    <t># ScorableRecords</t>
  </si>
  <si>
    <t># Scorable Records</t>
  </si>
  <si>
    <t>SAPTBG FUNDS INDIVIDUAL</t>
  </si>
  <si>
    <t>SAPTBG PROGRAM PREVENTION</t>
  </si>
  <si>
    <t>PROVIDER:</t>
  </si>
  <si>
    <t>Vivian Avent</t>
  </si>
  <si>
    <t>Barbara Flood</t>
  </si>
  <si>
    <t>Jeff Howett</t>
  </si>
  <si>
    <t>Kim Moss</t>
  </si>
  <si>
    <t>NAME OF REVIEWER #6:</t>
  </si>
  <si>
    <t>NAME OF REVIEWER #7:</t>
  </si>
  <si>
    <t>NAME OF REVIEWER #8:</t>
  </si>
  <si>
    <t>COUNTY NAME</t>
  </si>
  <si>
    <t>NONPROFIT:</t>
  </si>
  <si>
    <t>SAPTBG FUNDS PROGRAM MONITORING SUBSTANCE USE DISORDER/IV</t>
  </si>
  <si>
    <t>SAPTBG FUNDS SUBSTANCE USE DISORDER/IV INDIVIDUAL</t>
  </si>
  <si>
    <t>There is evidence that the American Society of Addiction Medicine Criteria (ASAM) was completed during the admissions process.</t>
  </si>
  <si>
    <t>SAPTBG FUNDS WSAF PROGRAM MONITORING</t>
  </si>
  <si>
    <t>There is a written program description for pregnant women  and women with dependent children that provides gender specific substance use disorder treatment.</t>
  </si>
  <si>
    <t>There is evidence that the LME-MCO contracted with the provider for these services.</t>
  </si>
  <si>
    <t>The LME-MCO has notified/informed the contract provider of the Block Grant requirements for the services provided.</t>
  </si>
  <si>
    <t>SAPTBG FUNDS WSAF MONITORING INDIVIDUAL</t>
  </si>
  <si>
    <t>There is evidence that the American Society of Addiction Medicine Patient Criteria (ASAM) was completed during the admissions process.</t>
  </si>
  <si>
    <t xml:space="preserve"> NC SAPTBG FUNDS CASAWORKS FOR FAMILIES RESIDENTIAL INITIATIVE PROGRAM MONITORING</t>
  </si>
  <si>
    <t>DUNS #:</t>
  </si>
  <si>
    <t>There is evidence that the LME-MCO contracted with this provider(s) to provide these services.</t>
  </si>
  <si>
    <t>NC SAPTBG CASAWORKS FOR FAMILIES RESIDENTIAL INITIATIVE INDIVIDUAL SPECIFIC MONITORING</t>
  </si>
  <si>
    <t>There is evidence that the woman has a principal or primary DSM IV-TR (or its successors) diagnosis of substance use disorder.</t>
  </si>
  <si>
    <t xml:space="preserve">NONPROFIT:      </t>
  </si>
  <si>
    <t>There is a signed copy of the Memorandum of Agreement between the LME-MCO and/or Contract Provider and the county department of social services for each county in the LME-MCO’s catchment area.</t>
  </si>
  <si>
    <t>SAPTBG FUNDS WORK FIRST/CPS INITIATIVE PROGRAM MONITORING</t>
  </si>
  <si>
    <t>SAPTBG FUNDS WORK FIRST/CPS INITIATIVE INDIVIDUAL SPECIFIC MONITORING</t>
  </si>
  <si>
    <t>There is evidence of an active outreach program directed towards individuals with a Substance Use Disorder who use drugs intravenously.</t>
  </si>
  <si>
    <t xml:space="preserve">There is evidence of priority admission provided to individuals with a Substance Use Disorder who use drugs intravenously. </t>
  </si>
  <si>
    <t xml:space="preserve">There is evidence the LME-MCO contracted with the provider(s) for these services.  </t>
  </si>
  <si>
    <t>There is evidence the LME-MCO notified/informed the provider of the block grant requirements for the services provided.</t>
  </si>
  <si>
    <t>The LME-MCO and their contract providers have a system in place to prevent inappropriate disclosure of individual records.</t>
  </si>
  <si>
    <t>There is evidence of LME-MCO support for the promotion, provider training, implementation and monitoring of evidenced based treatment services for adults.</t>
  </si>
  <si>
    <t>There is evidence that this individual meets the requirements of the designated benefit plan.</t>
  </si>
  <si>
    <t>There is evidence that this individual meets the requirements of the designated benefit plan (ASWOM).</t>
  </si>
  <si>
    <r>
      <t xml:space="preserve">Primary substance use disorder covered in the Benefit Plan Diagnosis Array </t>
    </r>
    <r>
      <rPr>
        <b/>
        <sz val="10"/>
        <rFont val="Arial Narrow"/>
        <family val="2"/>
      </rPr>
      <t>AND one of the following:</t>
    </r>
  </si>
  <si>
    <r>
      <t xml:space="preserve">Adults 18 or older Primary Substance Use Disorder covered in the Benefit Plan Diagnosis Array </t>
    </r>
    <r>
      <rPr>
        <b/>
        <sz val="10"/>
        <rFont val="Arial Narrow"/>
        <family val="2"/>
      </rPr>
      <t>AND one of the following:</t>
    </r>
  </si>
  <si>
    <r>
      <t xml:space="preserve">Currently or in past 30 days injecting a drug under the skin, into the muscle, or into the vein for non-medical reasons </t>
    </r>
    <r>
      <rPr>
        <b/>
        <sz val="10"/>
        <rFont val="Arial Narrow"/>
        <family val="2"/>
      </rPr>
      <t>OR</t>
    </r>
  </si>
  <si>
    <t>Meets criteria for severe opioid use disorder, at least one year before admission and who are enrolled in a opioid treatment program.</t>
  </si>
  <si>
    <t>Block Grant Review Overall Results</t>
  </si>
  <si>
    <t>Injecting Drug User/ Communicable Disease (ASCDR)</t>
  </si>
  <si>
    <r>
      <t xml:space="preserve">Adults 18 and over with a primary substance use disorder covered in the Benefit Plan Diagnosis Array </t>
    </r>
    <r>
      <rPr>
        <b/>
        <sz val="10"/>
        <rFont val="Arial Narrow"/>
        <family val="2"/>
      </rPr>
      <t>AND</t>
    </r>
  </si>
  <si>
    <t>who would benefit from assessment, initiation, engagement, treatment, continuity of treatment services, and/or supports for relapse prevention and recovery stability.</t>
  </si>
  <si>
    <t>Child with SA Diagnosis (CSSAD)
Ages 3-17</t>
  </si>
  <si>
    <t>would benefit from assessment, initiation, engagement, treatment, continuity of treatment services, and/or supports for relapse prevention and recovery stability.</t>
  </si>
  <si>
    <r>
      <t xml:space="preserve">Have a primary substance use disorder which is in the Benefit Plan Diagnosis Array </t>
    </r>
    <r>
      <rPr>
        <b/>
        <sz val="10"/>
        <rFont val="Arial Narrow"/>
        <family val="2"/>
      </rPr>
      <t>AND</t>
    </r>
  </si>
  <si>
    <t>SAPTBG Funds Individual Eligibility Checklist</t>
  </si>
  <si>
    <t>CMHSBG PROGRAM MONITORING</t>
  </si>
  <si>
    <t>CMHSBG INDIVIDUAL MONITORING</t>
  </si>
  <si>
    <t xml:space="preserve">There is evidence of a policy that indicates the provider agency is a drug-free workplace. </t>
  </si>
  <si>
    <t>The LME/MCO has notified/informed the contract provider of the Block Grant requirements for the services provided.</t>
  </si>
  <si>
    <t>Radio/TV public service announcements were developed.</t>
  </si>
  <si>
    <t>An approved evidence-based program has been implemented for universal, selective and/or indicated populations.</t>
  </si>
  <si>
    <t xml:space="preserve">The core curriculum is implemented in the appropriate setting as recommended by the program developer for all programs.   </t>
  </si>
  <si>
    <t>All sessions are at least 30 minutes long.</t>
  </si>
  <si>
    <t>Sessions have been delivered no more than 2 times per week for all programs.</t>
  </si>
  <si>
    <t xml:space="preserve">Booster sessions are implemented in the appropriate setting as recommended by the program developer for all programs.  </t>
  </si>
  <si>
    <t xml:space="preserve">There is documentation of support and/or participation from those community sectors that are responsible for providing access to the target audience. </t>
  </si>
  <si>
    <t>There is documentation that campaign materials are disseminated using a minimum of two 
message distribution sources (e.g. posters and newsletters, journals etc.</t>
  </si>
  <si>
    <t>There is documentation that messages are distributed through sources that are popular and credible with the target population.</t>
  </si>
  <si>
    <t>There is documentation that campaign materials are released at least once every six weeks.</t>
  </si>
  <si>
    <t>There is documentation that messages are distributed using supplemental methods (e.g. contests, promotional materials etc.) at least once every 3 months.</t>
  </si>
  <si>
    <t xml:space="preserve">There is documentation of feedback collected about campaign messages and materials from a representative sample of the target audience. </t>
  </si>
  <si>
    <t xml:space="preserve">Between July 1, 2015-Dec. 31, 2015, there is evidence of activities for education and two-way communication involving interaction between the educator/facilitator and participants. </t>
  </si>
  <si>
    <t xml:space="preserve">Between July 1, 2015-Dec. 31, 2015, there is evidence of alternative activities that exclude alcohol, tobacco and other drug usage. </t>
  </si>
  <si>
    <t>Information lines/Hot lines were developed and/or maintained.</t>
  </si>
  <si>
    <t>Resource directories were created, updated and/or maintained.</t>
  </si>
  <si>
    <t>Speaking engagements were planned and delivered (content, promotional flyers, etc.).</t>
  </si>
  <si>
    <t>The prescribed number of required core curriculum sessions is offered (Ex. You offered all 12 sessions in Project TND to program participants).</t>
  </si>
  <si>
    <t>Clearinghouse items and/or information resource center(s) were created/ordered.</t>
  </si>
  <si>
    <t>Brochures were created and/or disseminated.</t>
  </si>
  <si>
    <t>Each staff member delivering the program has completed Youth Prevention Education (YPE) Training as evidenced by a training certificate and/or training materials.</t>
  </si>
  <si>
    <t>Health fairs/other health promotion (e.g., conferences, meetings, seminars) were attended, materials disseminated, certificates of attendance, etc.</t>
  </si>
  <si>
    <t>All booster sessions were at least 30 minutes long for all programs.</t>
  </si>
  <si>
    <t>The booster sessions were delivered no more than 2 times per week for all programs.</t>
  </si>
  <si>
    <t xml:space="preserve">Drug-free dances and parties were planned and delivered. Examples of documentation include planning notes and promotional materials. </t>
  </si>
  <si>
    <t>Youth/adult leadership activities were planned and delivered. Examples of documentation include planning notes and promotional materials.</t>
  </si>
  <si>
    <t>Community drop-in centers were planned and/or maintained.</t>
  </si>
  <si>
    <t>Community service activities were planned and delivered (e.g. planning notes, promotional or registration materials).</t>
  </si>
  <si>
    <t>Mentors were recruited and participated in activities.</t>
  </si>
  <si>
    <t>There is documentation of planning and implementation of Student Assistance Programs. Examples of documented evidence include planning notes, program materials etc.</t>
  </si>
  <si>
    <t>Between July 1, 2015-Dec. 31, 2015, there is evidence of community-based processes that include organizing, planning, and enhancing efficiency and effectiveness of service implementation, inter-agency collaboration, coalition building and networking through interaction with other stakeholders.</t>
  </si>
  <si>
    <t>Between July 1, 2015-Dec. 31, 2015, there is evidence of legal and/or regulatory environmental activities that target establishing or changing written or unwritten community standards.</t>
  </si>
  <si>
    <t>There is documentation of at least one objective using the baseline data collected from the target audience. Each objective should specify the direction of change (increase or decrease), specify focus of change, identify the specific target audience, and be measurable from the data sources.</t>
  </si>
  <si>
    <t xml:space="preserve">The provider has been classified as a non-profit entity by the Secretary of State. </t>
  </si>
  <si>
    <t xml:space="preserve">The contact contains the scope of work and deliverables expected of the provider. </t>
  </si>
  <si>
    <t>The contract has been signed by both entities.</t>
  </si>
  <si>
    <t xml:space="preserve">The prescribed number of required booster sessions was offered. </t>
  </si>
  <si>
    <t xml:space="preserve">The LME/MCO has notified/informed the contract provider of the Block Grant requirements for the services provided.
</t>
  </si>
  <si>
    <t>There is documentation of inter-agency collaboration and coordination to refer consumers to additional services that may be needed and/or to services not offered by the provider agency.
Examples of documented evidence to meet this requirement include interagency agreements, referral form, referral process and notes of coordination.</t>
  </si>
  <si>
    <t xml:space="preserve">Between July 1, 2015-Dec. 31, 2015, there is evidence of information dissemination activities about prevention services, programs and knowledge of alcohol, tobacco and drug use, abuse and addiction.  </t>
  </si>
  <si>
    <t>Total</t>
  </si>
  <si>
    <t xml:space="preserve">Between July 1, 2014-Dec. 31, 2015, the provider has adhered to the fidelity of the Allstars, Strengthening Families for Parents and Youth, 10-14 (SFP, 10-14) and Project Alert curricula provided booster sessions in the prescribed timeframes recommended by the developer. </t>
  </si>
  <si>
    <t>Met</t>
  </si>
  <si>
    <t>Not Met</t>
  </si>
  <si>
    <t>N/A</t>
  </si>
  <si>
    <t>Range Name =Answers</t>
  </si>
  <si>
    <t>Answers</t>
  </si>
  <si>
    <t>NO</t>
  </si>
  <si>
    <t>YES</t>
  </si>
  <si>
    <t>Range Name =YES</t>
  </si>
  <si>
    <t>21ST ReEntry Judicial Services</t>
  </si>
  <si>
    <t>Cumberland County Communicare</t>
  </si>
  <si>
    <t>Exchange Families</t>
  </si>
  <si>
    <t>Insight Human Services</t>
  </si>
  <si>
    <t>POE Center</t>
  </si>
  <si>
    <t>Southlight</t>
  </si>
  <si>
    <t>Alcohol and Drug Services</t>
  </si>
  <si>
    <t>Anuvia</t>
  </si>
  <si>
    <t>Center For Prevention Services</t>
  </si>
  <si>
    <t>Community Choices, Inc</t>
  </si>
  <si>
    <t>Essential Skills</t>
  </si>
  <si>
    <t>4-H Youth Services</t>
  </si>
  <si>
    <t>PORT Human Services</t>
  </si>
  <si>
    <t>Robeson Healthcare Corporation</t>
  </si>
  <si>
    <t>Wilson Families In Action</t>
  </si>
  <si>
    <t>ARP/RHA</t>
  </si>
  <si>
    <t>Burke Council on Alcoholism and Chemical Dependency</t>
  </si>
  <si>
    <t>Cancer Services</t>
  </si>
  <si>
    <t>Cleveland County Health Dept.</t>
  </si>
  <si>
    <t>Cognitive Connection</t>
  </si>
  <si>
    <t>Communities in Schools</t>
  </si>
  <si>
    <t>Chidren's Home Society</t>
  </si>
  <si>
    <t>Mountain Projects</t>
  </si>
  <si>
    <t>Western Youth Network</t>
  </si>
  <si>
    <t>Coastal Horizons Center</t>
  </si>
  <si>
    <t>Community Prevention Services</t>
  </si>
  <si>
    <t>The Power of U,Inc</t>
  </si>
  <si>
    <t>Providers</t>
  </si>
  <si>
    <t>CURRICULUM:</t>
  </si>
  <si>
    <t>Range Name =Curr</t>
  </si>
  <si>
    <t>Curriculum</t>
  </si>
  <si>
    <t>Active Parenting of Teens</t>
  </si>
  <si>
    <t>All Stars Jr.</t>
  </si>
  <si>
    <t>Children in the Middle</t>
  </si>
  <si>
    <t>Early Risers</t>
  </si>
  <si>
    <t>Guiding Good Choices</t>
  </si>
  <si>
    <t>HALO (Healthy Alternatives for Little Ones)</t>
  </si>
  <si>
    <t>Hip Hop 2 Prevent HIV/Substance Abuse</t>
  </si>
  <si>
    <t>Keepin’ it REAL</t>
  </si>
  <si>
    <t>Media Detective</t>
  </si>
  <si>
    <t>Media Ready</t>
  </si>
  <si>
    <t>Nurturing Parenting Programs</t>
  </si>
  <si>
    <t>Positive Action</t>
  </si>
  <si>
    <t>Prime for Life</t>
  </si>
  <si>
    <t>Project Northland</t>
  </si>
  <si>
    <t>Project Success</t>
  </si>
  <si>
    <t>Project Towards No Drug Abuse (TND)</t>
  </si>
  <si>
    <t>Project Venture</t>
  </si>
  <si>
    <t>Reconnecting Youth</t>
  </si>
  <si>
    <t>Safe Dates</t>
  </si>
  <si>
    <t>Storytelling for Empowerment</t>
  </si>
  <si>
    <t>Strengthening Families 6-11</t>
  </si>
  <si>
    <t>Strengthening Families Program, For Parents and Youth 10-14</t>
  </si>
  <si>
    <t>Systematic Training for Effective Parenting (STEP)</t>
  </si>
  <si>
    <t>Too Good for Drugs</t>
  </si>
  <si>
    <t>Unique You (Formerly Known as I’m Special)</t>
  </si>
  <si>
    <t>All Stars Core Booster</t>
  </si>
  <si>
    <t>There is a modified service record for the program participant.</t>
  </si>
  <si>
    <t>There is documentation that a risk assessment profile was completed on the program participant.</t>
  </si>
  <si>
    <t>The risk assessment profile included documentation on the program participant's history of substance use and/or abuse.</t>
  </si>
  <si>
    <t>The plan is based on the risk factors and on the identified problems and needs of the child and family.</t>
  </si>
  <si>
    <t>The plan is signed by the participant and the parent/guardian, as appropriate, prior to the delivery of services</t>
  </si>
  <si>
    <t>All the required elements on the service grid are completed for each session the child attended.</t>
  </si>
  <si>
    <t>Range Name =ChildSA</t>
  </si>
  <si>
    <t>ChildSA</t>
  </si>
  <si>
    <t xml:space="preserve">At the time of admission, there is evidence in the record that the program participant met the eligibility requirements for the target population to which the child was assigned. </t>
  </si>
  <si>
    <t>Selective</t>
  </si>
  <si>
    <t>Indicated</t>
  </si>
  <si>
    <t>Kim Lesaneratliff</t>
  </si>
  <si>
    <t>Sarah Potter</t>
  </si>
  <si>
    <t>Margaret Brake</t>
  </si>
  <si>
    <r>
      <rPr>
        <b/>
        <sz val="10"/>
        <color theme="7" tint="-0.749992370372631"/>
        <rFont val="Arial Narrow"/>
        <family val="2"/>
      </rPr>
      <t>(Indicated)</t>
    </r>
    <r>
      <rPr>
        <sz val="10"/>
        <rFont val="Arial Narrow"/>
        <family val="2"/>
      </rPr>
      <t xml:space="preserve"> Uses drugs/alcohol at a pre-clinical level AND</t>
    </r>
  </si>
  <si>
    <r>
      <t xml:space="preserve">This worksheet is used to evaluate item 1 on the SAPTBG Record Review Tool.  Results below are automatically entered on that tool.  This worksheet has spaces to evaluate up to 90 records (columns).
Enter the results for each </t>
    </r>
    <r>
      <rPr>
        <b/>
        <u/>
        <sz val="10"/>
        <color theme="3" tint="-0.249977111117893"/>
        <rFont val="Arial"/>
        <family val="2"/>
        <scheme val="minor"/>
      </rPr>
      <t>record</t>
    </r>
    <r>
      <rPr>
        <sz val="10"/>
        <color theme="3" tint="-0.249977111117893"/>
        <rFont val="Arial"/>
        <family val="2"/>
        <scheme val="minor"/>
      </rPr>
      <t xml:space="preserve"> reviewed in the appropriate </t>
    </r>
    <r>
      <rPr>
        <b/>
        <u/>
        <sz val="10"/>
        <color theme="3" tint="-0.249977111117893"/>
        <rFont val="Arial"/>
        <family val="2"/>
        <scheme val="minor"/>
      </rPr>
      <t>column</t>
    </r>
    <r>
      <rPr>
        <sz val="10"/>
        <color theme="3" tint="-0.249977111117893"/>
        <rFont val="Arial"/>
        <family val="2"/>
        <scheme val="minor"/>
      </rPr>
      <t>.</t>
    </r>
  </si>
  <si>
    <t>SAPTBG - WORK FIRST RECORD REVIEW</t>
  </si>
  <si>
    <t>COMMUNITY MENTAL HEALTH SERVICES BLOCK GRANT RECORD REVIEW</t>
  </si>
  <si>
    <t>The agency has established a policy and implemented strategies that promote a drug-free workplace.</t>
  </si>
  <si>
    <t xml:space="preserve">The record contains a signed release of information that is time-limited (no more than 12 months) and contains all the other required elements for the release of information, including a clear reference to the specific information to be released. </t>
  </si>
  <si>
    <t>SAPTBG - CASAWORKS RECORD REVIEW</t>
  </si>
  <si>
    <t>There is evidence the LME-MCO contracted with the provider for these services.</t>
  </si>
  <si>
    <t>There is evidence of an active outreach program directed towards pregnant women and women with dependent children who are involved in substance use.</t>
  </si>
  <si>
    <t>The agency has established and implemented strategies that promote a drug-free workplace.</t>
  </si>
  <si>
    <t>There is evidence that this woman's child (ren)'s therapeutic needs were addressed</t>
  </si>
  <si>
    <t>There is evidence this woman's need for child care services (in order to participate in substance use services) was assessed.</t>
  </si>
  <si>
    <t>There is evidence that the Economic Self-Sufficiency Plan (ESSP)  (or PCP, if ESSP is not used) is reviewed on at least a monthly basis.</t>
  </si>
  <si>
    <t>There is evidence of a signed release of information between the county department of social services and the NC CASAWORKS for Families Residential Program, to communicate the person's treatment services.</t>
  </si>
  <si>
    <t>The QPSA (Qualified Professional – Substance Abuse) Provider is presently serving or has served an individual during the current fiscal year in the Work First  Substance Use initiative Program including Work First Child Protective Services and/or food nutrition services (FNS).</t>
  </si>
  <si>
    <t xml:space="preserve">There is evidence that the LME-MCO contracted with this provider to provide services. </t>
  </si>
  <si>
    <t>There is evidence of LME-MCO contracting for support for the promotion, provider training, implementation and monitoring of evidenced- based treatment services for children.</t>
  </si>
  <si>
    <t xml:space="preserve">Is the program participant receiving selective or indicated programming? </t>
  </si>
  <si>
    <t>The service recipient’s name</t>
  </si>
  <si>
    <t>The name of the facility releasing the information</t>
  </si>
  <si>
    <t>The name of the individual or individuals, agency or agencies to whom information is being released</t>
  </si>
  <si>
    <t>The information to be released</t>
  </si>
  <si>
    <t>The purpose for the release</t>
  </si>
  <si>
    <t>The length of time the consent is valid</t>
  </si>
  <si>
    <t>A statement that the consent is subject to revocation at any time except to the extent that action has been taken in reliance on the consent</t>
  </si>
  <si>
    <t>The date the consent is signed.</t>
  </si>
  <si>
    <t>a.</t>
  </si>
  <si>
    <t>b.</t>
  </si>
  <si>
    <t>c.</t>
  </si>
  <si>
    <t>d.</t>
  </si>
  <si>
    <t>e.</t>
  </si>
  <si>
    <t>f.</t>
  </si>
  <si>
    <t>g.</t>
  </si>
  <si>
    <t>h.</t>
  </si>
  <si>
    <t>i.</t>
  </si>
  <si>
    <t xml:space="preserve">The max document size is 8 records, however you must document every record that is reviewed. If a document is found to be non-eligible, please document the reason in the corresponding comment box. </t>
  </si>
  <si>
    <t xml:space="preserve">There is evidence that this individual meets the requirements of the designated benefit plan (ASWOM).   </t>
  </si>
  <si>
    <t xml:space="preserve">There is documentation that the problem priority is based on the information collected. Examples of evidence include: meeting notes, formal/informal reports, surveys, etc. </t>
  </si>
  <si>
    <t xml:space="preserve">There is documentation of the policy/procedure/practice (including enforcement activities) to be developed, improved or enhanced. Collect information about the policy making unit as well as the level of support for the policy/enforcement effort. Examples of evidence include: planning notes. </t>
  </si>
  <si>
    <t xml:space="preserve">There is documentation after the policy/procedure/practice is adopted, changed or enhanced, that monitoring of enforcement efforts and/or implementation is occurring. Examples of evidence include: tracking violations, sanctions/fines/penalties, number of retailer trainings conducted. </t>
  </si>
  <si>
    <t>The service recipient’s name.</t>
  </si>
  <si>
    <t>The name of the facility releasing the information.</t>
  </si>
  <si>
    <t>The name of the individual or individuals, agency or agencies to whom information is being released.</t>
  </si>
  <si>
    <t>The information to be released.</t>
  </si>
  <si>
    <t>The purpose for the release.</t>
  </si>
  <si>
    <t>The length of time the consent is valid.</t>
  </si>
  <si>
    <t>A statement that the consent is subject to revocation at any time except to the extent that action has been taken in reliance on the consent.</t>
  </si>
  <si>
    <t xml:space="preserve">Between July 1, 2015-Dec. 31, 2015, there is evidence of activities for problem identification and referrals to determine if youth who have engaged in illegal/age inappropriate use of alcohol, tobacco and other drug use can have their behavior reversed through education. </t>
  </si>
  <si>
    <t xml:space="preserve">Between July 1, 2015-Dec. 31, 2015, there is evidence of Synar Amendment activities (48 hours per six months period) to reduce youth access to tobacco products through community collaboration, merchant education, law enforcement-related activities or media/public relations. </t>
  </si>
  <si>
    <t>A needs assessment was conducted by the provider agency in collaboration with the LME/MCO that included the following elements.</t>
  </si>
  <si>
    <t xml:space="preserve">There is a valid contract between the LME/MCO and the provider of SA prevention services. </t>
  </si>
  <si>
    <t>SAPTBG - IV USER RECORD REVIEW</t>
  </si>
  <si>
    <t xml:space="preserve">There is evidence that this individual meets the requirements of the designated benefit plan. </t>
  </si>
  <si>
    <t xml:space="preserve">The record contains a signed release of information that is time limited (no more than 12 months) with clear reference to the specific information to be released. </t>
  </si>
  <si>
    <t>There is evidence that the Substance Abuse Treatment elements of the CASAWORKS for Families Model have been implemented, contracted for and/or a current Memorandum of Agreement is in place.</t>
  </si>
  <si>
    <t>There is evidence that the Job Readiness Training elements of the CASAWORKS for Families Model have been implemented, contracted for and/or a current Memorandum of Agreement is in place..</t>
  </si>
  <si>
    <t>There is evidence that the Case Management elements of the CASAWORKS for Families Model have been implemented, contracted for and/or a current Memorandum of Agreement is in place.</t>
  </si>
  <si>
    <t>There is evidence that the Parenting Skills elements of the CASAWORKS for Families Model have been implemented, contracted for and/or a current Memorandum of Agreement is in place.</t>
  </si>
  <si>
    <t>There is evidence that the Child Mental Health Interventions elements of the CASAWORKS for Families Model have been implemented, contracted for and/or a current Memorandum of Agreement is in place.</t>
  </si>
  <si>
    <t>There is evidence that the Transportation elements of the CASAWORKS for Families Model have been implemented, contracted for and/or a current Memorandum of Agreement is in place.</t>
  </si>
  <si>
    <t>There is evidence that the Child Care elements of the CASAWORKS for Families Model have been implemented, contracted for and/or a current Memorandum of Agreement is in place.</t>
  </si>
  <si>
    <t>There is evidence that this individual meets the eligibility requirements for participation in the JJSAMHP Initiative.</t>
  </si>
  <si>
    <t>There is evidence that the LME-MCO notified and informed the provider of the requirements.</t>
  </si>
  <si>
    <t>COMMUNITY MENTAL HEATLH SERVICES BLOCK GRANT (CMHSBG) RECORD REVIEW</t>
  </si>
  <si>
    <t>Cynthia Coe</t>
  </si>
  <si>
    <t>Tanya Thacker</t>
  </si>
  <si>
    <t>COMMUNITY MENTAL HEALTH SERVICES BLOCK GRANT PROGRAM MONITORING</t>
  </si>
  <si>
    <t>SABTBG - WORK FIRST PROGRAM MONITORING</t>
  </si>
  <si>
    <t>SAPTBG - CASAWORKS PROGRAM MONITORING</t>
  </si>
  <si>
    <t>SAPTBG - WOMEN'S SET-ASIDE FUNDING RECORD REVIEW</t>
  </si>
  <si>
    <t>SAPTBG - WOMEN'S SET-ASIDE FUNDING PROGRAM MONITORING</t>
  </si>
  <si>
    <t>SAPTBG - RECORD REVIEW</t>
  </si>
  <si>
    <t>SAPTBG - PREVENTION PROGRAM MONITORING</t>
  </si>
  <si>
    <t>SAPTBG - PREVENTION RECORD REVIEW</t>
  </si>
  <si>
    <t>SAPTBG - IV DRUG PROGRAM MONITORING</t>
  </si>
  <si>
    <t xml:space="preserve">SAPTBG - Women’s Set-Aside Funding Program Monitoring
</t>
  </si>
  <si>
    <t xml:space="preserve">SAPTBG - Women's Set-Aside Funding Record Review
</t>
  </si>
  <si>
    <t xml:space="preserve">Community Mental Health Services Block Grant (CMHSBG) Program Monitoring
</t>
  </si>
  <si>
    <t xml:space="preserve">Community Mental Health Services Block Grant (CMHSBG) Record Review
</t>
  </si>
  <si>
    <t xml:space="preserve">SAPTBG - Record Review
</t>
  </si>
  <si>
    <t>There is evidence of a release of information signed by the child or legally responsible person (LRP) for sharing of information between the local juvenile court and the JJSAMHP that contains ALL of the following elements.</t>
  </si>
  <si>
    <t>Adult</t>
  </si>
  <si>
    <t>Male</t>
  </si>
  <si>
    <t>Female</t>
  </si>
  <si>
    <t>Range Name =Category</t>
  </si>
  <si>
    <t>Category</t>
  </si>
  <si>
    <t>Child</t>
  </si>
  <si>
    <t>Range Name =Gender</t>
  </si>
  <si>
    <t>Gender</t>
  </si>
  <si>
    <t>Range Name =CMHBG</t>
  </si>
  <si>
    <t>CMHBG</t>
  </si>
  <si>
    <t>EASTER SEALS UCP NORTH CAROLINA</t>
  </si>
  <si>
    <t>FELLOWSHIP HEALTH FORENSIC SERVICES</t>
  </si>
  <si>
    <t>MONARCH</t>
  </si>
  <si>
    <t>UNIVERSITY OF NC HOSPITALS AT CHAPE</t>
  </si>
  <si>
    <t>ALEXANDER YOUTH NETWORK</t>
  </si>
  <si>
    <t>EASTER SEALS UCP NC &amp; VA</t>
  </si>
  <si>
    <t>Range Name =SAPTBG</t>
  </si>
  <si>
    <t>SAPTBG</t>
  </si>
  <si>
    <t>CUMBERLAND COUNTY HOSPITAL SYSTEM I</t>
  </si>
  <si>
    <t>FREEDOM HOUSE RECOVERY CENTER, INC</t>
  </si>
  <si>
    <t>SOUTHLIGHT HEALTHCARE</t>
  </si>
  <si>
    <t>Range Name =WSAF</t>
  </si>
  <si>
    <t>COMMUNITY CHOICES INC CASCADE AT DU</t>
  </si>
  <si>
    <t>WORK FIRST</t>
  </si>
  <si>
    <t>Johnston County Department of Social Services</t>
  </si>
  <si>
    <t>Freedom House Recovery Center</t>
  </si>
  <si>
    <t>Cumberland County DSS</t>
  </si>
  <si>
    <t>Range Name =CASAWORKS</t>
  </si>
  <si>
    <t>CASAWORKS</t>
  </si>
  <si>
    <t>CASCADE</t>
  </si>
  <si>
    <t>Kinton Court</t>
  </si>
  <si>
    <t>Range Name =JJSAMHP</t>
  </si>
  <si>
    <t>JJSAMPH</t>
  </si>
  <si>
    <t>Access Family Services</t>
  </si>
  <si>
    <t>Alexander Youth Network</t>
  </si>
  <si>
    <t>B &amp; D Behavioral Health Services</t>
  </si>
  <si>
    <t>Carolina Outreach</t>
  </si>
  <si>
    <t>Cumberland Communicare</t>
  </si>
  <si>
    <t>Easter Seals MST</t>
  </si>
  <si>
    <t>Fellowship Health Resources</t>
  </si>
  <si>
    <t>Haven House, Inc.</t>
  </si>
  <si>
    <t>Hope Services, LLC</t>
  </si>
  <si>
    <t>Pinnacle Family Services</t>
  </si>
  <si>
    <t>Triangle Family Services</t>
  </si>
  <si>
    <t>Turning Point Family Care</t>
  </si>
  <si>
    <t>Visions Counseling Studio, PLLC</t>
  </si>
  <si>
    <t>Youth Extensions</t>
  </si>
  <si>
    <t>Youth Villages</t>
  </si>
  <si>
    <t>CARAMORE</t>
  </si>
  <si>
    <t>CRESTVIEW GROUP HOME</t>
  </si>
  <si>
    <t>RHA HEALTH SERVICES INC</t>
  </si>
  <si>
    <t>YOUTH VILLAGES  INC.</t>
  </si>
  <si>
    <t>ANUVIA PREVENTION AND RECOVERY CENT</t>
  </si>
  <si>
    <t>HOPE HAVEN  INC.</t>
  </si>
  <si>
    <t>MCLEOD ADDICTIVE DISEASE CENTER INC</t>
  </si>
  <si>
    <t>Range Name =SAPTBG IV</t>
  </si>
  <si>
    <t>SAPTBG IV</t>
  </si>
  <si>
    <t>ADDICTION RECOVERY CARE ASSOCIATION</t>
  </si>
  <si>
    <t>Sims Consulting &amp; Clinical Services</t>
  </si>
  <si>
    <t>Anuvia Prevention and Recovery Center</t>
  </si>
  <si>
    <t>RHA-Alamance/Caswell</t>
  </si>
  <si>
    <t xml:space="preserve">Daymark </t>
  </si>
  <si>
    <t xml:space="preserve">UNC Horizon's INC  </t>
  </si>
  <si>
    <t>CASCADE/Community Choices</t>
  </si>
  <si>
    <t>Amethyst Counseling and Treatment</t>
  </si>
  <si>
    <t>Center for Behavioral Healthcare</t>
  </si>
  <si>
    <t>Children’s Hope Alliance</t>
  </si>
  <si>
    <t>Daymark Recovery Services Inc.</t>
  </si>
  <si>
    <t>Faith in Families Solutions CSA</t>
  </si>
  <si>
    <t>Family Services of Davidson</t>
  </si>
  <si>
    <t>Freedom House</t>
  </si>
  <si>
    <t>Institute for Family Centered Services</t>
  </si>
  <si>
    <t>Monarch</t>
  </si>
  <si>
    <t>NC Mentor</t>
  </si>
  <si>
    <t>RHA</t>
  </si>
  <si>
    <t>Securing Resources for Consumers</t>
  </si>
  <si>
    <t>Serenity Counseling and Resource Center</t>
  </si>
  <si>
    <t>Sims Consulting and Clinical Services</t>
  </si>
  <si>
    <t>Turning Point Family Services</t>
  </si>
  <si>
    <t>Vision Behavioral Health Services</t>
  </si>
  <si>
    <t>Range Name =workfirst</t>
  </si>
  <si>
    <t>DAYMARK RECOVERY SERVICES INC</t>
  </si>
  <si>
    <t>PQA HEALTHCARE  INC</t>
  </si>
  <si>
    <t>YOUTH OPPORTUNITIES</t>
  </si>
  <si>
    <t>INSIGHT HUMAN SERVICES INC</t>
  </si>
  <si>
    <t>Rockingham County Department of Social Services</t>
  </si>
  <si>
    <t>Community Choices, WISH Program</t>
  </si>
  <si>
    <t xml:space="preserve">The Children's Home </t>
  </si>
  <si>
    <t>Advantage Behavioral Health</t>
  </si>
  <si>
    <t>CFAC*</t>
  </si>
  <si>
    <t>Coastal Horizons</t>
  </si>
  <si>
    <t>EasterSeals UCP</t>
  </si>
  <si>
    <t>Family First Support Center</t>
  </si>
  <si>
    <t>New Dimensions Group</t>
  </si>
  <si>
    <t>Pride in NC</t>
  </si>
  <si>
    <t>Primary Health Choice</t>
  </si>
  <si>
    <t>Waynesboro Family Clinic</t>
  </si>
  <si>
    <t>RHA Health Services, Inc.</t>
  </si>
  <si>
    <t>Waynesboro Family Clinic, P.A.</t>
  </si>
  <si>
    <t>Tar Heel Human Services-Mental Health Division, Inc.</t>
  </si>
  <si>
    <t>PORT HUMAN SERVICES</t>
  </si>
  <si>
    <t>ROBESON HEALTH CARE CORPORATION</t>
  </si>
  <si>
    <t>TRI-COUNTY COMMUNITY HEALTH COUNCIL</t>
  </si>
  <si>
    <t>THE MENTAL HEALTH FUND INC</t>
  </si>
  <si>
    <t>FLYNN FELLOWSHIP HOME</t>
  </si>
  <si>
    <t>SIMPSON</t>
  </si>
  <si>
    <t>THE COGNITIVE CONNECTION</t>
  </si>
  <si>
    <t>Burke Recovery</t>
  </si>
  <si>
    <t>Phoenix Counseling Center - Gaston</t>
  </si>
  <si>
    <t>Cognitive Connection Corporation (CCC)</t>
  </si>
  <si>
    <t>Alexander Youth Network (detention)</t>
  </si>
  <si>
    <t>Barium Springs Home for Children</t>
  </si>
  <si>
    <t>Support Incorporated</t>
  </si>
  <si>
    <t>Alcohol and Drug Services*</t>
  </si>
  <si>
    <t>Amethyst</t>
  </si>
  <si>
    <t>Carter’s Circle of Care</t>
  </si>
  <si>
    <t>NAMI*</t>
  </si>
  <si>
    <t>Sandhills Behavioral Center</t>
  </si>
  <si>
    <t>Trinity Services</t>
  </si>
  <si>
    <t>Youth Focus</t>
  </si>
  <si>
    <t>Crystal Lake</t>
  </si>
  <si>
    <t>Cambridge Place</t>
  </si>
  <si>
    <t>Guilford Department of Health and Human Services</t>
  </si>
  <si>
    <t>PRI Counseling Services</t>
  </si>
  <si>
    <t>ALCOHOL AND DRUG SERVICES EAST</t>
  </si>
  <si>
    <t>CARING SERVICES INC</t>
  </si>
  <si>
    <t>SAMARITAN COLONY</t>
  </si>
  <si>
    <t>SANCTUARY HOUSE INC</t>
  </si>
  <si>
    <t>YOUTH FOCUS  INC.</t>
  </si>
  <si>
    <t>MERIDIAN BEHAVIORAL HEALTH SERVICES</t>
  </si>
  <si>
    <t>BARIUM SPRINGS HOME FOR CHILDREN</t>
  </si>
  <si>
    <t>RHA HEALTH SERVICES</t>
  </si>
  <si>
    <t>Meridian BHS</t>
  </si>
  <si>
    <t xml:space="preserve">Daymark Recovery Services </t>
  </si>
  <si>
    <t>Barium Springs/Children's Hope Alliance</t>
  </si>
  <si>
    <t>Family Preservation Services</t>
  </si>
  <si>
    <t>Jackson County Psychological/Meridian Behavioral Health</t>
  </si>
  <si>
    <t>Swain Recovery</t>
  </si>
  <si>
    <t>Uplift Foundation/Power of U</t>
  </si>
  <si>
    <t>The Village</t>
  </si>
  <si>
    <t>Community Prevention Services, Inc.</t>
  </si>
  <si>
    <t>The Power of U</t>
  </si>
  <si>
    <t>Robeson Health Care Corporation</t>
  </si>
  <si>
    <t>COASTAL HORIZONS CENTER, INC</t>
  </si>
  <si>
    <t>WSAF</t>
  </si>
  <si>
    <t>NAME OF REVIEWER #9:</t>
  </si>
  <si>
    <t>Mary Tripp</t>
  </si>
  <si>
    <t>Trillium</t>
  </si>
  <si>
    <t>There is evidence of a signed release of information between the individual's referring county department of social services and the local LME-MCO/Contract Provider to communicate regarding assessment and/or treatment disposition.</t>
  </si>
  <si>
    <t xml:space="preserve">There is evidence that the individual had an ASAM level of 3.5 or 3.1. </t>
  </si>
  <si>
    <t xml:space="preserve">There is evidence that this individual meets the requirements of the designated benefit plan.  </t>
  </si>
  <si>
    <t xml:space="preserve">The individual has a principal diagnosis of a mental, behavioral or emotional disorder such as major depression, schizophrenia, bipolar disorder, etc. </t>
  </si>
  <si>
    <t>The youth or adolescent has a principal diagnosis of a mental, behavioral or emotional disorder.</t>
  </si>
  <si>
    <t>The disorder substantially interferes with or limits one or more major life activities.</t>
  </si>
  <si>
    <t>The individual is age 18 or older.</t>
  </si>
  <si>
    <t>The youth or adolescent is up to age 18.</t>
  </si>
  <si>
    <t>SAPTBG - Prevention Program Monitoring</t>
  </si>
  <si>
    <t>SAPTBG - Prevention Record Review</t>
  </si>
  <si>
    <r>
      <rPr>
        <b/>
        <sz val="10"/>
        <rFont val="Arial Narrow"/>
        <family val="2"/>
      </rPr>
      <t>a.</t>
    </r>
    <r>
      <rPr>
        <sz val="10"/>
        <rFont val="Arial Narrow"/>
        <family val="2"/>
      </rPr>
      <t xml:space="preserve"> The service recipient’s name.</t>
    </r>
  </si>
  <si>
    <r>
      <rPr>
        <b/>
        <sz val="10"/>
        <rFont val="Arial Narrow"/>
        <family val="2"/>
      </rPr>
      <t>b</t>
    </r>
    <r>
      <rPr>
        <sz val="10"/>
        <rFont val="Arial Narrow"/>
        <family val="2"/>
      </rPr>
      <t>. The name of the facility releasing the information.</t>
    </r>
  </si>
  <si>
    <r>
      <rPr>
        <b/>
        <sz val="10"/>
        <rFont val="Arial Narrow"/>
        <family val="2"/>
      </rPr>
      <t>f.</t>
    </r>
    <r>
      <rPr>
        <sz val="10"/>
        <rFont val="Arial Narrow"/>
        <family val="2"/>
      </rPr>
      <t xml:space="preserve"> The length of time the consent is valid.</t>
    </r>
  </si>
  <si>
    <r>
      <rPr>
        <b/>
        <sz val="10"/>
        <rFont val="Arial Narrow"/>
        <family val="2"/>
      </rPr>
      <t>g</t>
    </r>
    <r>
      <rPr>
        <sz val="10"/>
        <rFont val="Arial Narrow"/>
        <family val="2"/>
      </rPr>
      <t>. A statement that the consent is subject to revocation at any time except to the extent that action has been taken in reliance on the consent.</t>
    </r>
  </si>
  <si>
    <r>
      <rPr>
        <b/>
        <sz val="10"/>
        <rFont val="Arial Narrow"/>
        <family val="2"/>
      </rPr>
      <t>a.</t>
    </r>
    <r>
      <rPr>
        <sz val="10"/>
        <rFont val="Arial Narrow"/>
        <family val="2"/>
      </rPr>
      <t xml:space="preserve"> Initial Assessment</t>
    </r>
  </si>
  <si>
    <r>
      <rPr>
        <b/>
        <sz val="10"/>
        <rFont val="Arial Narrow"/>
        <family val="2"/>
      </rPr>
      <t>e.</t>
    </r>
    <r>
      <rPr>
        <sz val="10"/>
        <rFont val="Arial Narrow"/>
        <family val="2"/>
      </rPr>
      <t xml:space="preserve"> Every 6 months thereafter</t>
    </r>
  </si>
  <si>
    <t>A.</t>
  </si>
  <si>
    <t>Met the benefit plan criteria below:</t>
  </si>
  <si>
    <t>There is evidence that this individual meets the requirements of the designated benefit plan. (Question #1)</t>
  </si>
  <si>
    <t>Score:</t>
  </si>
  <si>
    <t>B.</t>
  </si>
  <si>
    <t>C.</t>
  </si>
  <si>
    <t>D.</t>
  </si>
  <si>
    <r>
      <t>[To receive an overall score of "</t>
    </r>
    <r>
      <rPr>
        <b/>
        <sz val="10"/>
        <color theme="3" tint="-0.249977111117893"/>
        <rFont val="Arial Narrow"/>
        <family val="2"/>
      </rPr>
      <t>Met"</t>
    </r>
    <r>
      <rPr>
        <sz val="10"/>
        <color theme="3" tint="-0.249977111117893"/>
        <rFont val="Arial Narrow"/>
        <family val="2"/>
      </rPr>
      <t xml:space="preserve">, at least one item (A, B, or C) must be </t>
    </r>
    <r>
      <rPr>
        <b/>
        <sz val="10"/>
        <color theme="3" tint="-0.249977111117893"/>
        <rFont val="Arial Narrow"/>
        <family val="2"/>
      </rPr>
      <t>"Met"</t>
    </r>
    <r>
      <rPr>
        <sz val="10"/>
        <color theme="3" tint="-0.249977111117893"/>
        <rFont val="Arial Narrow"/>
        <family val="2"/>
      </rPr>
      <t xml:space="preserve">.  To receive </t>
    </r>
    <r>
      <rPr>
        <b/>
        <sz val="10"/>
        <color theme="3" tint="-0.249977111117893"/>
        <rFont val="Arial Narrow"/>
        <family val="2"/>
      </rPr>
      <t>"N/A"</t>
    </r>
    <r>
      <rPr>
        <sz val="10"/>
        <color theme="3" tint="-0.249977111117893"/>
        <rFont val="Arial Narrow"/>
        <family val="2"/>
      </rPr>
      <t xml:space="preserve">, all four items must be marked </t>
    </r>
    <r>
      <rPr>
        <b/>
        <sz val="10"/>
        <color theme="3" tint="-0.249977111117893"/>
        <rFont val="Arial Narrow"/>
        <family val="2"/>
      </rPr>
      <t>"N/A"</t>
    </r>
    <r>
      <rPr>
        <sz val="10"/>
        <color theme="3" tint="-0.249977111117893"/>
        <rFont val="Arial Narrow"/>
        <family val="2"/>
      </rPr>
      <t>.  Partial entries will be scored "</t>
    </r>
    <r>
      <rPr>
        <b/>
        <sz val="10"/>
        <color rgb="FFFF0000"/>
        <rFont val="Arial Narrow"/>
        <family val="2"/>
      </rPr>
      <t>Not Met</t>
    </r>
    <r>
      <rPr>
        <sz val="10"/>
        <color theme="3" tint="-0.249977111117893"/>
        <rFont val="Arial Narrow"/>
        <family val="2"/>
      </rPr>
      <t>".]</t>
    </r>
  </si>
  <si>
    <r>
      <t>The release of information must meets all of  the following requirements for a valid release.</t>
    </r>
    <r>
      <rPr>
        <b/>
        <sz val="10"/>
        <rFont val="Arial Narrow"/>
        <family val="2"/>
      </rPr>
      <t xml:space="preserve"> 
</t>
    </r>
    <r>
      <rPr>
        <b/>
        <sz val="10"/>
        <color theme="3" tint="-0.249977111117893"/>
        <rFont val="Arial Narrow"/>
        <family val="2"/>
      </rPr>
      <t>ALL the following statements need to be answered YES in order for this item to be MET.</t>
    </r>
  </si>
  <si>
    <r>
      <t xml:space="preserve">There is evidence that this individual meets the requirements of the designated benefit plan.  </t>
    </r>
    <r>
      <rPr>
        <b/>
        <sz val="10"/>
        <rFont val="Arial Narrow"/>
        <family val="2"/>
      </rPr>
      <t xml:space="preserve"> </t>
    </r>
    <r>
      <rPr>
        <b/>
        <sz val="10"/>
        <color theme="3" tint="-0.249977111117893"/>
        <rFont val="Arial Narrow"/>
        <family val="2"/>
      </rPr>
      <t>[This item is automatically scored based on results from the SAPTBG Individual Eligibility Checklist]</t>
    </r>
  </si>
  <si>
    <t>POC</t>
  </si>
  <si>
    <t>RECORD #:</t>
  </si>
  <si>
    <t>AGE:</t>
  </si>
  <si>
    <t>START DATE:</t>
  </si>
  <si>
    <t>END DATE:</t>
  </si>
  <si>
    <t>DUNS:</t>
  </si>
  <si>
    <t>Age</t>
  </si>
  <si>
    <t>Between July 1, 2015-Dec. 31, 2015, there is evidence of activities that target  environmental strategies that utilize purposeful promotional strategies to change knowledge, attitudes, behavior or policy in a specific,  intended audience  via marketing and advertising techniques.</t>
  </si>
  <si>
    <r>
      <t xml:space="preserve">a. Adults 18 or older Primary Substance Use Disorder covered in the Benefit Plan Diagnosis Array </t>
    </r>
    <r>
      <rPr>
        <b/>
        <sz val="10"/>
        <rFont val="Arial Narrow"/>
        <family val="2"/>
      </rPr>
      <t>AND one of the following:</t>
    </r>
  </si>
  <si>
    <r>
      <t xml:space="preserve">b. Currently or in past 30 days injecting a drug under the skin, into the muscle, or into the vein for non-medical reasons </t>
    </r>
    <r>
      <rPr>
        <b/>
        <sz val="10"/>
        <rFont val="Arial Narrow"/>
        <family val="2"/>
      </rPr>
      <t>OR</t>
    </r>
  </si>
  <si>
    <r>
      <t xml:space="preserve">c. Infected with HIV, TB, Hepatitis B, C, or D and meets ICD-9 criteria for a substance-related disorder </t>
    </r>
    <r>
      <rPr>
        <b/>
        <sz val="10"/>
        <rFont val="Arial Narrow"/>
        <family val="2"/>
      </rPr>
      <t>OR</t>
    </r>
  </si>
  <si>
    <t>d. Meets criteria for severe opioid use disorder, at least one year before admission and who are enrolled in a opioid treatment program.</t>
  </si>
  <si>
    <t>a. The service recipient’s name.</t>
  </si>
  <si>
    <t>b. The name of the facility releasing the information.</t>
  </si>
  <si>
    <t>c. The name of the individual or individuals, agency or agencies to whom information is being released.</t>
  </si>
  <si>
    <t>d. The information to be released.</t>
  </si>
  <si>
    <t>e. The purpose for the release.</t>
  </si>
  <si>
    <t>f. The length of time the consent is valid.</t>
  </si>
  <si>
    <t>g. A statement that the consent is subject to revocation at any time except to the extent that action has been taken in reliance on the consent.</t>
  </si>
  <si>
    <t>i. The date the consent is signed.</t>
  </si>
  <si>
    <t xml:space="preserve">Overall Results 
</t>
  </si>
  <si>
    <r>
      <t xml:space="preserve">There is evidence that a NC TOPPS was completed within the required timeframes: </t>
    </r>
    <r>
      <rPr>
        <b/>
        <sz val="10"/>
        <rFont val="Arial Narrow"/>
        <family val="2"/>
      </rPr>
      <t xml:space="preserve"> </t>
    </r>
    <r>
      <rPr>
        <b/>
        <sz val="10"/>
        <color theme="3" tint="-0.249977111117893"/>
        <rFont val="Arial Narrow"/>
        <family val="2"/>
      </rPr>
      <t>This item is automatically scored based on the results from 11a-11e below.</t>
    </r>
  </si>
  <si>
    <r>
      <t xml:space="preserve">There is evidence that a NC TOPPS was completed within the required timeframes: </t>
    </r>
    <r>
      <rPr>
        <b/>
        <sz val="10"/>
        <rFont val="Arial Narrow"/>
        <family val="2"/>
      </rPr>
      <t xml:space="preserve"> </t>
    </r>
    <r>
      <rPr>
        <b/>
        <sz val="10"/>
        <color theme="3" tint="-0.249977111117893"/>
        <rFont val="Arial Narrow"/>
        <family val="2"/>
      </rPr>
      <t>This item is automatically scored based on the results from 8a-8e below.</t>
    </r>
  </si>
  <si>
    <r>
      <t xml:space="preserve">There is evidence that a NC TOPPS was completed within the required timeframes: </t>
    </r>
    <r>
      <rPr>
        <b/>
        <sz val="10"/>
        <color theme="3" tint="-0.249977111117893"/>
        <rFont val="Arial Narrow"/>
        <family val="2"/>
      </rPr>
      <t>This item is automatically scored based on the results from 7a-7e below.</t>
    </r>
  </si>
  <si>
    <r>
      <t xml:space="preserve">There is evidence that a NC TOPPS was completed within the required timeframes. </t>
    </r>
    <r>
      <rPr>
        <b/>
        <sz val="10"/>
        <color theme="3" tint="-0.249977111117893"/>
        <rFont val="Arial Narrow"/>
        <family val="2"/>
      </rPr>
      <t>This item is automatically scored based on the results from 9a-9e below.</t>
    </r>
  </si>
  <si>
    <t>SERVICE DATE:</t>
  </si>
  <si>
    <t>YES1</t>
  </si>
  <si>
    <t>Range Name =YES1</t>
  </si>
  <si>
    <t>Range Name= MET</t>
  </si>
  <si>
    <t>MET</t>
  </si>
  <si>
    <t>There is evidence that this woman's ability to get to and from substance use services (transportation needs) was assessed.</t>
  </si>
  <si>
    <t>NAME OF PERSON INTERVIEWED/TITLE:</t>
  </si>
  <si>
    <t>2016 Reviewers</t>
  </si>
  <si>
    <t>2015 Reviewers</t>
  </si>
  <si>
    <t>Patricia McNear</t>
  </si>
  <si>
    <t xml:space="preserve">Bill Joyce </t>
  </si>
  <si>
    <t>Range Name =Reviewers2015</t>
  </si>
  <si>
    <t xml:space="preserve">Project Alert Core </t>
  </si>
  <si>
    <t>Project Alert Booster</t>
  </si>
  <si>
    <t xml:space="preserve">CATEGORIES: </t>
  </si>
  <si>
    <t>Range Name =Categories</t>
  </si>
  <si>
    <t>Categories</t>
  </si>
  <si>
    <t>CPS</t>
  </si>
  <si>
    <t>FNS</t>
  </si>
  <si>
    <t>WF</t>
  </si>
  <si>
    <t xml:space="preserve">RECORD #: </t>
  </si>
  <si>
    <t>NC-TOPPS GUIDELINES</t>
  </si>
  <si>
    <t>Range Name =BENEFITP</t>
  </si>
  <si>
    <t>BENEFIT PLAN</t>
  </si>
  <si>
    <t>ASCDR</t>
  </si>
  <si>
    <t>ASTER</t>
  </si>
  <si>
    <t>ASWOM</t>
  </si>
  <si>
    <t>CSSAD</t>
  </si>
  <si>
    <t>BENEFIT PLAN:</t>
  </si>
  <si>
    <t xml:space="preserve">BENEFIT PLAN: </t>
  </si>
  <si>
    <t>8</t>
  </si>
  <si>
    <t>9</t>
  </si>
  <si>
    <t>10</t>
  </si>
  <si>
    <t>11</t>
  </si>
  <si>
    <t>12</t>
  </si>
  <si>
    <t>13</t>
  </si>
  <si>
    <t>There is evidence of a monthly Sustainability Meeting.</t>
  </si>
  <si>
    <t>There is evidence that an NC-TOPPS was completed within the required timeframes.</t>
  </si>
  <si>
    <t>There is evidence that the woman has a principal or primary DSM 5 (or its successors) diagnosis of substance use disorder.</t>
  </si>
  <si>
    <t xml:space="preserve"> There is evidence that the individual had an ASAM level of 3.1 or 3.5.</t>
  </si>
  <si>
    <t>Health promotion or prevention program marketing materials were created.</t>
  </si>
  <si>
    <t>There is documentation of organizing and planning of service implementation.(e.g. planning meeting notes)</t>
  </si>
  <si>
    <t>There is documentation of multi-agency collaboration and networking and/or coalition building (e.g. attendance at meetings and/or work groups, news articles or strategic plans).</t>
  </si>
  <si>
    <t xml:space="preserve">There is documentation of planning or delivery of community and/or volunteer training (e.g. neighborhood action training; can be for community members, volunteers, or professionals). </t>
  </si>
  <si>
    <t>There is documentation of a needs assessment completed within the previous three years.</t>
  </si>
  <si>
    <t>There is documentation of activities to increase access to prevention services and funding (e.g. helping groups to obtain grant funding or leveraging community resources.).</t>
  </si>
  <si>
    <t xml:space="preserve">Between July 1, 2016-Dec. 31, 2016, there is evidence of Synar Amendment activities (48 hours per six months period) to reduce youth access to tobacco products through community collaboration, merchant education, law enforcement-related activities or media/public relations.  
                 </t>
  </si>
  <si>
    <t>There is documentation of community level alcohol, tobacco or other drug (ATOD) problems, including relevant consumption patterns, contributing factors, and critical incidents (such as high profile deaths). Examples of evidence include: law enforcement records, needs assessment data, survey data, local newspaper reports, etc.</t>
  </si>
  <si>
    <t>There is documentation of current policy and enforcement history relevant to the problem priority. Examples of evidence include: focus groups, key information.</t>
  </si>
  <si>
    <t xml:space="preserve">There is evidence about the collection of information about the policy making unit as well as the level of support for the policy/enforcement effort. Examples of evidence include: planning notes. </t>
  </si>
  <si>
    <t>There is documentation of collected baseline survey data of the target audience.</t>
  </si>
  <si>
    <t xml:space="preserve">There is documentation that data is collected at least once every 3 years to assist in the 
refinement of campaign messages and measure progress toward the achievement of 
objectives. </t>
  </si>
  <si>
    <t>The campaign materials do not include moral or fear appeals. (ex. Images intended to scare or shock viewers, such as mock crashes, etc.)</t>
  </si>
  <si>
    <r>
      <rPr>
        <b/>
        <sz val="10"/>
        <color rgb="FFFF0000"/>
        <rFont val="Arial Narrow"/>
        <family val="2"/>
      </rPr>
      <t>(Selective)</t>
    </r>
    <r>
      <rPr>
        <sz val="10"/>
        <rFont val="Arial Narrow"/>
        <family val="2"/>
      </rPr>
      <t xml:space="preserve"> Child is at elevated risk for Substance abuse AND High risk factor #4, 5, 7,11,13,16</t>
    </r>
  </si>
  <si>
    <r>
      <rPr>
        <b/>
        <sz val="10"/>
        <color rgb="FFFF0000"/>
        <rFont val="Arial Narrow"/>
        <family val="2"/>
      </rPr>
      <t>(Selective)</t>
    </r>
    <r>
      <rPr>
        <sz val="10"/>
        <rFont val="Arial Narrow"/>
        <family val="2"/>
      </rPr>
      <t xml:space="preserve"> Documented school truancy, school failure, suspension, expulsion, dropping out OR High risk factor #2,3</t>
    </r>
  </si>
  <si>
    <r>
      <rPr>
        <b/>
        <sz val="10"/>
        <color rgb="FFFF0000"/>
        <rFont val="Arial Narrow"/>
        <family val="2"/>
      </rPr>
      <t>(Selective</t>
    </r>
    <r>
      <rPr>
        <sz val="10"/>
        <rFont val="Arial Narrow"/>
        <family val="2"/>
      </rPr>
      <t>) One or both parents have a substance abuse related disorder. High risk factor # 6</t>
    </r>
  </si>
  <si>
    <r>
      <rPr>
        <b/>
        <sz val="10"/>
        <color theme="7" tint="-0.749992370372631"/>
        <rFont val="Arial Narrow"/>
        <family val="2"/>
      </rPr>
      <t>(Indicated)</t>
    </r>
    <r>
      <rPr>
        <sz val="10"/>
        <rFont val="Arial Narrow"/>
        <family val="2"/>
      </rPr>
      <t xml:space="preserve"> Documented school truancy, school failure, suspension, expulsion, dropping out OR High risk factor #2,3</t>
    </r>
  </si>
  <si>
    <r>
      <rPr>
        <b/>
        <sz val="10"/>
        <color theme="7" tint="-0.749992370372631"/>
        <rFont val="Arial Narrow"/>
        <family val="2"/>
      </rPr>
      <t>(Indicated)</t>
    </r>
    <r>
      <rPr>
        <sz val="10"/>
        <rFont val="Arial Narrow"/>
        <family val="2"/>
      </rPr>
      <t xml:space="preserve"> Formal and Informal contacts with law enforcement for arrest, detention, warning, OR High Risk Factor #8,12</t>
    </r>
  </si>
  <si>
    <r>
      <rPr>
        <b/>
        <sz val="10"/>
        <color theme="7" tint="-0.749992370372631"/>
        <rFont val="Arial Narrow"/>
        <family val="2"/>
      </rPr>
      <t>(Indicated)</t>
    </r>
    <r>
      <rPr>
        <sz val="10"/>
        <rFont val="Arial Narrow"/>
        <family val="2"/>
      </rPr>
      <t xml:space="preserve"> Documented Child Abuse or Neglect OR High risk Factor #8</t>
    </r>
  </si>
  <si>
    <r>
      <rPr>
        <b/>
        <sz val="10"/>
        <color theme="7" tint="-0.749992370372631"/>
        <rFont val="Arial Narrow"/>
        <family val="2"/>
      </rPr>
      <t>(Indicated)</t>
    </r>
    <r>
      <rPr>
        <sz val="10"/>
        <color theme="7" tint="-0.749992370372631"/>
        <rFont val="Arial Narrow"/>
        <family val="2"/>
      </rPr>
      <t xml:space="preserve"> </t>
    </r>
    <r>
      <rPr>
        <sz val="10"/>
        <rFont val="Arial Narrow"/>
        <family val="2"/>
      </rPr>
      <t>One or both parents have a substance abuse related disorder High Risk factor #6</t>
    </r>
  </si>
  <si>
    <t>Case Management</t>
  </si>
  <si>
    <t>Individual/group psychotherapy</t>
  </si>
  <si>
    <t>Supported employment and education services</t>
  </si>
  <si>
    <t>Family education and support</t>
  </si>
  <si>
    <t>The agency has implemented strategies to promote a drug-free workplace, according to their policy.</t>
  </si>
  <si>
    <t>There is evidence that this woman's ability to get to and from substance use services (transportation needs) was assessed and a plan was developed to address need, if applicable.</t>
  </si>
  <si>
    <t>j.</t>
  </si>
  <si>
    <t>The signature of the service recipient or the service recipient’s legally responsible person</t>
  </si>
  <si>
    <t>b. 3-month update</t>
  </si>
  <si>
    <t>c. 6-month update</t>
  </si>
  <si>
    <t>d. 12-month update</t>
  </si>
  <si>
    <t>The agency has implemented strategies to promote a drug-free workplace, according to their policy</t>
  </si>
  <si>
    <t>The date the consent is signed</t>
  </si>
  <si>
    <r>
      <rPr>
        <b/>
        <sz val="10"/>
        <rFont val="Arial Narrow"/>
        <family val="2"/>
      </rPr>
      <t>c</t>
    </r>
    <r>
      <rPr>
        <sz val="10"/>
        <rFont val="Arial Narrow"/>
        <family val="2"/>
      </rPr>
      <t>. The name of the individual or individuals, agency or agencies to whom information is being released.</t>
    </r>
  </si>
  <si>
    <r>
      <rPr>
        <b/>
        <sz val="10"/>
        <rFont val="Arial Narrow"/>
        <family val="2"/>
      </rPr>
      <t>d</t>
    </r>
    <r>
      <rPr>
        <sz val="10"/>
        <rFont val="Arial Narrow"/>
        <family val="2"/>
      </rPr>
      <t>. The information to be released.</t>
    </r>
  </si>
  <si>
    <r>
      <rPr>
        <b/>
        <sz val="10"/>
        <rFont val="Arial Narrow"/>
        <family val="2"/>
      </rPr>
      <t xml:space="preserve">e. </t>
    </r>
    <r>
      <rPr>
        <sz val="10"/>
        <rFont val="Arial Narrow"/>
        <family val="2"/>
      </rPr>
      <t>The purpose for the release.</t>
    </r>
  </si>
  <si>
    <r>
      <rPr>
        <b/>
        <sz val="10"/>
        <rFont val="Arial Narrow"/>
        <family val="2"/>
      </rPr>
      <t>i.</t>
    </r>
    <r>
      <rPr>
        <sz val="10"/>
        <rFont val="Arial Narrow"/>
        <family val="2"/>
      </rPr>
      <t xml:space="preserve">  The date the consent is signed.</t>
    </r>
  </si>
  <si>
    <r>
      <rPr>
        <b/>
        <sz val="10"/>
        <rFont val="Arial Narrow"/>
        <family val="2"/>
      </rPr>
      <t>b.</t>
    </r>
    <r>
      <rPr>
        <sz val="10"/>
        <rFont val="Arial Narrow"/>
        <family val="2"/>
      </rPr>
      <t xml:space="preserve"> 3-month update</t>
    </r>
  </si>
  <si>
    <r>
      <rPr>
        <b/>
        <sz val="10"/>
        <rFont val="Arial Narrow"/>
        <family val="2"/>
      </rPr>
      <t>c</t>
    </r>
    <r>
      <rPr>
        <sz val="10"/>
        <rFont val="Arial Narrow"/>
        <family val="2"/>
      </rPr>
      <t>. 6-month update</t>
    </r>
  </si>
  <si>
    <r>
      <rPr>
        <b/>
        <sz val="10"/>
        <rFont val="Arial Narrow"/>
        <family val="2"/>
      </rPr>
      <t>d.</t>
    </r>
    <r>
      <rPr>
        <sz val="10"/>
        <rFont val="Arial Narrow"/>
        <family val="2"/>
      </rPr>
      <t xml:space="preserve"> 12-month update</t>
    </r>
  </si>
  <si>
    <t>There is a written program description for pregnant women and women with dependent children that provides gender specific substance use disorder treatment.</t>
  </si>
  <si>
    <t>There is evidence that the Economic Self-Sufficiency Plan (ESSP) (or PCP, if ESSP is not used) is reviewed on at least a monthly basis.</t>
  </si>
  <si>
    <t>There is evidence of a JJSAMHP Plan of Work (POW) for FY 2016-2017 signed by the LME-MCO Director and the Juvenile Justice Chief Court Counselor.</t>
  </si>
  <si>
    <t>h. The signature of the service recipient or the service recipient’s legally responsible person.</t>
  </si>
  <si>
    <t>The signature of the service recipient or the service recipient’s legally responsible person.</t>
  </si>
  <si>
    <t>SAPTBG INDIVIDUALS USING SUBSTANCES INTRAVENOUSLY PROGRAM MONITORING</t>
  </si>
  <si>
    <t>a. Screening/Referral</t>
  </si>
  <si>
    <t>b. Assessment</t>
  </si>
  <si>
    <t>c. Engagement</t>
  </si>
  <si>
    <t>d. Evidence Based Treatment</t>
  </si>
  <si>
    <t>e. Beyond Treatment/Recovery Oriented Systems of Care</t>
  </si>
  <si>
    <t>There is evidence of a signed Memorandum of Agreement that outlines the key responsibilities of each partner and the team processes and procedures, such as effective monitoring of programs and practices as identified in the Plan of Work (POW).</t>
  </si>
  <si>
    <t xml:space="preserve">There is evidence that the LME-MCO extended an invitation to Juvenile Justice to participate in the data collection process for the 2017 LME-MCO GAPS Analysis report. </t>
  </si>
  <si>
    <t xml:space="preserve">There is evidence that the LME-MCO contracted with the provider to provide this service. </t>
  </si>
  <si>
    <t>There is evidence that the LME-MCO's 2017 Gaps and Needs Analysis report included the gaps and needs identified by JJSAMHP.</t>
  </si>
  <si>
    <t xml:space="preserve">e. Beyond Treatment/Recovery Oriented Systems of Care </t>
  </si>
  <si>
    <t>Each Provider agency meets developer training requirements.</t>
  </si>
  <si>
    <t>There is documentation of systemic planning (e.g. Strategic plan following the steps of the Strategic Prevention Framework).</t>
  </si>
  <si>
    <t>The contact was valid during the reporting period (July 1, 2016- Dec. 31,2016).</t>
  </si>
  <si>
    <t xml:space="preserve">There is documentation of key stakeholders willing to partner to advance the policy effort. Examples of evidence include meeting attendance, MOUs and partner agreements. </t>
  </si>
  <si>
    <r>
      <rPr>
        <b/>
        <sz val="10"/>
        <color rgb="FFFF0000"/>
        <rFont val="Arial Narrow"/>
        <family val="2"/>
      </rPr>
      <t>(Selective)</t>
    </r>
    <r>
      <rPr>
        <b/>
        <sz val="10"/>
        <rFont val="Arial Narrow"/>
        <family val="2"/>
      </rPr>
      <t xml:space="preserve"> </t>
    </r>
    <r>
      <rPr>
        <sz val="10"/>
        <rFont val="Arial Narrow"/>
        <family val="2"/>
      </rPr>
      <t>Formal and Informal contacts with law enforcement for arrest, detention, warning, OR (High Risk Factor #8,12</t>
    </r>
  </si>
  <si>
    <t>SAPTBG INDIVIDUALS USING SUBSTANCES INTRAVENOUSLY RECORD REVIEW</t>
  </si>
  <si>
    <t>SAPTBG WORK FIRST/CHILD PROTECTIVE SERVICES SUBSTANCE USE INITIATIVE PROGRAM MONITORING</t>
  </si>
  <si>
    <t>JUVENILE JUSTICE SUBSTANCE ABUSE MENTAL HEALTH PARTNERSHIP (JJSAMHP) PROGRAM MONITORING</t>
  </si>
  <si>
    <t>JUVENILE JUSTICE SUBSTANCE ABUSE MENTAL HEALTH PARTNERSHIP (JJSAMHP) RECORD REVIEW</t>
  </si>
  <si>
    <t xml:space="preserve">j. There is specific language that prohibits re-disclosure. </t>
  </si>
  <si>
    <t xml:space="preserve">There is specific language that prohibits re-disclosure. </t>
  </si>
  <si>
    <t>GAIN</t>
  </si>
  <si>
    <t>Other (specify)</t>
  </si>
  <si>
    <t>b</t>
  </si>
  <si>
    <t>c</t>
  </si>
  <si>
    <t>d</t>
  </si>
  <si>
    <t>5</t>
  </si>
  <si>
    <t>6</t>
  </si>
  <si>
    <t>7</t>
  </si>
  <si>
    <t>a</t>
  </si>
  <si>
    <t>e</t>
  </si>
  <si>
    <t>There is evidence of individual and/or family involvement in treatment planning.</t>
  </si>
  <si>
    <t>There is evidence that a Strength, Needs and Culture Discovery (SNCD) Assessment was completed with the child/family.</t>
  </si>
  <si>
    <t>There is evidence that HFW child/youth received a behavioral health service.</t>
  </si>
  <si>
    <t>There is evidence that HFW child/youth received support from the HFW team.</t>
  </si>
  <si>
    <t xml:space="preserve">If the assessment indicated a need for treatment for trauma, there is documentation that provider assisted child/youth and family with referral (and if necessary) service transition process.  </t>
  </si>
  <si>
    <t>1</t>
  </si>
  <si>
    <t>2</t>
  </si>
  <si>
    <r>
      <t xml:space="preserve">There is evidence that the Family Partner Coordinator supported the HFW Team by: 
</t>
    </r>
    <r>
      <rPr>
        <b/>
        <sz val="11"/>
        <color theme="3"/>
        <rFont val="Arial Narrow"/>
        <family val="2"/>
      </rPr>
      <t>ALL the following statements need to be answered YES in order for this item to be MET.</t>
    </r>
  </si>
  <si>
    <t>3</t>
  </si>
  <si>
    <t>4</t>
  </si>
  <si>
    <t>Educating local collaborative and local stakeholder groups about HFW pilot sites</t>
  </si>
  <si>
    <t>Outreach/education to HFW families and other families who live in the same community</t>
  </si>
  <si>
    <t>Active participation: in wraparound consultation meetings</t>
  </si>
  <si>
    <r>
      <rPr>
        <b/>
        <sz val="11"/>
        <color rgb="FFFF0000"/>
        <rFont val="Arial Narrow"/>
        <family val="2"/>
      </rPr>
      <t>(INFORMATIONAL ONLY)</t>
    </r>
    <r>
      <rPr>
        <b/>
        <sz val="11"/>
        <rFont val="Arial Narrow"/>
        <family val="2"/>
      </rPr>
      <t xml:space="preserve"> </t>
    </r>
    <r>
      <rPr>
        <sz val="11"/>
        <rFont val="Arial Narrow"/>
        <family val="2"/>
      </rPr>
      <t>For HFW child/youth and families there is evidence the team attempted to help assure more efforts were made for individuals who reached the transition planning phase, the caregiver/family assumed more responsibility/ took lead in identifying and obtaining resources needed to implement wraparound plan.</t>
    </r>
  </si>
  <si>
    <r>
      <t xml:space="preserve">There is evidence that this individual has a principle or primary diagnosis of Serious Mental Illness (SMI) (adults) or Severe Emotional Disturbance (SED) (children). </t>
    </r>
    <r>
      <rPr>
        <b/>
        <sz val="11"/>
        <color theme="3"/>
        <rFont val="Arial Narrow"/>
        <family val="2"/>
      </rPr>
      <t>(All items for either child or adult must be "YES", in order for this item to be "MET")</t>
    </r>
  </si>
  <si>
    <r>
      <t xml:space="preserve">There is evidence that a NC TOPPS was completed within the required timeframes. </t>
    </r>
    <r>
      <rPr>
        <b/>
        <sz val="11"/>
        <color theme="3"/>
        <rFont val="Arial Narrow"/>
        <family val="2"/>
      </rPr>
      <t>This item is automatically scored based on the results from 3a-3e below.</t>
    </r>
  </si>
  <si>
    <r>
      <t xml:space="preserve">The record contains a signed authorization to release information that is time limited (no more than 12 months) with reference to the specific information to be released.  </t>
    </r>
    <r>
      <rPr>
        <b/>
        <sz val="11"/>
        <color theme="3"/>
        <rFont val="Arial Narrow"/>
        <family val="2"/>
      </rPr>
      <t>ALL the following statements need to be answered YES in order for this item to be MET.</t>
    </r>
  </si>
  <si>
    <r>
      <rPr>
        <b/>
        <sz val="11"/>
        <rFont val="Arial Narrow"/>
        <family val="2"/>
      </rPr>
      <t xml:space="preserve">(FEP) </t>
    </r>
    <r>
      <rPr>
        <sz val="11"/>
        <rFont val="Arial Narrow"/>
        <family val="2"/>
      </rPr>
      <t>There is evidence the individual who chose not to receive treatment through a Coordinated Specialty Care (CSC) team at any point during the treatment process are informed of other treatment options and upon request, linked to an alternative service.</t>
    </r>
  </si>
  <si>
    <r>
      <rPr>
        <b/>
        <sz val="11"/>
        <rFont val="Arial Narrow"/>
        <family val="2"/>
      </rPr>
      <t xml:space="preserve">(FEP) </t>
    </r>
    <r>
      <rPr>
        <sz val="11"/>
        <rFont val="Arial Narrow"/>
        <family val="2"/>
      </rPr>
      <t xml:space="preserve">There is evidence the individual was screened within 72 hours of contact. </t>
    </r>
  </si>
  <si>
    <r>
      <rPr>
        <b/>
        <sz val="11"/>
        <rFont val="Arial Narrow"/>
        <family val="2"/>
      </rPr>
      <t>(FEP)</t>
    </r>
    <r>
      <rPr>
        <sz val="11"/>
        <rFont val="Arial Narrow"/>
        <family val="2"/>
      </rPr>
      <t xml:space="preserve"> There is evidence the individual has experienced an onset of First Episode Psychosis that is not secondary to other conditions.</t>
    </r>
  </si>
  <si>
    <r>
      <rPr>
        <b/>
        <sz val="11"/>
        <rFont val="Arial Narrow"/>
        <family val="2"/>
      </rPr>
      <t>(FEP)</t>
    </r>
    <r>
      <rPr>
        <sz val="11"/>
        <rFont val="Arial Narrow"/>
        <family val="2"/>
      </rPr>
      <t xml:space="preserve"> There is evidence the individual is between the ages of 15-30.</t>
    </r>
  </si>
  <si>
    <r>
      <rPr>
        <b/>
        <sz val="11"/>
        <rFont val="Arial Narrow"/>
        <family val="2"/>
      </rPr>
      <t xml:space="preserve">(FEP) </t>
    </r>
    <r>
      <rPr>
        <sz val="11"/>
        <rFont val="Arial Narrow"/>
        <family val="2"/>
      </rPr>
      <t xml:space="preserve">There is evidence of the onset of psychotic symptoms within the last three years. </t>
    </r>
  </si>
  <si>
    <t>Medication Management</t>
  </si>
  <si>
    <t>The disorder resulted in functional impairment that substantially interferes with or limits the child's role or functioning in family, school or community activities.</t>
  </si>
  <si>
    <t xml:space="preserve">There is evidence that the provider worked with child/youth and/or family to identify informal/natural support persons to invite to participate in the PCP planning process. </t>
  </si>
  <si>
    <t>There is evidence of participation by service recipient and family member in the community mental health system of care.</t>
  </si>
  <si>
    <r>
      <t xml:space="preserve">There is evidence of activities to increase and diversify the participation of youth and families with life experiences in the public mental health system in the local SOC community collaborative. </t>
    </r>
    <r>
      <rPr>
        <b/>
        <sz val="11"/>
        <color theme="3"/>
        <rFont val="Arial Narrow"/>
        <family val="2"/>
      </rPr>
      <t>(CHILD ONLY)</t>
    </r>
  </si>
  <si>
    <r>
      <rPr>
        <b/>
        <sz val="11"/>
        <rFont val="Arial Narrow"/>
        <family val="2"/>
      </rPr>
      <t xml:space="preserve">(FEP) </t>
    </r>
    <r>
      <rPr>
        <sz val="11"/>
        <rFont val="Arial Narrow"/>
        <family val="2"/>
      </rPr>
      <t xml:space="preserve">There is evidence the program provides outreach and assertive engagement activities to individuals and families. </t>
    </r>
  </si>
  <si>
    <r>
      <rPr>
        <b/>
        <sz val="11"/>
        <rFont val="Arial Narrow"/>
        <family val="2"/>
      </rPr>
      <t>(FEP)</t>
    </r>
    <r>
      <rPr>
        <sz val="11"/>
        <rFont val="Arial Narrow"/>
        <family val="2"/>
      </rPr>
      <t xml:space="preserve"> There is evidence the program provides the required elements of a Coordinated Specialty Care Team. </t>
    </r>
    <r>
      <rPr>
        <b/>
        <sz val="11"/>
        <rFont val="Arial Narrow"/>
        <family val="2"/>
      </rPr>
      <t xml:space="preserve"> ALL the following statements need to be answered YES in order for this item to be MET.</t>
    </r>
  </si>
  <si>
    <r>
      <rPr>
        <b/>
        <sz val="11"/>
        <rFont val="Arial Narrow"/>
        <family val="2"/>
      </rPr>
      <t xml:space="preserve">(FEP) </t>
    </r>
    <r>
      <rPr>
        <sz val="11"/>
        <rFont val="Arial Narrow"/>
        <family val="2"/>
      </rPr>
      <t xml:space="preserve">There is evidence of the LME-MCO support and oversight of implementation of the provision of services to individuals experiencing FEP. </t>
    </r>
  </si>
  <si>
    <r>
      <rPr>
        <b/>
        <sz val="11"/>
        <rFont val="Arial Narrow"/>
        <family val="2"/>
      </rPr>
      <t xml:space="preserve">(FEP) </t>
    </r>
    <r>
      <rPr>
        <sz val="11"/>
        <rFont val="Arial Narrow"/>
        <family val="2"/>
      </rPr>
      <t xml:space="preserve">There is evidence the program provides crisis services or has an agreement in place with a provider for these services.  </t>
    </r>
  </si>
  <si>
    <r>
      <rPr>
        <b/>
        <sz val="11"/>
        <rFont val="Arial Narrow"/>
        <family val="2"/>
      </rPr>
      <t xml:space="preserve">(FEP) </t>
    </r>
    <r>
      <rPr>
        <sz val="11"/>
        <rFont val="Arial Narrow"/>
        <family val="2"/>
      </rPr>
      <t xml:space="preserve">There is evidence the program conducts education and marketing sessions with stakeholders and providers to increase awareness of FEP population and available resources. </t>
    </r>
  </si>
  <si>
    <t>There is evidence that the youth and family participated in the service planning process.</t>
  </si>
  <si>
    <r>
      <t>There is evidence that activities within the JJSAMHP Domains are included within the individual’s service record</t>
    </r>
    <r>
      <rPr>
        <b/>
        <sz val="11"/>
        <color theme="3"/>
        <rFont val="Arial Narrow"/>
        <family val="2"/>
      </rPr>
      <t xml:space="preserve">. If at least ONE of the following activities is answered YES, this item is MET.  </t>
    </r>
  </si>
  <si>
    <t>Screening/Assessment</t>
  </si>
  <si>
    <t>Services</t>
  </si>
  <si>
    <t>Training</t>
  </si>
  <si>
    <t>Transition Services</t>
  </si>
  <si>
    <r>
      <t xml:space="preserve">There is evidence the Plan of Work documents the activities within the JJSAMHP 5 Domains. 
</t>
    </r>
    <r>
      <rPr>
        <b/>
        <sz val="11"/>
        <color theme="3"/>
        <rFont val="Arial Narrow"/>
        <family val="2"/>
      </rPr>
      <t>ALL the following statements need to be answered YES in order for this item to be MET.</t>
    </r>
  </si>
  <si>
    <t>The QPSA (Qualified Professional – Substance Abuse) Provider is presently serving or has served an individual during the current fiscal year in the Work First Substance Use Initiative Program including Work First Child Protective Services and/or food nutrition services (FNS).</t>
  </si>
  <si>
    <t xml:space="preserve">There is evidence of the youth's and family's participation in the initial Child and Family Team meeting. </t>
  </si>
  <si>
    <t>The LME-MCO has notified and informed the contract provider of the Block Grant requirements for JJSAMHP services.</t>
  </si>
  <si>
    <t>i</t>
  </si>
  <si>
    <t>h</t>
  </si>
  <si>
    <t>f</t>
  </si>
  <si>
    <t>g</t>
  </si>
  <si>
    <t>j</t>
  </si>
  <si>
    <t>k</t>
  </si>
  <si>
    <t>There is documentation of inter-agency collaboration and coordination to make consumers aware of Employee Assistance Programs. Examples of documented evidence include brochures, flyers, etc.(Note: Division of MH/DD/SAS policy prohibits the earning of federal or state funds to support DWI Assessments or ADETS programs).</t>
  </si>
  <si>
    <r>
      <rPr>
        <b/>
        <sz val="10"/>
        <rFont val="Arial Narrow"/>
        <family val="2"/>
      </rPr>
      <t>h</t>
    </r>
    <r>
      <rPr>
        <sz val="10"/>
        <rFont val="Arial Narrow"/>
        <family val="2"/>
      </rPr>
      <t>. The signature of the service recipient or the service recipient’s legally responsible person.</t>
    </r>
  </si>
  <si>
    <r>
      <t xml:space="preserve">There is evidence of the activities conducted by the partnership for the fiscal year.
</t>
    </r>
    <r>
      <rPr>
        <b/>
        <sz val="11"/>
        <color theme="3"/>
        <rFont val="Arial Narrow"/>
        <family val="2"/>
      </rPr>
      <t>If at least ONE of the following activities is answered YES, this item is MET.</t>
    </r>
  </si>
  <si>
    <r>
      <t>There is a valid contract for the period of July 1, 2016 - June 30, 2017 between the LME/MCO and the provider of SA prevention services.</t>
    </r>
    <r>
      <rPr>
        <b/>
        <sz val="10"/>
        <color theme="3"/>
        <rFont val="Arial Narrow"/>
        <family val="2"/>
      </rPr>
      <t xml:space="preserve">
ALL the following statements need to be answered YES in order for this item to be MET.</t>
    </r>
  </si>
  <si>
    <t xml:space="preserve">The provider has been classified as a non-profit entity by the Secretary of State and the IRS. </t>
  </si>
  <si>
    <t xml:space="preserve">At the point of admission the child met the eligibility requirement for the target populaion. </t>
  </si>
  <si>
    <r>
      <t xml:space="preserve">The record contains a signed authorization to release information that is time-limited (no more than 12 months) and contains all the other required elements for the release of information, including a clear reference to the specific information to be released. </t>
    </r>
    <r>
      <rPr>
        <b/>
        <sz val="10"/>
        <rFont val="Arial Narrow"/>
        <family val="2"/>
      </rPr>
      <t xml:space="preserve">
</t>
    </r>
    <r>
      <rPr>
        <b/>
        <sz val="10"/>
        <color theme="3" tint="-0.249977111117893"/>
        <rFont val="Arial Narrow"/>
        <family val="2"/>
      </rPr>
      <t>ALL the following statements need to be answered YES in order for this item to be MET.</t>
    </r>
  </si>
  <si>
    <t xml:space="preserve">If this woman was pregnant when assessed for services, there is evidence of timely admission or referral to appropriate services. </t>
  </si>
  <si>
    <t>If services required for the pregnant woman were not available within 48 hours, there is evidence interim services were offered or provided.</t>
  </si>
  <si>
    <r>
      <t>The authorization to release information meets all the requirements for a valid release.</t>
    </r>
    <r>
      <rPr>
        <b/>
        <sz val="10"/>
        <rFont val="Arial Narrow"/>
        <family val="2"/>
      </rPr>
      <t xml:space="preserve">
</t>
    </r>
    <r>
      <rPr>
        <b/>
        <sz val="10"/>
        <color theme="3" tint="-0.249977111117893"/>
        <rFont val="Arial Narrow"/>
        <family val="2"/>
      </rPr>
      <t>ALL the following statements need to be answered YES in order for this item to be MET.</t>
    </r>
  </si>
  <si>
    <t>There is evidence of a signed authorization to  release information between the county department of social services and the NC CASAWORKS for Families Residential Program, to communicate the person's treatment services.</t>
  </si>
  <si>
    <t>There is evidence of a  signed authorization to release of information between the individual's referring county department of social services and the local LME-MCO/Contract Provider to communicate regarding assessment and disposition.</t>
  </si>
  <si>
    <r>
      <t>The release of information meets all the requirements for a valid release.</t>
    </r>
    <r>
      <rPr>
        <b/>
        <sz val="11"/>
        <rFont val="Arial Narrow"/>
        <family val="2"/>
      </rPr>
      <t xml:space="preserve">
</t>
    </r>
    <r>
      <rPr>
        <b/>
        <sz val="11"/>
        <color theme="3" tint="-0.249977111117893"/>
        <rFont val="Arial Narrow"/>
        <family val="2"/>
      </rPr>
      <t>ALL the following statements need to be answered YES in order for this item to be MET.</t>
    </r>
  </si>
  <si>
    <t>There are three populations served under this initiative -- Work First, CPS and FNS.  If the referral is coming from Work First specifically, there is evidence of a completed SUDDS 5 or pre-approved alternate assessment for the participant.</t>
  </si>
  <si>
    <t xml:space="preserve">
There is evidence concerning the participants' disposition after meeting with the QPSA.  
</t>
  </si>
  <si>
    <t>There is evidence the LME-MCO collaborated with the Division of Adult Correction and/or Juvenile Justice staff and other key stakeholders to regularly review and reevaluate the needs of individuals and their families involved in the justice system and their families.</t>
  </si>
  <si>
    <r>
      <t>There is evidence of an authorization to release information that is signed by the child or legally responsible person (LRP) for sharing of information between the local juvenile court and the JJSAMHP.</t>
    </r>
    <r>
      <rPr>
        <b/>
        <sz val="11"/>
        <color theme="3"/>
        <rFont val="Arial Narrow"/>
        <family val="2"/>
      </rPr>
      <t xml:space="preserve"> ALL the following statements need to be answered YES in order for this item to be MET.</t>
    </r>
  </si>
  <si>
    <t>SAPTBG – Prevention Program Monitoring</t>
  </si>
  <si>
    <t xml:space="preserve">SAPTBG – Individuals Using Substances Intravenously Program Monitoring
</t>
  </si>
  <si>
    <t xml:space="preserve">SAPTBG - WORK FIRST/Child Protective Services Substance Use Initiative Program Monitoring
</t>
  </si>
  <si>
    <t xml:space="preserve">SAPTBG - WORK FIRST/Child Protective Services Substance Use Initiative Record Review
</t>
  </si>
  <si>
    <t xml:space="preserve">Juvenile Justice Substance Abuse Mental Health Partnership (JJSAMHP) Program Review
</t>
  </si>
  <si>
    <t xml:space="preserve">Juvenile Justice Substance Abuse Mental Health Partnership (JJSAMHP) Record Review
</t>
  </si>
  <si>
    <t>System of Care - High Fidelity Wraparound Program Monitoring</t>
  </si>
  <si>
    <t>System of Care - High Fidelity Wraparound Record Review</t>
  </si>
  <si>
    <t>The following guidelines are in the above embedded PDF file. Double click the PDF icon to open it.</t>
  </si>
  <si>
    <t xml:space="preserve">SAPTBG - CASAWORKs for Families™ Residential Initiative Program Monitoring
</t>
  </si>
  <si>
    <t xml:space="preserve">SAPTBG - CASAWORKs for Families™ Residential Initiative Record Review
</t>
  </si>
  <si>
    <t>SAPTBG CASAWORKs FOR FAMILIES  ™ RESIDENTIAL INITIATIVE PROGRAM MONITORING</t>
  </si>
  <si>
    <t>SAPTBG CASAWORKs FOR FAMILIES  ™ RESIDENTIAL INITIATIVE RECORD REVIEW</t>
  </si>
  <si>
    <t>SAPTBG WORK FIRST/CHILD PROTECTIVE SERVICES SUBSTANCE USE INITIATIVE RECORD REVIEW</t>
  </si>
  <si>
    <t>SAPTBG PREVENTION PROGRAM MONITORING</t>
  </si>
  <si>
    <t>SAPTBG PREVENTION RECORD REVIEW</t>
  </si>
  <si>
    <t>SAPTBG RECORD REVIEW</t>
  </si>
  <si>
    <t>SAPTBG WOMEN'S SET-ASIDE FUNDING PROGRAM MONITORING</t>
  </si>
  <si>
    <t>There is evidence that funds are used to provide access to mental health services to target populations, including children and youth with co-occurring disorders and adolescents transitioning into adulthood.</t>
  </si>
  <si>
    <t xml:space="preserve">There is evidence that the LME-MCO supports and promotes the implementation of evidenced based treatment services through the provision of provider training and monitoring. 
</t>
  </si>
  <si>
    <r>
      <rPr>
        <sz val="11"/>
        <rFont val="Arial Narrow"/>
        <family val="2"/>
      </rPr>
      <t xml:space="preserve">There is evidence the LME-MCO has a process for gathering and submitting SOC Coordinator activity data in the semi-annual reports submitted to the State SOC Coordinator.
</t>
    </r>
    <r>
      <rPr>
        <b/>
        <sz val="11"/>
        <rFont val="Arial Narrow"/>
        <family val="2"/>
      </rPr>
      <t xml:space="preserve">
</t>
    </r>
  </si>
  <si>
    <t xml:space="preserve">There is evidence that services are provided to adults with Serious Mental Illness (SMI) regardless of inability to pay. </t>
  </si>
  <si>
    <t xml:space="preserve">There is evidence that services are provided to children with Severe Emotional Disturbance (SED) regardless of inability to pay. </t>
  </si>
  <si>
    <t>SYSTEM OF CARE EXPANSION GRANT  - HIGH FIDELITY WRAPAROUND PROGRAM MONITORING</t>
  </si>
  <si>
    <t>SYSTEM OF CARE EXPANSION GRANT - HIGH FIDELITY WRAPAROUND RECORD REVIEW</t>
  </si>
  <si>
    <t>Range Name =AgeP</t>
  </si>
  <si>
    <t>Range Name =Providers2</t>
  </si>
  <si>
    <r>
      <t>Between July 1, 2016-Dec. 31, 2016, there is evidence of information dissemination activities about prevention services, programs and knowledge of alcohol, tobacco and drug use, abuse and addiction</t>
    </r>
    <r>
      <rPr>
        <b/>
        <sz val="10"/>
        <color theme="3"/>
        <rFont val="Arial Narrow"/>
        <family val="2"/>
      </rPr>
      <t xml:space="preserve">. </t>
    </r>
    <r>
      <rPr>
        <b/>
        <i/>
        <sz val="10"/>
        <color theme="3"/>
        <rFont val="Arial Narrow"/>
        <family val="2"/>
      </rPr>
      <t>The use of this strategy is optional and can only be used in support of an identified CORE Prevention Strategy.</t>
    </r>
    <r>
      <rPr>
        <b/>
        <sz val="10"/>
        <color theme="3"/>
        <rFont val="Arial Narrow"/>
        <family val="2"/>
      </rPr>
      <t xml:space="preserve">
If at least ONE of the following activities is answered YES, this item is MET.</t>
    </r>
  </si>
  <si>
    <r>
      <t xml:space="preserve">Between July 1, 2016-Dec. 31, 2016, there is evidence of activities for education and two-way communication involving interaction between the educator/facilitator and participants. </t>
    </r>
    <r>
      <rPr>
        <b/>
        <i/>
        <sz val="10"/>
        <color theme="3"/>
        <rFont val="Arial Narrow"/>
        <family val="2"/>
      </rPr>
      <t>This is a Core Prevention Strategy and must be implemented.</t>
    </r>
    <r>
      <rPr>
        <b/>
        <sz val="10"/>
        <color theme="3"/>
        <rFont val="Arial Narrow"/>
        <family val="2"/>
      </rPr>
      <t xml:space="preserve">
ALL the following statements need to be answered YES in order for this item to be MET.</t>
    </r>
  </si>
  <si>
    <r>
      <t xml:space="preserve">(OPTIONAL) Between July 1, 2016-Dec. 31, 2016, there is evidence of alternative activities that exclude alcohol, tobacco and other drug usage. </t>
    </r>
    <r>
      <rPr>
        <b/>
        <i/>
        <sz val="10"/>
        <color theme="3"/>
        <rFont val="Arial Narrow"/>
        <family val="2"/>
      </rPr>
      <t>The use of this strategy is optional and can only be used in support of an identified CORE Prevention Strategy.</t>
    </r>
    <r>
      <rPr>
        <sz val="10"/>
        <color theme="3"/>
        <rFont val="Arial Narrow"/>
        <family val="2"/>
      </rPr>
      <t xml:space="preserve">
</t>
    </r>
    <r>
      <rPr>
        <b/>
        <sz val="10"/>
        <color theme="3"/>
        <rFont val="Arial Narrow"/>
        <family val="2"/>
      </rPr>
      <t xml:space="preserve">
If at least ONE of the following activities is answered YES, this item is MET.</t>
    </r>
    <r>
      <rPr>
        <b/>
        <sz val="10"/>
        <rFont val="Arial Narrow"/>
        <family val="2"/>
      </rPr>
      <t xml:space="preserve">
</t>
    </r>
  </si>
  <si>
    <r>
      <t xml:space="preserve">Between July 1, 2016-Dec. 31, 2016, there is evidence of activities for problem identification and referrals to determine if youth who have engaged in illegal/age inappropriate use of alcohol, tobacco and other drug use can have their behavior reversed through education. </t>
    </r>
    <r>
      <rPr>
        <b/>
        <i/>
        <sz val="10"/>
        <color theme="3"/>
        <rFont val="Arial Narrow"/>
        <family val="2"/>
      </rPr>
      <t>The use of this strategy is optional and can only be used in support of an identified CORE Prevention Strategy.</t>
    </r>
    <r>
      <rPr>
        <sz val="10"/>
        <color theme="3"/>
        <rFont val="Arial Narrow"/>
        <family val="2"/>
      </rPr>
      <t xml:space="preserve">
</t>
    </r>
    <r>
      <rPr>
        <b/>
        <sz val="10"/>
        <color theme="3"/>
        <rFont val="Arial Narrow"/>
        <family val="2"/>
      </rPr>
      <t xml:space="preserve">
If at least ONE of the following activities is answered YES, this item is MET.</t>
    </r>
  </si>
  <si>
    <r>
      <t>Between July 1, 2016-Dec. 31, 2016, there is evidence of community-based processes that include organizing, planning, and enhancing efficiency and effectiveness of service implementation, inter-agency collaboration, coalition building and networking through interaction with other stakeholders</t>
    </r>
    <r>
      <rPr>
        <b/>
        <sz val="10"/>
        <color theme="3"/>
        <rFont val="Arial Narrow"/>
        <family val="2"/>
      </rPr>
      <t xml:space="preserve">. </t>
    </r>
    <r>
      <rPr>
        <b/>
        <i/>
        <sz val="10"/>
        <color theme="3"/>
        <rFont val="Arial Narrow"/>
        <family val="2"/>
      </rPr>
      <t xml:space="preserve">This is a Core Prevention Strategy and must be implemented.
</t>
    </r>
    <r>
      <rPr>
        <b/>
        <sz val="10"/>
        <color theme="3"/>
        <rFont val="Arial Narrow"/>
        <family val="2"/>
      </rPr>
      <t xml:space="preserve">
If at least ONE of the following activities is answered YES, this item is MET.</t>
    </r>
  </si>
  <si>
    <r>
      <t>Between July 1, 2016-Dec. 31, 2016, there is evidence of legal and/or regulatory environmental activities that target establishing or changing written or unwritten community standards.</t>
    </r>
    <r>
      <rPr>
        <b/>
        <i/>
        <sz val="10"/>
        <color theme="3"/>
        <rFont val="Arial Narrow"/>
        <family val="2"/>
      </rPr>
      <t xml:space="preserve">This is a Core Prevention Strategy and must be implemented.
</t>
    </r>
    <r>
      <rPr>
        <sz val="10"/>
        <color theme="3"/>
        <rFont val="Arial Narrow"/>
        <family val="2"/>
      </rPr>
      <t xml:space="preserve">
</t>
    </r>
    <r>
      <rPr>
        <b/>
        <sz val="10"/>
        <color theme="3"/>
        <rFont val="Arial Narrow"/>
        <family val="2"/>
      </rPr>
      <t>Review evidence submitted by the provider to determine which of the following requirements have been met. If at least ONE of the following activities is answered YES, this item is MET.</t>
    </r>
  </si>
  <si>
    <r>
      <t xml:space="preserve">Between July 1, 2016-December  31, 2016, there is evidence of activities that target  environmental strategies and communication campaigns that utilize purposeful promotional strategies to change knowledge, attitudes, behavior or policy in a specific,  intended audience  via marketing and advertising techniques. </t>
    </r>
    <r>
      <rPr>
        <b/>
        <i/>
        <sz val="10"/>
        <color theme="3"/>
        <rFont val="Arial Narrow"/>
        <family val="2"/>
      </rPr>
      <t xml:space="preserve">This is a Core Prevention Strategy and must be implemented.
</t>
    </r>
    <r>
      <rPr>
        <b/>
        <sz val="10"/>
        <color theme="3"/>
        <rFont val="Arial Narrow"/>
        <family val="2"/>
      </rPr>
      <t>Review evidence submitted by the provider to determine which of the following requirements have been met. If at least ONE of the following activities is answered YES, this item is MET.</t>
    </r>
  </si>
  <si>
    <t xml:space="preserve">There is documentation of participation in a Division-sponsored or approved policy training. Examples of evidence include: training certificate, training materials, etc. </t>
  </si>
  <si>
    <t xml:space="preserve">There is documentation of a Division-sponsored or approved Communication Campaign training. (e.g. training certificate and/or training materials).   </t>
  </si>
  <si>
    <t>GAIN Lite</t>
  </si>
  <si>
    <t>Comprehensive Health Assessment Tool (CHAT)</t>
  </si>
  <si>
    <t xml:space="preserve">Child Behavior Checklist (CBCL) </t>
  </si>
  <si>
    <r>
      <t xml:space="preserve">There is evidence that an approved, reliable and comprehensive evidence-based assessment (EBA) tool [i.e., the Global Appraisal of Individual Needs (GAIN), the GAIN Lite, the Child Behavior Checklist (CBCL) and the Comprehensive Health Assessment Tool (CHAT)] was used to identify possible substance use, mental health and co-occurring problems at the individual's earliest contact with the juvenile justice system. </t>
    </r>
    <r>
      <rPr>
        <b/>
        <sz val="11"/>
        <color theme="3"/>
        <rFont val="Arial Narrow"/>
        <family val="2"/>
      </rPr>
      <t xml:space="preserve">If at least ONE of the following activities is answered YES, this item is MET. </t>
    </r>
  </si>
  <si>
    <r>
      <t xml:space="preserve">Between July 1, 2015-Dec. 31, 2016, the provider has adhered to the fidelity of the Project Alert curricula that provided booster sessions in the prescribed timeframes recommended by the developer. </t>
    </r>
    <r>
      <rPr>
        <b/>
        <i/>
        <sz val="10"/>
        <color theme="3"/>
        <rFont val="Arial Narrow"/>
        <family val="2"/>
      </rPr>
      <t xml:space="preserve">This is part of a Core Prevention Strategy and must be implemented.
</t>
    </r>
    <r>
      <rPr>
        <sz val="10"/>
        <color theme="3"/>
        <rFont val="Arial Narrow"/>
        <family val="2"/>
      </rPr>
      <t xml:space="preserve">
</t>
    </r>
    <r>
      <rPr>
        <b/>
        <sz val="10"/>
        <color theme="3"/>
        <rFont val="Arial Narrow"/>
        <family val="2"/>
      </rPr>
      <t>ALL the following statements need to be answered YES in order for this item to be MET.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</si>
</sst>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mm/dd/yy;@"/>
  </numFmts>
  <fonts count="77">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sz val="10"/>
      <name val="Arial Narrow"/>
      <family val="2"/>
    </font>
    <font>
      <sz val="11"/>
      <color indexed="9"/>
      <name val="Arial"/>
      <family val="2"/>
    </font>
    <font>
      <b/>
      <sz val="12"/>
      <color indexed="9"/>
      <name val="Arial"/>
      <family val="2"/>
    </font>
    <font>
      <b/>
      <sz val="14"/>
      <name val="Arial"/>
      <family val="2"/>
    </font>
    <font>
      <b/>
      <sz val="10"/>
      <name val="Arial"/>
      <family val="2"/>
      <scheme val="minor"/>
    </font>
    <font>
      <sz val="26"/>
      <name val="Arial"/>
      <family val="2"/>
    </font>
    <font>
      <sz val="30"/>
      <name val="Arial"/>
      <family val="2"/>
    </font>
    <font>
      <sz val="48"/>
      <name val="Arial"/>
      <family val="2"/>
    </font>
    <font>
      <sz val="24"/>
      <name val="Arial"/>
      <family val="2"/>
    </font>
    <font>
      <b/>
      <sz val="100"/>
      <name val="Arial"/>
      <family val="2"/>
    </font>
    <font>
      <sz val="10"/>
      <color theme="3" tint="-0.249977111117893"/>
      <name val="Arial"/>
      <family val="2"/>
    </font>
    <font>
      <sz val="10"/>
      <color theme="3" tint="-0.249977111117893"/>
      <name val="Arial"/>
      <family val="2"/>
      <scheme val="minor"/>
    </font>
    <font>
      <b/>
      <u/>
      <sz val="10"/>
      <color theme="3" tint="-0.249977111117893"/>
      <name val="Arial"/>
      <family val="2"/>
      <scheme val="minor"/>
    </font>
    <font>
      <sz val="11"/>
      <color indexed="8"/>
      <name val="Helvetica Neue"/>
    </font>
    <font>
      <sz val="8"/>
      <name val="Arial Narrow"/>
      <family val="2"/>
    </font>
    <font>
      <sz val="10"/>
      <color rgb="FF0070C0"/>
      <name val="Arial Narrow"/>
      <family val="2"/>
    </font>
    <font>
      <b/>
      <sz val="12"/>
      <color indexed="9"/>
      <name val="Arial Narrow"/>
      <family val="2"/>
    </font>
    <font>
      <sz val="11"/>
      <name val="Consolas"/>
      <family val="3"/>
    </font>
    <font>
      <b/>
      <sz val="9"/>
      <color indexed="9"/>
      <name val="Arial Narrow"/>
      <family val="2"/>
    </font>
    <font>
      <b/>
      <sz val="10"/>
      <color rgb="FFFF0000"/>
      <name val="Arial Narrow"/>
      <family val="2"/>
    </font>
    <font>
      <sz val="10"/>
      <color theme="3"/>
      <name val="Arial"/>
      <family val="2"/>
    </font>
    <font>
      <b/>
      <sz val="10"/>
      <color theme="7" tint="-0.749992370372631"/>
      <name val="Arial Narrow"/>
      <family val="2"/>
    </font>
    <font>
      <sz val="10"/>
      <color theme="7" tint="-0.749992370372631"/>
      <name val="Arial Narrow"/>
      <family val="2"/>
    </font>
    <font>
      <b/>
      <sz val="11"/>
      <color indexed="9"/>
      <name val="Arial Narrow"/>
      <family val="2"/>
    </font>
    <font>
      <b/>
      <i/>
      <sz val="11"/>
      <color indexed="9"/>
      <name val="Arial Narrow"/>
      <family val="2"/>
    </font>
    <font>
      <sz val="10"/>
      <name val="Georgia"/>
      <family val="1"/>
    </font>
    <font>
      <b/>
      <sz val="10"/>
      <color theme="3"/>
      <name val="Arial Narrow"/>
      <family val="2"/>
    </font>
    <font>
      <sz val="10"/>
      <color theme="3"/>
      <name val="Arial Narrow"/>
      <family val="2"/>
    </font>
    <font>
      <b/>
      <sz val="10"/>
      <color theme="3" tint="-0.249977111117893"/>
      <name val="Arial Narrow"/>
      <family val="2"/>
    </font>
    <font>
      <sz val="10"/>
      <color theme="3" tint="-0.249977111117893"/>
      <name val="Arial Narrow"/>
      <family val="2"/>
    </font>
    <font>
      <sz val="10"/>
      <color rgb="FF0070C0"/>
      <name val="Arial"/>
      <family val="2"/>
    </font>
    <font>
      <b/>
      <sz val="8"/>
      <name val="Arial Narrow"/>
      <family val="2"/>
    </font>
    <font>
      <sz val="8"/>
      <name val="Arial"/>
      <family val="2"/>
    </font>
    <font>
      <b/>
      <sz val="10"/>
      <color rgb="FFFF0000"/>
      <name val="Arial"/>
      <family val="2"/>
    </font>
    <font>
      <sz val="11"/>
      <name val="Arial Narrow"/>
      <family val="2"/>
    </font>
    <font>
      <b/>
      <sz val="11"/>
      <name val="Arial Narrow"/>
      <family val="2"/>
    </font>
    <font>
      <sz val="11"/>
      <color theme="3"/>
      <name val="Arial Narrow"/>
      <family val="2"/>
    </font>
    <font>
      <b/>
      <sz val="11"/>
      <color theme="3"/>
      <name val="Arial Narrow"/>
      <family val="2"/>
    </font>
    <font>
      <b/>
      <sz val="11"/>
      <color rgb="FFFF0000"/>
      <name val="Arial Narrow"/>
      <family val="2"/>
    </font>
    <font>
      <b/>
      <sz val="11"/>
      <color theme="3" tint="-0.249977111117893"/>
      <name val="Arial Narrow"/>
      <family val="2"/>
    </font>
    <font>
      <sz val="10"/>
      <name val="Rockwell"/>
      <family val="1"/>
    </font>
    <font>
      <sz val="11"/>
      <name val="Rockwell"/>
      <family val="1"/>
    </font>
    <font>
      <sz val="14"/>
      <name val="Rockwell"/>
      <family val="1"/>
    </font>
    <font>
      <b/>
      <sz val="12"/>
      <name val="Rockwell"/>
      <family val="1"/>
    </font>
    <font>
      <b/>
      <sz val="12"/>
      <color theme="1"/>
      <name val="Rockwell"/>
      <family val="1"/>
    </font>
    <font>
      <b/>
      <sz val="14"/>
      <color indexed="9"/>
      <name val="Rockwell"/>
      <family val="1"/>
    </font>
    <font>
      <sz val="10"/>
      <color indexed="9"/>
      <name val="Rockwell"/>
      <family val="1"/>
    </font>
    <font>
      <b/>
      <sz val="12"/>
      <color indexed="12"/>
      <name val="Rockwell"/>
      <family val="1"/>
    </font>
    <font>
      <sz val="12"/>
      <color indexed="8"/>
      <name val="Calibri"/>
      <family val="2"/>
    </font>
    <font>
      <sz val="12"/>
      <color indexed="9"/>
      <name val="Calibri"/>
      <family val="2"/>
    </font>
    <font>
      <sz val="12"/>
      <color indexed="14"/>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b/>
      <sz val="15"/>
      <color indexed="56"/>
      <name val="Calibri"/>
      <family val="2"/>
    </font>
    <font>
      <b/>
      <sz val="13"/>
      <color indexed="56"/>
      <name val="Calibri"/>
      <family val="2"/>
    </font>
    <font>
      <b/>
      <sz val="11"/>
      <color indexed="56"/>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8"/>
      <color indexed="56"/>
      <name val="Cambria"/>
      <family val="2"/>
    </font>
    <font>
      <b/>
      <sz val="12"/>
      <color indexed="8"/>
      <name val="Calibri"/>
      <family val="2"/>
    </font>
    <font>
      <sz val="12"/>
      <color indexed="10"/>
      <name val="Calibri"/>
      <family val="2"/>
    </font>
    <font>
      <b/>
      <i/>
      <sz val="10"/>
      <color theme="3"/>
      <name val="Arial Narrow"/>
      <family val="2"/>
    </font>
  </fonts>
  <fills count="4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45"/>
        <bgColor indexed="64"/>
      </patternFill>
    </fill>
    <fill>
      <patternFill patternType="solid">
        <fgColor theme="8" tint="0.59999389629810485"/>
        <bgColor indexed="64"/>
      </patternFill>
    </fill>
    <fill>
      <patternFill patternType="solid">
        <fgColor indexed="47"/>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C789C"/>
        <bgColor indexed="64"/>
      </patternFill>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4"/>
      </patternFill>
    </fill>
    <fill>
      <patternFill patternType="solid">
        <fgColor indexed="46"/>
      </patternFill>
    </fill>
    <fill>
      <patternFill patternType="solid">
        <fgColor indexed="51"/>
      </patternFill>
    </fill>
    <fill>
      <patternFill patternType="solid">
        <fgColor indexed="30"/>
      </patternFill>
    </fill>
    <fill>
      <patternFill patternType="solid">
        <fgColor indexed="29"/>
      </patternFill>
    </fill>
    <fill>
      <patternFill patternType="solid">
        <fgColor indexed="22"/>
      </patternFill>
    </fill>
    <fill>
      <patternFill patternType="solid">
        <fgColor indexed="49"/>
      </patternFill>
    </fill>
    <fill>
      <patternFill patternType="solid">
        <fgColor indexed="62"/>
      </patternFill>
    </fill>
    <fill>
      <patternFill patternType="solid">
        <fgColor indexed="19"/>
      </patternFill>
    </fill>
    <fill>
      <patternFill patternType="solid">
        <fgColor indexed="36"/>
      </patternFill>
    </fill>
    <fill>
      <patternFill patternType="solid">
        <fgColor indexed="45"/>
      </patternFill>
    </fill>
    <fill>
      <patternFill patternType="solid">
        <fgColor indexed="55"/>
      </patternFill>
    </fill>
    <fill>
      <patternFill patternType="solid">
        <fgColor indexed="42"/>
      </patternFill>
    </fill>
    <fill>
      <patternFill patternType="solid">
        <fgColor indexed="26"/>
      </patternFill>
    </fill>
    <fill>
      <patternFill patternType="solid">
        <fgColor indexed="43"/>
      </patternFill>
    </fill>
  </fills>
  <borders count="12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55"/>
      </left>
      <right style="thin">
        <color indexed="55"/>
      </right>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diagonal/>
    </border>
    <border>
      <left style="thin">
        <color indexed="55"/>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theme="0" tint="-0.24994659260841701"/>
      </bottom>
      <diagonal/>
    </border>
    <border>
      <left/>
      <right style="thin">
        <color indexed="55"/>
      </right>
      <top/>
      <bottom/>
      <diagonal/>
    </border>
    <border>
      <left style="thick">
        <color theme="3" tint="-0.24994659260841701"/>
      </left>
      <right style="thin">
        <color indexed="55"/>
      </right>
      <top style="thick">
        <color theme="3" tint="-0.24994659260841701"/>
      </top>
      <bottom style="thick">
        <color theme="3" tint="-0.24994659260841701"/>
      </bottom>
      <diagonal/>
    </border>
    <border>
      <left style="thin">
        <color indexed="55"/>
      </left>
      <right style="thin">
        <color indexed="55"/>
      </right>
      <top style="thick">
        <color theme="3" tint="-0.24994659260841701"/>
      </top>
      <bottom style="thick">
        <color theme="3" tint="-0.24994659260841701"/>
      </bottom>
      <diagonal/>
    </border>
    <border>
      <left style="thin">
        <color indexed="55"/>
      </left>
      <right style="thick">
        <color theme="3" tint="-0.24994659260841701"/>
      </right>
      <top style="thick">
        <color theme="3" tint="-0.24994659260841701"/>
      </top>
      <bottom style="thick">
        <color theme="3" tint="-0.24994659260841701"/>
      </bottom>
      <diagonal/>
    </border>
    <border>
      <left style="medium">
        <color indexed="64"/>
      </left>
      <right style="thin">
        <color indexed="55"/>
      </right>
      <top/>
      <bottom style="medium">
        <color indexed="64"/>
      </bottom>
      <diagonal/>
    </border>
    <border>
      <left style="thin">
        <color indexed="55"/>
      </left>
      <right style="thin">
        <color indexed="55"/>
      </right>
      <top/>
      <bottom style="medium">
        <color indexed="64"/>
      </bottom>
      <diagonal/>
    </border>
    <border>
      <left style="thin">
        <color indexed="55"/>
      </left>
      <right style="medium">
        <color indexed="64"/>
      </right>
      <top/>
      <bottom style="medium">
        <color indexed="64"/>
      </bottom>
      <diagonal/>
    </border>
    <border>
      <left/>
      <right style="medium">
        <color auto="1"/>
      </right>
      <top style="thin">
        <color theme="0" tint="-0.24994659260841701"/>
      </top>
      <bottom/>
      <diagonal/>
    </border>
    <border>
      <left/>
      <right style="thin">
        <color indexed="55"/>
      </right>
      <top style="thick">
        <color theme="3" tint="-0.24994659260841701"/>
      </top>
      <bottom/>
      <diagonal/>
    </border>
    <border>
      <left style="thin">
        <color theme="3" tint="-0.24994659260841701"/>
      </left>
      <right style="thin">
        <color theme="3" tint="-0.24994659260841701"/>
      </right>
      <top style="thick">
        <color theme="3" tint="-0.24994659260841701"/>
      </top>
      <bottom style="thick">
        <color theme="3" tint="-0.24994659260841701"/>
      </bottom>
      <diagonal/>
    </border>
    <border>
      <left style="thick">
        <color theme="3" tint="-0.24994659260841701"/>
      </left>
      <right/>
      <top style="thick">
        <color theme="3" tint="-0.24994659260841701"/>
      </top>
      <bottom style="thick">
        <color theme="3" tint="-0.24994659260841701"/>
      </bottom>
      <diagonal/>
    </border>
    <border>
      <left style="thin">
        <color theme="3" tint="-0.24994659260841701"/>
      </left>
      <right style="thick">
        <color theme="3" tint="-0.24994659260841701"/>
      </right>
      <top style="thick">
        <color theme="3" tint="-0.24994659260841701"/>
      </top>
      <bottom style="thick">
        <color theme="3" tint="-0.24994659260841701"/>
      </bottom>
      <diagonal/>
    </border>
    <border>
      <left style="thin">
        <color indexed="55"/>
      </left>
      <right style="medium">
        <color auto="1"/>
      </right>
      <top style="thick">
        <color theme="3" tint="-0.24994659260841701"/>
      </top>
      <bottom/>
      <diagonal/>
    </border>
    <border>
      <left style="thin">
        <color indexed="55"/>
      </left>
      <right style="medium">
        <color auto="1"/>
      </right>
      <top/>
      <bottom style="thick">
        <color theme="3" tint="-0.24994659260841701"/>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medium">
        <color indexed="64"/>
      </right>
      <top/>
      <bottom/>
      <diagonal/>
    </border>
    <border>
      <left style="medium">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ck">
        <color theme="3" tint="-0.24994659260841701"/>
      </bottom>
      <diagonal/>
    </border>
    <border>
      <left style="thin">
        <color indexed="64"/>
      </left>
      <right style="thin">
        <color indexed="64"/>
      </right>
      <top style="thin">
        <color indexed="64"/>
      </top>
      <bottom style="thick">
        <color theme="3" tint="-0.24994659260841701"/>
      </bottom>
      <diagonal/>
    </border>
    <border>
      <left style="thin">
        <color indexed="64"/>
      </left>
      <right style="medium">
        <color indexed="64"/>
      </right>
      <top style="thin">
        <color indexed="64"/>
      </top>
      <bottom style="thick">
        <color theme="3" tint="-0.24994659260841701"/>
      </bottom>
      <diagonal/>
    </border>
    <border>
      <left style="medium">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4">
    <xf numFmtId="0" fontId="0" fillId="0" borderId="0"/>
    <xf numFmtId="0" fontId="2" fillId="0" borderId="0"/>
    <xf numFmtId="0" fontId="2"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 fillId="0" borderId="0"/>
    <xf numFmtId="0" fontId="24" fillId="0" borderId="0" applyNumberFormat="0" applyFill="0" applyBorder="0" applyProtection="0">
      <alignment vertical="top"/>
    </xf>
    <xf numFmtId="9" fontId="2" fillId="0" borderId="0" applyFont="0" applyFill="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1" borderId="0" applyNumberFormat="0" applyBorder="0" applyAlignment="0" applyProtection="0"/>
    <xf numFmtId="0" fontId="59" fillId="24"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6" borderId="0" applyNumberFormat="0" applyBorder="0" applyAlignment="0" applyProtection="0"/>
    <xf numFmtId="0" fontId="59" fillId="25" borderId="0" applyNumberFormat="0" applyBorder="0" applyAlignment="0" applyProtection="0"/>
    <xf numFmtId="0" fontId="59" fillId="27"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60" fillId="23"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60" fillId="22" borderId="0" applyNumberFormat="0" applyBorder="0" applyAlignment="0" applyProtection="0"/>
    <xf numFmtId="0" fontId="60" fillId="32" borderId="0" applyNumberFormat="0" applyBorder="0" applyAlignment="0" applyProtection="0"/>
    <xf numFmtId="0" fontId="60" fillId="33" borderId="0" applyNumberFormat="0" applyBorder="0" applyAlignment="0" applyProtection="0"/>
    <xf numFmtId="0" fontId="60" fillId="23" borderId="0" applyNumberFormat="0" applyBorder="0" applyAlignment="0" applyProtection="0"/>
    <xf numFmtId="0" fontId="60" fillId="34" borderId="0" applyNumberFormat="0" applyBorder="0" applyAlignment="0" applyProtection="0"/>
    <xf numFmtId="0" fontId="60" fillId="31" borderId="0" applyNumberFormat="0" applyBorder="0" applyAlignment="0" applyProtection="0"/>
    <xf numFmtId="0" fontId="60" fillId="29" borderId="0" applyNumberFormat="0" applyBorder="0" applyAlignment="0" applyProtection="0"/>
    <xf numFmtId="0" fontId="61" fillId="35" borderId="0" applyNumberFormat="0" applyBorder="0" applyAlignment="0" applyProtection="0"/>
    <xf numFmtId="0" fontId="62" fillId="30" borderId="111" applyNumberFormat="0" applyAlignment="0" applyProtection="0"/>
    <xf numFmtId="0" fontId="63" fillId="36" borderId="112" applyNumberFormat="0" applyAlignment="0" applyProtection="0"/>
    <xf numFmtId="0" fontId="64" fillId="0" borderId="0" applyNumberFormat="0" applyFill="0" applyBorder="0" applyAlignment="0" applyProtection="0"/>
    <xf numFmtId="0" fontId="65" fillId="37" borderId="0" applyNumberFormat="0" applyBorder="0" applyAlignment="0" applyProtection="0"/>
    <xf numFmtId="0" fontId="66" fillId="0" borderId="113" applyNumberFormat="0" applyFill="0" applyAlignment="0" applyProtection="0"/>
    <xf numFmtId="0" fontId="67" fillId="0" borderId="114" applyNumberFormat="0" applyFill="0" applyAlignment="0" applyProtection="0"/>
    <xf numFmtId="0" fontId="68" fillId="0" borderId="115" applyNumberFormat="0" applyFill="0" applyAlignment="0" applyProtection="0"/>
    <xf numFmtId="0" fontId="68" fillId="0" borderId="0" applyNumberFormat="0" applyFill="0" applyBorder="0" applyAlignment="0" applyProtection="0"/>
    <xf numFmtId="0" fontId="69" fillId="22" borderId="111" applyNumberFormat="0" applyAlignment="0" applyProtection="0"/>
    <xf numFmtId="0" fontId="70" fillId="0" borderId="116" applyNumberFormat="0" applyFill="0" applyAlignment="0" applyProtection="0"/>
    <xf numFmtId="0" fontId="71" fillId="38" borderId="0" applyNumberFormat="0" applyBorder="0" applyAlignment="0" applyProtection="0"/>
    <xf numFmtId="0" fontId="2" fillId="39" borderId="117" applyNumberFormat="0" applyFont="0" applyAlignment="0" applyProtection="0"/>
    <xf numFmtId="0" fontId="72" fillId="30" borderId="118" applyNumberFormat="0" applyAlignment="0" applyProtection="0"/>
    <xf numFmtId="0" fontId="73" fillId="0" borderId="0" applyNumberFormat="0" applyFill="0" applyBorder="0" applyAlignment="0" applyProtection="0"/>
    <xf numFmtId="0" fontId="74" fillId="0" borderId="119" applyNumberFormat="0" applyFill="0" applyAlignment="0" applyProtection="0"/>
    <xf numFmtId="0" fontId="75" fillId="0" borderId="0" applyNumberFormat="0" applyFill="0" applyBorder="0" applyAlignment="0" applyProtection="0"/>
    <xf numFmtId="43" fontId="2" fillId="0" borderId="0" applyFont="0" applyFill="0" applyBorder="0" applyAlignment="0" applyProtection="0"/>
  </cellStyleXfs>
  <cellXfs count="884">
    <xf numFmtId="0" fontId="0" fillId="0" borderId="0" xfId="0"/>
    <xf numFmtId="0" fontId="1" fillId="2" borderId="0" xfId="0" applyFont="1" applyFill="1" applyAlignment="1">
      <alignment horizontal="centerContinuous" vertical="center" wrapText="1"/>
    </xf>
    <xf numFmtId="0" fontId="2" fillId="2" borderId="0" xfId="0" applyFont="1" applyFill="1" applyAlignment="1">
      <alignment horizontal="centerContinuous" vertical="top" wrapText="1"/>
    </xf>
    <xf numFmtId="0" fontId="2" fillId="0" borderId="0" xfId="0" applyFont="1" applyAlignment="1">
      <alignment wrapText="1"/>
    </xf>
    <xf numFmtId="49" fontId="2" fillId="0" borderId="0" xfId="0" applyNumberFormat="1"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9" fillId="4" borderId="10" xfId="0" applyFont="1" applyFill="1" applyBorder="1" applyAlignment="1" applyProtection="1">
      <alignment vertical="center" wrapText="1"/>
      <protection locked="0"/>
    </xf>
    <xf numFmtId="0" fontId="9" fillId="4" borderId="18" xfId="0" applyFont="1" applyFill="1" applyBorder="1" applyAlignment="1" applyProtection="1">
      <alignment vertical="center" wrapText="1"/>
      <protection locked="0"/>
    </xf>
    <xf numFmtId="49" fontId="10" fillId="0" borderId="23" xfId="0" applyNumberFormat="1" applyFont="1" applyBorder="1" applyAlignment="1" applyProtection="1">
      <alignment horizontal="center" vertical="center" textRotation="90" wrapText="1"/>
      <protection locked="0"/>
    </xf>
    <xf numFmtId="0" fontId="10" fillId="0" borderId="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9" fillId="0" borderId="34" xfId="0" applyFont="1" applyBorder="1" applyAlignment="1" applyProtection="1">
      <alignment horizontal="center" vertical="center"/>
      <protection locked="0"/>
    </xf>
    <xf numFmtId="0" fontId="11" fillId="0" borderId="35" xfId="0" applyFont="1" applyBorder="1" applyAlignment="1">
      <alignment horizontal="left" vertical="center" wrapText="1"/>
    </xf>
    <xf numFmtId="0" fontId="9" fillId="0" borderId="39" xfId="0" applyFont="1" applyBorder="1" applyAlignment="1" applyProtection="1">
      <alignment horizontal="center" vertical="center"/>
      <protection locked="0"/>
    </xf>
    <xf numFmtId="0" fontId="2" fillId="6" borderId="0" xfId="0" applyFont="1" applyFill="1" applyAlignment="1">
      <alignment vertical="center" wrapText="1"/>
    </xf>
    <xf numFmtId="49" fontId="11" fillId="0" borderId="39" xfId="0" applyNumberFormat="1" applyFont="1" applyBorder="1" applyAlignment="1">
      <alignment horizontal="center" vertical="center" wrapText="1"/>
    </xf>
    <xf numFmtId="0" fontId="9" fillId="0" borderId="40"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0" xfId="0" applyFont="1" applyAlignment="1">
      <alignment horizontal="right" vertical="center" wrapText="1"/>
    </xf>
    <xf numFmtId="12" fontId="9" fillId="0" borderId="0" xfId="0" applyNumberFormat="1" applyFont="1" applyAlignment="1">
      <alignment horizontal="center" vertical="center" wrapText="1"/>
    </xf>
    <xf numFmtId="0" fontId="9" fillId="0" borderId="15" xfId="0" applyFont="1" applyBorder="1" applyAlignment="1">
      <alignment horizontal="right" vertical="center" wrapText="1"/>
    </xf>
    <xf numFmtId="12" fontId="9" fillId="0" borderId="29" xfId="0" applyNumberFormat="1" applyFont="1" applyBorder="1" applyAlignment="1">
      <alignment horizontal="center" vertical="center" wrapText="1"/>
    </xf>
    <xf numFmtId="12" fontId="9" fillId="0" borderId="31" xfId="0" applyNumberFormat="1" applyFont="1" applyBorder="1" applyAlignment="1">
      <alignment horizontal="center" vertical="center" wrapText="1"/>
    </xf>
    <xf numFmtId="9" fontId="9" fillId="0" borderId="34"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12" fontId="9" fillId="0" borderId="34" xfId="0" applyNumberFormat="1" applyFont="1" applyBorder="1" applyAlignment="1">
      <alignment horizontal="center" vertical="center" wrapText="1"/>
    </xf>
    <xf numFmtId="12" fontId="9" fillId="0" borderId="5" xfId="0" applyNumberFormat="1" applyFont="1" applyBorder="1" applyAlignment="1">
      <alignment horizontal="center" vertical="center" wrapText="1"/>
    </xf>
    <xf numFmtId="12" fontId="9" fillId="0" borderId="37" xfId="0" applyNumberFormat="1" applyFont="1" applyBorder="1" applyAlignment="1">
      <alignment horizontal="center" vertical="center" wrapText="1"/>
    </xf>
    <xf numFmtId="12" fontId="9" fillId="0" borderId="38" xfId="0" applyNumberFormat="1" applyFont="1" applyBorder="1" applyAlignment="1">
      <alignment horizontal="center" vertical="center" wrapText="1"/>
    </xf>
    <xf numFmtId="0" fontId="11" fillId="0" borderId="0" xfId="0" applyFont="1" applyAlignment="1">
      <alignment horizontal="center" vertical="top" wrapText="1"/>
    </xf>
    <xf numFmtId="12" fontId="9" fillId="0" borderId="0" xfId="0" applyNumberFormat="1" applyFont="1" applyAlignment="1">
      <alignment horizontal="center" vertical="top" wrapText="1"/>
    </xf>
    <xf numFmtId="0" fontId="2" fillId="0" borderId="0" xfId="1" applyAlignment="1">
      <alignment vertical="center" wrapText="1"/>
    </xf>
    <xf numFmtId="0" fontId="2" fillId="0" borderId="0" xfId="1" applyAlignment="1">
      <alignment vertical="center"/>
    </xf>
    <xf numFmtId="0" fontId="11" fillId="0" borderId="0" xfId="1" applyFont="1" applyAlignment="1">
      <alignment vertical="center"/>
    </xf>
    <xf numFmtId="0" fontId="0" fillId="0" borderId="0" xfId="0" applyAlignment="1">
      <alignment vertical="center"/>
    </xf>
    <xf numFmtId="0" fontId="2" fillId="0" borderId="0" xfId="0" applyFont="1"/>
    <xf numFmtId="0" fontId="2" fillId="0" borderId="0" xfId="2"/>
    <xf numFmtId="0" fontId="21" fillId="0" borderId="0" xfId="2" applyFont="1"/>
    <xf numFmtId="0" fontId="11" fillId="0" borderId="0" xfId="2" applyFont="1"/>
    <xf numFmtId="0" fontId="5" fillId="0" borderId="0" xfId="2" applyFont="1"/>
    <xf numFmtId="0" fontId="15" fillId="0" borderId="0" xfId="1" applyFont="1" applyAlignment="1">
      <alignment vertical="center"/>
    </xf>
    <xf numFmtId="0" fontId="11" fillId="0" borderId="0" xfId="1" applyFont="1" applyAlignment="1">
      <alignment vertical="top"/>
    </xf>
    <xf numFmtId="0" fontId="2" fillId="0" borderId="0" xfId="1" applyAlignment="1">
      <alignment vertical="top"/>
    </xf>
    <xf numFmtId="0" fontId="5" fillId="0" borderId="0" xfId="0" applyFont="1" applyAlignment="1">
      <alignment horizontal="centerContinuous"/>
    </xf>
    <xf numFmtId="0" fontId="0" fillId="0" borderId="0" xfId="0" applyAlignment="1">
      <alignment horizontal="centerContinuous"/>
    </xf>
    <xf numFmtId="12" fontId="9" fillId="0" borderId="24" xfId="0" applyNumberFormat="1" applyFont="1" applyBorder="1" applyAlignment="1" applyProtection="1">
      <alignment horizontal="center" vertical="center" wrapText="1"/>
      <protection locked="0"/>
    </xf>
    <xf numFmtId="12" fontId="9" fillId="0" borderId="25" xfId="0" applyNumberFormat="1" applyFont="1" applyBorder="1" applyAlignment="1" applyProtection="1">
      <alignment horizontal="center" vertical="center" wrapText="1"/>
      <protection locked="0"/>
    </xf>
    <xf numFmtId="12" fontId="9" fillId="0" borderId="27" xfId="0" applyNumberFormat="1" applyFont="1" applyBorder="1" applyAlignment="1" applyProtection="1">
      <alignment horizontal="center" vertical="center" wrapText="1"/>
      <protection locked="0"/>
    </xf>
    <xf numFmtId="12" fontId="9" fillId="0" borderId="28" xfId="0" applyNumberFormat="1" applyFont="1" applyBorder="1" applyAlignment="1" applyProtection="1">
      <alignment horizontal="center" vertical="center" wrapText="1"/>
      <protection locked="0"/>
    </xf>
    <xf numFmtId="0" fontId="11" fillId="0" borderId="41" xfId="0" applyFont="1" applyBorder="1" applyAlignment="1">
      <alignment vertical="center" wrapText="1"/>
    </xf>
    <xf numFmtId="0" fontId="11" fillId="0" borderId="0" xfId="1" applyFont="1" applyAlignment="1">
      <alignment horizontal="center" vertical="center"/>
    </xf>
    <xf numFmtId="49" fontId="11" fillId="0" borderId="0" xfId="0" applyNumberFormat="1" applyFont="1" applyAlignment="1">
      <alignment horizontal="center" vertical="center" wrapText="1"/>
    </xf>
    <xf numFmtId="0" fontId="25" fillId="0" borderId="0" xfId="0" applyFont="1" applyAlignment="1">
      <alignment vertical="center"/>
    </xf>
    <xf numFmtId="0" fontId="26" fillId="0" borderId="0" xfId="0" applyFont="1" applyAlignment="1">
      <alignment horizontal="left" vertical="center" indent="1"/>
    </xf>
    <xf numFmtId="0" fontId="7" fillId="10" borderId="1" xfId="0" applyFont="1" applyFill="1" applyBorder="1" applyAlignment="1">
      <alignment horizontal="left" wrapText="1"/>
    </xf>
    <xf numFmtId="0" fontId="7" fillId="10" borderId="6" xfId="0" applyFont="1" applyFill="1" applyBorder="1" applyAlignment="1">
      <alignment horizontal="centerContinuous" wrapText="1"/>
    </xf>
    <xf numFmtId="0" fontId="7" fillId="10" borderId="14" xfId="0" applyFont="1" applyFill="1" applyBorder="1" applyAlignment="1">
      <alignment horizontal="left" wrapText="1"/>
    </xf>
    <xf numFmtId="0" fontId="7" fillId="10" borderId="0" xfId="0" applyFont="1" applyFill="1" applyAlignment="1">
      <alignment horizontal="centerContinuous" wrapText="1"/>
    </xf>
    <xf numFmtId="0" fontId="7" fillId="10" borderId="0" xfId="0" applyFont="1" applyFill="1" applyAlignment="1">
      <alignment horizontal="left" wrapText="1"/>
    </xf>
    <xf numFmtId="0" fontId="8" fillId="10" borderId="7" xfId="0" applyFont="1" applyFill="1" applyBorder="1" applyAlignment="1">
      <alignment horizontal="centerContinuous" vertical="center" wrapText="1"/>
    </xf>
    <xf numFmtId="0" fontId="8" fillId="10" borderId="8" xfId="0" applyFont="1" applyFill="1" applyBorder="1" applyAlignment="1">
      <alignment horizontal="centerContinuous" vertical="center" wrapText="1"/>
    </xf>
    <xf numFmtId="0" fontId="8" fillId="10" borderId="9" xfId="0" applyFont="1" applyFill="1" applyBorder="1" applyAlignment="1">
      <alignment horizontal="centerContinuous" vertical="center" wrapText="1"/>
    </xf>
    <xf numFmtId="12" fontId="9" fillId="0" borderId="26" xfId="0" applyNumberFormat="1" applyFont="1" applyBorder="1" applyAlignment="1" applyProtection="1">
      <alignment horizontal="center" vertical="center" wrapText="1"/>
      <protection locked="0"/>
    </xf>
    <xf numFmtId="0" fontId="8" fillId="10" borderId="14" xfId="0" applyFont="1" applyFill="1" applyBorder="1" applyAlignment="1">
      <alignment horizontal="centerContinuous" vertical="center" wrapText="1"/>
    </xf>
    <xf numFmtId="0" fontId="27" fillId="10" borderId="0" xfId="0" applyFont="1" applyFill="1" applyAlignment="1">
      <alignment horizontal="right" vertical="center" wrapText="1" indent="1"/>
    </xf>
    <xf numFmtId="0" fontId="27" fillId="10" borderId="8" xfId="0" applyFont="1" applyFill="1" applyBorder="1" applyAlignment="1">
      <alignment horizontal="right" vertical="center" wrapText="1" indent="1"/>
    </xf>
    <xf numFmtId="0" fontId="9" fillId="4" borderId="11" xfId="0" applyFont="1" applyFill="1" applyBorder="1" applyAlignment="1">
      <alignment horizontal="right" vertical="center" wrapText="1" indent="1"/>
    </xf>
    <xf numFmtId="0" fontId="9" fillId="4" borderId="19" xfId="0" applyFont="1" applyFill="1" applyBorder="1" applyAlignment="1">
      <alignment horizontal="right" vertical="center" wrapText="1" indent="1"/>
    </xf>
    <xf numFmtId="12" fontId="9" fillId="0" borderId="13" xfId="0" applyNumberFormat="1" applyFont="1" applyBorder="1" applyAlignment="1">
      <alignment horizontal="center" vertical="center" wrapText="1"/>
    </xf>
    <xf numFmtId="9" fontId="9" fillId="0" borderId="22" xfId="0" applyNumberFormat="1" applyFont="1" applyBorder="1" applyAlignment="1">
      <alignment horizontal="center" vertical="center" wrapText="1"/>
    </xf>
    <xf numFmtId="12" fontId="9" fillId="0" borderId="22" xfId="0" applyNumberFormat="1" applyFont="1" applyBorder="1" applyAlignment="1">
      <alignment horizontal="center" vertical="center" wrapText="1"/>
    </xf>
    <xf numFmtId="12" fontId="9" fillId="0" borderId="51" xfId="0" applyNumberFormat="1" applyFont="1" applyBorder="1" applyAlignment="1">
      <alignment horizontal="center" vertical="center" wrapText="1"/>
    </xf>
    <xf numFmtId="0" fontId="11" fillId="0" borderId="41" xfId="1" applyFont="1" applyBorder="1" applyAlignment="1">
      <alignment vertical="center" wrapText="1"/>
    </xf>
    <xf numFmtId="0" fontId="11" fillId="0" borderId="36" xfId="1" applyFont="1" applyBorder="1" applyAlignment="1">
      <alignment vertical="center" wrapText="1"/>
    </xf>
    <xf numFmtId="49" fontId="11" fillId="5" borderId="18" xfId="0" applyNumberFormat="1" applyFont="1" applyFill="1" applyBorder="1" applyAlignment="1">
      <alignment horizontal="center" vertical="center" wrapText="1"/>
    </xf>
    <xf numFmtId="0" fontId="7" fillId="10" borderId="6" xfId="1" applyFont="1" applyFill="1" applyBorder="1" applyAlignment="1">
      <alignment horizontal="centerContinuous" vertical="center"/>
    </xf>
    <xf numFmtId="0" fontId="11" fillId="0" borderId="0" xfId="0" applyFont="1" applyAlignment="1" applyProtection="1">
      <alignment horizontal="left" vertical="top" wrapText="1"/>
      <protection locked="0"/>
    </xf>
    <xf numFmtId="0" fontId="9" fillId="0" borderId="31" xfId="0" applyFont="1" applyBorder="1" applyAlignment="1">
      <alignment horizontal="center" vertical="center"/>
    </xf>
    <xf numFmtId="12" fontId="9" fillId="0" borderId="61" xfId="0" applyNumberFormat="1" applyFont="1" applyBorder="1" applyAlignment="1" applyProtection="1">
      <alignment horizontal="center" vertical="center" wrapText="1"/>
      <protection locked="0"/>
    </xf>
    <xf numFmtId="12" fontId="9" fillId="0" borderId="62" xfId="0" applyNumberFormat="1" applyFont="1" applyBorder="1" applyAlignment="1" applyProtection="1">
      <alignment horizontal="center" vertical="center" wrapText="1"/>
      <protection locked="0"/>
    </xf>
    <xf numFmtId="12" fontId="9" fillId="0" borderId="63" xfId="0" applyNumberFormat="1" applyFont="1" applyBorder="1" applyAlignment="1" applyProtection="1">
      <alignment horizontal="center" vertical="center" wrapText="1"/>
      <protection locked="0"/>
    </xf>
    <xf numFmtId="12" fontId="9" fillId="0" borderId="64" xfId="0" applyNumberFormat="1" applyFont="1" applyBorder="1" applyAlignment="1" applyProtection="1">
      <alignment horizontal="center" vertical="center" wrapText="1"/>
      <protection locked="0"/>
    </xf>
    <xf numFmtId="12" fontId="9" fillId="0" borderId="65" xfId="0" applyNumberFormat="1" applyFont="1" applyBorder="1" applyAlignment="1" applyProtection="1">
      <alignment horizontal="center" vertical="center" wrapText="1"/>
      <protection locked="0"/>
    </xf>
    <xf numFmtId="49" fontId="11" fillId="5" borderId="45" xfId="0" applyNumberFormat="1" applyFont="1" applyFill="1" applyBorder="1" applyAlignment="1">
      <alignment horizontal="center" vertical="center" wrapText="1"/>
    </xf>
    <xf numFmtId="0" fontId="11" fillId="0" borderId="45" xfId="0" applyFont="1" applyBorder="1" applyAlignment="1">
      <alignment horizontal="left" vertical="center" wrapText="1"/>
    </xf>
    <xf numFmtId="0" fontId="9" fillId="0" borderId="3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49" fontId="11" fillId="0" borderId="35" xfId="1" applyNumberFormat="1" applyFont="1" applyBorder="1" applyAlignment="1">
      <alignment horizontal="center" vertical="center" wrapText="1"/>
    </xf>
    <xf numFmtId="0" fontId="11" fillId="0" borderId="35" xfId="1" applyFont="1" applyBorder="1" applyAlignment="1">
      <alignment vertical="center" wrapText="1"/>
    </xf>
    <xf numFmtId="0" fontId="9" fillId="0" borderId="30" xfId="0" applyFont="1" applyBorder="1" applyAlignment="1" applyProtection="1">
      <alignment horizontal="center" vertical="center"/>
      <protection locked="0"/>
    </xf>
    <xf numFmtId="49" fontId="11" fillId="0" borderId="66" xfId="1" applyNumberFormat="1" applyFont="1" applyBorder="1" applyAlignment="1">
      <alignment horizontal="center" vertical="center" wrapText="1"/>
    </xf>
    <xf numFmtId="0" fontId="28"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top" wrapText="1"/>
    </xf>
    <xf numFmtId="0" fontId="2" fillId="0" borderId="0" xfId="2" applyAlignment="1">
      <alignment vertical="center"/>
    </xf>
    <xf numFmtId="0" fontId="14" fillId="0" borderId="0" xfId="2" applyFont="1" applyAlignment="1">
      <alignment horizontal="centerContinuous" vertical="center"/>
    </xf>
    <xf numFmtId="0" fontId="2" fillId="0" borderId="0" xfId="2" applyAlignment="1">
      <alignment horizontal="centerContinuous" vertical="center"/>
    </xf>
    <xf numFmtId="0" fontId="2" fillId="0" borderId="20" xfId="2" applyBorder="1" applyAlignment="1">
      <alignment horizontal="centerContinuous" vertical="center"/>
    </xf>
    <xf numFmtId="0" fontId="2" fillId="0" borderId="68" xfId="2" applyBorder="1" applyAlignment="1">
      <alignment horizontal="centerContinuous" vertical="center"/>
    </xf>
    <xf numFmtId="0" fontId="5" fillId="0" borderId="22" xfId="2" applyFont="1" applyBorder="1" applyAlignment="1">
      <alignment horizontal="centerContinuous" vertical="center"/>
    </xf>
    <xf numFmtId="0" fontId="5" fillId="0" borderId="22" xfId="2" applyFont="1" applyBorder="1" applyAlignment="1">
      <alignment horizontal="centerContinuous" vertical="center" wrapText="1"/>
    </xf>
    <xf numFmtId="0" fontId="2" fillId="0" borderId="20" xfId="2" applyBorder="1" applyAlignment="1">
      <alignment horizontal="centerContinuous" vertical="center" wrapText="1"/>
    </xf>
    <xf numFmtId="0" fontId="2" fillId="0" borderId="68" xfId="2" applyBorder="1" applyAlignment="1">
      <alignment horizontal="centerContinuous" vertical="center" wrapText="1"/>
    </xf>
    <xf numFmtId="0" fontId="2" fillId="0" borderId="0" xfId="2" applyAlignment="1">
      <alignment horizontal="center" vertical="center"/>
    </xf>
    <xf numFmtId="0" fontId="5" fillId="0" borderId="69" xfId="2" applyFont="1" applyBorder="1" applyAlignment="1">
      <alignment horizontal="centerContinuous" vertical="center"/>
    </xf>
    <xf numFmtId="0" fontId="15" fillId="0" borderId="6" xfId="1" applyFont="1" applyBorder="1" applyAlignment="1" applyProtection="1">
      <alignment vertical="center" wrapText="1"/>
      <protection locked="0"/>
    </xf>
    <xf numFmtId="0" fontId="15" fillId="0" borderId="2" xfId="1" applyFont="1" applyBorder="1" applyAlignment="1" applyProtection="1">
      <alignment vertical="center" wrapText="1"/>
      <protection locked="0"/>
    </xf>
    <xf numFmtId="0" fontId="11" fillId="0" borderId="15" xfId="1" applyFont="1" applyBorder="1" applyAlignment="1">
      <alignment vertical="center" wrapText="1"/>
    </xf>
    <xf numFmtId="0" fontId="11" fillId="0" borderId="48" xfId="1" applyFont="1" applyBorder="1" applyAlignment="1">
      <alignment horizontal="center" vertical="center"/>
    </xf>
    <xf numFmtId="0" fontId="15" fillId="0" borderId="72" xfId="1" applyFont="1" applyBorder="1" applyAlignment="1">
      <alignment horizontal="center" vertical="center"/>
    </xf>
    <xf numFmtId="0" fontId="11" fillId="0" borderId="72" xfId="1" applyFont="1" applyBorder="1" applyAlignment="1">
      <alignment vertical="center" wrapText="1"/>
    </xf>
    <xf numFmtId="0" fontId="10" fillId="0" borderId="0" xfId="1" applyFont="1" applyAlignment="1">
      <alignment vertical="top"/>
    </xf>
    <xf numFmtId="0" fontId="29" fillId="10" borderId="1" xfId="1" applyFont="1" applyFill="1" applyBorder="1" applyAlignment="1">
      <alignment horizontal="centerContinuous" vertical="center"/>
    </xf>
    <xf numFmtId="0" fontId="29" fillId="10" borderId="14" xfId="0" applyFont="1" applyFill="1" applyBorder="1" applyAlignment="1">
      <alignment horizontal="right" vertical="center" wrapText="1" indent="1"/>
    </xf>
    <xf numFmtId="0" fontId="29" fillId="10" borderId="7" xfId="0" applyFont="1" applyFill="1" applyBorder="1" applyAlignment="1">
      <alignment horizontal="right" vertical="center" wrapText="1" indent="1"/>
    </xf>
    <xf numFmtId="0" fontId="10" fillId="0" borderId="70" xfId="1" applyFont="1" applyBorder="1" applyAlignment="1">
      <alignment vertical="center"/>
    </xf>
    <xf numFmtId="0" fontId="10" fillId="0" borderId="39" xfId="1" applyFont="1" applyBorder="1" applyAlignment="1">
      <alignment vertical="center"/>
    </xf>
    <xf numFmtId="0" fontId="10" fillId="0" borderId="71" xfId="1" applyFont="1" applyBorder="1" applyAlignment="1">
      <alignment vertical="center"/>
    </xf>
    <xf numFmtId="0" fontId="10" fillId="0" borderId="0" xfId="1" applyFont="1" applyAlignment="1">
      <alignment vertical="center"/>
    </xf>
    <xf numFmtId="0" fontId="7" fillId="10" borderId="6" xfId="0" applyFont="1" applyFill="1" applyBorder="1" applyAlignment="1">
      <alignment horizontal="centerContinuous" vertical="center"/>
    </xf>
    <xf numFmtId="0" fontId="7" fillId="10" borderId="2" xfId="0" applyFont="1" applyFill="1" applyBorder="1" applyAlignment="1">
      <alignment horizontal="centerContinuous" wrapText="1"/>
    </xf>
    <xf numFmtId="0" fontId="14" fillId="0" borderId="0" xfId="2" applyFont="1" applyAlignment="1">
      <alignment horizontal="left" vertical="center"/>
    </xf>
    <xf numFmtId="0" fontId="9" fillId="0" borderId="18"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58" xfId="2" applyFont="1" applyBorder="1" applyAlignment="1">
      <alignment horizontal="center" wrapText="1"/>
    </xf>
    <xf numFmtId="0" fontId="11" fillId="0" borderId="73" xfId="2" applyFont="1" applyBorder="1"/>
    <xf numFmtId="0" fontId="11" fillId="0" borderId="74" xfId="2" applyFont="1" applyBorder="1"/>
    <xf numFmtId="0" fontId="11" fillId="0" borderId="75" xfId="2" applyFont="1" applyBorder="1"/>
    <xf numFmtId="0" fontId="9" fillId="4" borderId="47" xfId="0" applyFont="1" applyFill="1" applyBorder="1" applyAlignment="1">
      <alignment horizontal="right" vertical="center" wrapText="1" indent="1"/>
    </xf>
    <xf numFmtId="0" fontId="9" fillId="4" borderId="45" xfId="0" applyFont="1" applyFill="1" applyBorder="1" applyAlignment="1" applyProtection="1">
      <alignment vertical="center" wrapText="1"/>
      <protection locked="0"/>
    </xf>
    <xf numFmtId="0" fontId="8" fillId="10" borderId="0" xfId="0" applyFont="1" applyFill="1" applyAlignment="1">
      <alignment horizontal="centerContinuous" vertical="center" wrapText="1"/>
    </xf>
    <xf numFmtId="0" fontId="8" fillId="10" borderId="15" xfId="0" applyFont="1" applyFill="1" applyBorder="1" applyAlignment="1">
      <alignment horizontal="centerContinuous" vertical="center" wrapText="1"/>
    </xf>
    <xf numFmtId="49" fontId="10" fillId="0" borderId="76" xfId="0" applyNumberFormat="1" applyFont="1" applyBorder="1" applyAlignment="1" applyProtection="1">
      <alignment horizontal="center" vertical="center" textRotation="90" wrapText="1"/>
      <protection locked="0"/>
    </xf>
    <xf numFmtId="0" fontId="10" fillId="0" borderId="7"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11" fillId="0" borderId="42" xfId="1" applyFont="1" applyBorder="1" applyAlignment="1">
      <alignment horizontal="center" vertical="center"/>
    </xf>
    <xf numFmtId="0" fontId="9" fillId="0" borderId="43"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11" fillId="0" borderId="41" xfId="0" applyFont="1" applyBorder="1" applyAlignment="1">
      <alignment horizontal="left" vertical="center" wrapText="1"/>
    </xf>
    <xf numFmtId="0" fontId="8" fillId="10" borderId="14" xfId="0" applyFont="1" applyFill="1" applyBorder="1" applyAlignment="1">
      <alignment horizontal="centerContinuous" vertical="center"/>
    </xf>
    <xf numFmtId="0" fontId="27" fillId="10" borderId="15" xfId="0" applyFont="1" applyFill="1" applyBorder="1" applyAlignment="1">
      <alignment horizontal="right" vertical="center" wrapText="1" indent="1"/>
    </xf>
    <xf numFmtId="0" fontId="27" fillId="10" borderId="9" xfId="0" applyFont="1" applyFill="1" applyBorder="1" applyAlignment="1">
      <alignment horizontal="right" vertical="center" wrapText="1" indent="1"/>
    </xf>
    <xf numFmtId="0" fontId="7" fillId="10" borderId="6" xfId="0" applyFont="1" applyFill="1" applyBorder="1" applyAlignment="1">
      <alignment horizontal="centerContinuous" vertical="center" wrapText="1"/>
    </xf>
    <xf numFmtId="0" fontId="7" fillId="10" borderId="1" xfId="0" applyFont="1" applyFill="1" applyBorder="1" applyAlignment="1">
      <alignment horizontal="centerContinuous" vertical="center" wrapText="1"/>
    </xf>
    <xf numFmtId="49" fontId="11" fillId="12" borderId="34" xfId="0" applyNumberFormat="1" applyFont="1" applyFill="1" applyBorder="1" applyAlignment="1">
      <alignment horizontal="center" vertical="center" wrapText="1"/>
    </xf>
    <xf numFmtId="49" fontId="11" fillId="12" borderId="39" xfId="0" applyNumberFormat="1" applyFont="1" applyFill="1" applyBorder="1" applyAlignment="1">
      <alignment horizontal="center" vertical="center" wrapText="1"/>
    </xf>
    <xf numFmtId="49" fontId="11" fillId="12" borderId="18" xfId="0" applyNumberFormat="1" applyFont="1" applyFill="1" applyBorder="1" applyAlignment="1">
      <alignment horizontal="center" vertical="center" wrapText="1"/>
    </xf>
    <xf numFmtId="49" fontId="11" fillId="0" borderId="35" xfId="0" applyNumberFormat="1" applyFont="1" applyBorder="1" applyAlignment="1">
      <alignment horizontal="center" vertical="center" wrapText="1"/>
    </xf>
    <xf numFmtId="0" fontId="9" fillId="0" borderId="57" xfId="0" applyFont="1" applyBorder="1" applyAlignment="1" applyProtection="1">
      <alignment horizontal="center" vertical="center"/>
      <protection locked="0"/>
    </xf>
    <xf numFmtId="0" fontId="9" fillId="0" borderId="62" xfId="0" applyFont="1" applyBorder="1" applyAlignment="1" applyProtection="1">
      <alignment horizontal="center" vertical="center"/>
      <protection locked="0"/>
    </xf>
    <xf numFmtId="49" fontId="11" fillId="13" borderId="34" xfId="0" applyNumberFormat="1" applyFont="1" applyFill="1" applyBorder="1" applyAlignment="1">
      <alignment horizontal="center" vertical="center" wrapText="1"/>
    </xf>
    <xf numFmtId="49" fontId="11" fillId="13" borderId="39" xfId="0" applyNumberFormat="1" applyFont="1" applyFill="1" applyBorder="1" applyAlignment="1">
      <alignment horizontal="center" vertical="center" wrapText="1"/>
    </xf>
    <xf numFmtId="49" fontId="11" fillId="13" borderId="18" xfId="0" applyNumberFormat="1" applyFont="1" applyFill="1" applyBorder="1" applyAlignment="1">
      <alignment horizontal="center" vertical="center" wrapText="1"/>
    </xf>
    <xf numFmtId="49" fontId="11" fillId="12" borderId="36" xfId="1" applyNumberFormat="1" applyFont="1" applyFill="1" applyBorder="1" applyAlignment="1">
      <alignment horizontal="center" vertical="center" wrapText="1"/>
    </xf>
    <xf numFmtId="0" fontId="11" fillId="0" borderId="33" xfId="1" applyFont="1" applyBorder="1" applyAlignment="1">
      <alignment vertical="center" wrapText="1"/>
    </xf>
    <xf numFmtId="0" fontId="31" fillId="0" borderId="0" xfId="2" applyFont="1"/>
    <xf numFmtId="0" fontId="2" fillId="0" borderId="0" xfId="2" applyAlignment="1">
      <alignment wrapText="1"/>
    </xf>
    <xf numFmtId="0" fontId="11" fillId="0" borderId="0" xfId="2" applyFont="1" applyAlignment="1">
      <alignment wrapText="1"/>
    </xf>
    <xf numFmtId="49" fontId="11" fillId="0" borderId="33" xfId="1" applyNumberFormat="1" applyFont="1" applyBorder="1" applyAlignment="1">
      <alignment horizontal="center" vertical="center" wrapText="1"/>
    </xf>
    <xf numFmtId="49" fontId="11" fillId="11" borderId="33" xfId="1" applyNumberFormat="1" applyFont="1" applyFill="1" applyBorder="1" applyAlignment="1">
      <alignment horizontal="center" vertical="center" wrapText="1"/>
    </xf>
    <xf numFmtId="0" fontId="9" fillId="0" borderId="34" xfId="1" applyFont="1" applyBorder="1" applyAlignment="1" applyProtection="1">
      <alignment horizontal="center" vertical="center"/>
      <protection locked="0"/>
    </xf>
    <xf numFmtId="49" fontId="11" fillId="12" borderId="33" xfId="1" applyNumberFormat="1" applyFont="1" applyFill="1" applyBorder="1" applyAlignment="1">
      <alignment horizontal="center" vertical="center" wrapText="1"/>
    </xf>
    <xf numFmtId="49" fontId="11" fillId="12" borderId="35" xfId="1" applyNumberFormat="1" applyFont="1" applyFill="1" applyBorder="1" applyAlignment="1">
      <alignment horizontal="center" vertical="center" wrapText="1"/>
    </xf>
    <xf numFmtId="12" fontId="9" fillId="0" borderId="23" xfId="0" applyNumberFormat="1" applyFont="1" applyBorder="1" applyAlignment="1" applyProtection="1">
      <alignment horizontal="center" vertical="center" wrapText="1"/>
      <protection locked="0"/>
    </xf>
    <xf numFmtId="0" fontId="36" fillId="0" borderId="0" xfId="0" applyFont="1"/>
    <xf numFmtId="0" fontId="9" fillId="0" borderId="50" xfId="0" applyFont="1" applyBorder="1" applyAlignment="1" applyProtection="1">
      <alignment horizontal="center" vertical="center"/>
      <protection locked="0"/>
    </xf>
    <xf numFmtId="0" fontId="9" fillId="0" borderId="79"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12" fontId="9" fillId="0" borderId="76" xfId="0" applyNumberFormat="1" applyFont="1" applyBorder="1" applyAlignment="1" applyProtection="1">
      <alignment horizontal="center" vertical="center" wrapText="1"/>
      <protection locked="0"/>
    </xf>
    <xf numFmtId="0" fontId="8" fillId="10" borderId="7" xfId="0" applyFont="1" applyFill="1" applyBorder="1" applyAlignment="1">
      <alignment horizontal="center" vertical="center" wrapText="1"/>
    </xf>
    <xf numFmtId="0" fontId="7" fillId="10" borderId="6" xfId="0" applyFont="1" applyFill="1" applyBorder="1" applyAlignment="1">
      <alignment horizontal="center" wrapText="1"/>
    </xf>
    <xf numFmtId="0" fontId="9" fillId="0" borderId="5" xfId="1" applyFont="1" applyBorder="1" applyAlignment="1" applyProtection="1">
      <alignment horizontal="center" vertical="center"/>
      <protection locked="0"/>
    </xf>
    <xf numFmtId="0" fontId="2" fillId="0" borderId="0" xfId="2" applyAlignment="1">
      <alignment horizontal="center"/>
    </xf>
    <xf numFmtId="0" fontId="2" fillId="0" borderId="48" xfId="2" applyBorder="1" applyAlignment="1">
      <alignment vertical="center"/>
    </xf>
    <xf numFmtId="0" fontId="2" fillId="0" borderId="42" xfId="2" applyBorder="1" applyAlignment="1">
      <alignment vertical="center"/>
    </xf>
    <xf numFmtId="0" fontId="6" fillId="0" borderId="0" xfId="2" applyFont="1" applyAlignment="1">
      <alignment horizontal="right" vertical="center" indent="1"/>
    </xf>
    <xf numFmtId="0" fontId="2" fillId="0" borderId="17" xfId="2" applyBorder="1" applyAlignment="1">
      <alignment vertical="center"/>
    </xf>
    <xf numFmtId="0" fontId="2" fillId="0" borderId="40" xfId="2" applyBorder="1" applyAlignment="1">
      <alignment horizontal="center" vertical="center"/>
    </xf>
    <xf numFmtId="0" fontId="2" fillId="0" borderId="5" xfId="2" applyBorder="1" applyAlignment="1">
      <alignment horizontal="center" vertical="center"/>
    </xf>
    <xf numFmtId="0" fontId="5" fillId="0" borderId="58" xfId="2" applyFont="1" applyBorder="1" applyAlignment="1">
      <alignment horizontal="center" vertical="center"/>
    </xf>
    <xf numFmtId="0" fontId="5" fillId="0" borderId="58" xfId="2" applyFont="1" applyBorder="1" applyAlignment="1">
      <alignment horizontal="center" vertical="center" wrapText="1"/>
    </xf>
    <xf numFmtId="0" fontId="5" fillId="0" borderId="0" xfId="2" applyFont="1" applyAlignment="1">
      <alignment vertical="center"/>
    </xf>
    <xf numFmtId="0" fontId="2" fillId="0" borderId="40" xfId="2" applyBorder="1" applyAlignment="1">
      <alignment horizontal="center" vertical="center" wrapText="1"/>
    </xf>
    <xf numFmtId="0" fontId="2" fillId="0" borderId="5" xfId="2" applyBorder="1" applyAlignment="1">
      <alignment horizontal="center" vertical="center" wrapText="1"/>
    </xf>
    <xf numFmtId="0" fontId="13" fillId="10" borderId="20" xfId="2" applyFont="1" applyFill="1" applyBorder="1" applyAlignment="1">
      <alignment horizontal="centerContinuous" vertical="center"/>
    </xf>
    <xf numFmtId="0" fontId="3" fillId="10" borderId="20" xfId="2" applyFont="1" applyFill="1" applyBorder="1" applyAlignment="1">
      <alignment horizontal="centerContinuous" vertical="center"/>
    </xf>
    <xf numFmtId="0" fontId="4" fillId="10" borderId="22" xfId="2" applyFont="1" applyFill="1" applyBorder="1" applyAlignment="1">
      <alignment vertical="center"/>
    </xf>
    <xf numFmtId="0" fontId="11" fillId="0" borderId="48" xfId="2" applyFont="1" applyBorder="1" applyAlignment="1">
      <alignment vertical="center"/>
    </xf>
    <xf numFmtId="0" fontId="11" fillId="0" borderId="42" xfId="2" applyFont="1" applyBorder="1" applyAlignment="1">
      <alignment vertical="center"/>
    </xf>
    <xf numFmtId="0" fontId="2" fillId="0" borderId="0" xfId="2" applyAlignment="1" applyProtection="1">
      <alignment vertical="center" wrapText="1"/>
      <protection locked="0"/>
    </xf>
    <xf numFmtId="0" fontId="2" fillId="0" borderId="0" xfId="2" applyAlignment="1" applyProtection="1">
      <alignment horizontal="center" vertical="center" wrapText="1"/>
      <protection locked="0"/>
    </xf>
    <xf numFmtId="0" fontId="12" fillId="10" borderId="0" xfId="2" applyFont="1" applyFill="1" applyAlignment="1">
      <alignment horizontal="centerContinuous" vertical="center"/>
    </xf>
    <xf numFmtId="0" fontId="4" fillId="10" borderId="0" xfId="2" applyFont="1" applyFill="1" applyAlignment="1">
      <alignment horizontal="centerContinuous" vertical="center" wrapText="1"/>
    </xf>
    <xf numFmtId="0" fontId="12" fillId="10" borderId="17" xfId="2" applyFont="1" applyFill="1" applyBorder="1" applyAlignment="1">
      <alignment horizontal="centerContinuous" vertical="center" wrapText="1"/>
    </xf>
    <xf numFmtId="0" fontId="4" fillId="10" borderId="56" xfId="2" applyFont="1" applyFill="1" applyBorder="1" applyAlignment="1">
      <alignment horizontal="centerContinuous" wrapText="1"/>
    </xf>
    <xf numFmtId="0" fontId="3" fillId="10" borderId="52" xfId="2" applyFont="1" applyFill="1" applyBorder="1" applyAlignment="1">
      <alignment horizontal="centerContinuous"/>
    </xf>
    <xf numFmtId="0" fontId="4" fillId="10" borderId="52" xfId="2" applyFont="1" applyFill="1" applyBorder="1" applyAlignment="1">
      <alignment horizontal="centerContinuous" wrapText="1"/>
    </xf>
    <xf numFmtId="0" fontId="3" fillId="10" borderId="55" xfId="2" applyFont="1" applyFill="1" applyBorder="1" applyAlignment="1" applyProtection="1">
      <alignment horizontal="centerContinuous" wrapText="1"/>
      <protection locked="0"/>
    </xf>
    <xf numFmtId="0" fontId="7" fillId="10" borderId="2" xfId="0" applyFont="1" applyFill="1" applyBorder="1" applyAlignment="1">
      <alignment horizontal="centerContinuous" vertical="center"/>
    </xf>
    <xf numFmtId="0" fontId="7" fillId="10" borderId="15" xfId="0" applyFont="1" applyFill="1" applyBorder="1" applyAlignment="1">
      <alignment horizontal="center"/>
    </xf>
    <xf numFmtId="0" fontId="7" fillId="10" borderId="2" xfId="0" applyFont="1" applyFill="1" applyBorder="1" applyAlignment="1">
      <alignment horizontal="centerContinuous" vertical="center" wrapText="1"/>
    </xf>
    <xf numFmtId="0" fontId="7" fillId="10" borderId="0" xfId="0" applyFont="1" applyFill="1" applyAlignment="1">
      <alignment horizontal="centerContinuous" vertical="center" wrapText="1" readingOrder="1"/>
    </xf>
    <xf numFmtId="0" fontId="8" fillId="10" borderId="14" xfId="0" applyFont="1" applyFill="1" applyBorder="1" applyAlignment="1">
      <alignment horizontal="centerContinuous" vertical="center" readingOrder="1"/>
    </xf>
    <xf numFmtId="0" fontId="7" fillId="10" borderId="15" xfId="0" applyFont="1" applyFill="1" applyBorder="1" applyAlignment="1">
      <alignment horizontal="centerContinuous" vertical="center" wrapText="1" readingOrder="1"/>
    </xf>
    <xf numFmtId="0" fontId="31" fillId="11" borderId="0" xfId="2" applyFont="1" applyFill="1"/>
    <xf numFmtId="0" fontId="11" fillId="0" borderId="33" xfId="0" applyFont="1" applyBorder="1" applyAlignment="1">
      <alignment horizontal="left" vertical="center" wrapText="1"/>
    </xf>
    <xf numFmtId="0" fontId="11" fillId="0" borderId="33" xfId="0" applyFont="1" applyBorder="1" applyAlignment="1">
      <alignment horizontal="left" vertical="top" wrapText="1"/>
    </xf>
    <xf numFmtId="0" fontId="9" fillId="0" borderId="32" xfId="0" applyFont="1" applyBorder="1" applyAlignment="1" applyProtection="1">
      <alignment horizontal="center" vertical="center"/>
      <protection locked="0"/>
    </xf>
    <xf numFmtId="0" fontId="10" fillId="0" borderId="71" xfId="1" applyFont="1" applyBorder="1" applyAlignment="1">
      <alignment horizontal="center" vertical="center" wrapText="1"/>
    </xf>
    <xf numFmtId="0" fontId="9" fillId="0" borderId="56" xfId="0" applyFont="1" applyBorder="1" applyAlignment="1" applyProtection="1">
      <alignment horizontal="center" vertical="center"/>
      <protection locked="0"/>
    </xf>
    <xf numFmtId="0" fontId="38" fillId="2" borderId="41" xfId="0" applyFont="1" applyFill="1" applyBorder="1" applyAlignment="1">
      <alignment vertical="center" wrapText="1"/>
    </xf>
    <xf numFmtId="12" fontId="9" fillId="0" borderId="18" xfId="0" applyNumberFormat="1" applyFont="1" applyBorder="1" applyAlignment="1">
      <alignment horizontal="center" vertical="center" wrapText="1"/>
    </xf>
    <xf numFmtId="12" fontId="9" fillId="0" borderId="32" xfId="0" applyNumberFormat="1" applyFont="1" applyBorder="1" applyAlignment="1">
      <alignment horizontal="center" vertical="center" wrapText="1"/>
    </xf>
    <xf numFmtId="9" fontId="9" fillId="0" borderId="30" xfId="0" applyNumberFormat="1" applyFont="1" applyBorder="1" applyAlignment="1">
      <alignment horizontal="center" vertical="center" wrapText="1"/>
    </xf>
    <xf numFmtId="12" fontId="9" fillId="0" borderId="30" xfId="0" applyNumberFormat="1" applyFont="1" applyBorder="1" applyAlignment="1">
      <alignment horizontal="center" vertical="center" wrapText="1"/>
    </xf>
    <xf numFmtId="12" fontId="9" fillId="0" borderId="44" xfId="0" applyNumberFormat="1" applyFont="1" applyBorder="1" applyAlignment="1">
      <alignment horizontal="center" vertical="center" wrapText="1"/>
    </xf>
    <xf numFmtId="12" fontId="9" fillId="0" borderId="10" xfId="0" applyNumberFormat="1" applyFont="1" applyBorder="1" applyAlignment="1">
      <alignment horizontal="center" vertical="center" wrapText="1"/>
    </xf>
    <xf numFmtId="9" fontId="9" fillId="0" borderId="18" xfId="0" applyNumberFormat="1" applyFont="1" applyBorder="1" applyAlignment="1">
      <alignment horizontal="center" vertical="center" wrapText="1"/>
    </xf>
    <xf numFmtId="12" fontId="9" fillId="0" borderId="45" xfId="0" applyNumberFormat="1" applyFont="1" applyBorder="1" applyAlignment="1">
      <alignment horizontal="center" vertical="center" wrapText="1"/>
    </xf>
    <xf numFmtId="9" fontId="9" fillId="9" borderId="0" xfId="0" applyNumberFormat="1" applyFont="1" applyFill="1" applyAlignment="1">
      <alignment horizontal="center" vertical="center" wrapText="1"/>
    </xf>
    <xf numFmtId="12" fontId="9" fillId="0" borderId="79" xfId="0" applyNumberFormat="1" applyFont="1" applyBorder="1" applyAlignment="1">
      <alignment horizontal="center" vertical="center" wrapText="1"/>
    </xf>
    <xf numFmtId="9" fontId="9" fillId="0" borderId="33" xfId="0" applyNumberFormat="1" applyFont="1" applyBorder="1" applyAlignment="1">
      <alignment horizontal="center" vertical="center" wrapText="1"/>
    </xf>
    <xf numFmtId="12" fontId="9" fillId="0" borderId="33" xfId="0" applyNumberFormat="1" applyFont="1" applyBorder="1" applyAlignment="1">
      <alignment horizontal="center" vertical="center" wrapText="1"/>
    </xf>
    <xf numFmtId="12" fontId="9" fillId="0" borderId="36" xfId="0" applyNumberFormat="1" applyFont="1" applyBorder="1" applyAlignment="1">
      <alignment horizontal="center" vertical="center" wrapText="1"/>
    </xf>
    <xf numFmtId="9" fontId="9" fillId="9" borderId="15" xfId="0" applyNumberFormat="1" applyFont="1" applyFill="1" applyBorder="1" applyAlignment="1">
      <alignment horizontal="center" vertical="center" wrapText="1"/>
    </xf>
    <xf numFmtId="12" fontId="9" fillId="9" borderId="0" xfId="0" applyNumberFormat="1" applyFont="1" applyFill="1" applyAlignment="1">
      <alignment horizontal="center" vertical="center" wrapText="1"/>
    </xf>
    <xf numFmtId="12" fontId="9" fillId="9" borderId="1" xfId="0" applyNumberFormat="1" applyFont="1" applyFill="1" applyBorder="1" applyAlignment="1">
      <alignment horizontal="center" vertical="center" wrapText="1"/>
    </xf>
    <xf numFmtId="12" fontId="9" fillId="9" borderId="6" xfId="0" applyNumberFormat="1" applyFont="1" applyFill="1" applyBorder="1" applyAlignment="1">
      <alignment horizontal="center" vertical="center" wrapText="1"/>
    </xf>
    <xf numFmtId="12" fontId="9" fillId="9" borderId="2" xfId="0" applyNumberFormat="1" applyFont="1" applyFill="1" applyBorder="1" applyAlignment="1">
      <alignment horizontal="center" vertical="center" wrapText="1"/>
    </xf>
    <xf numFmtId="9" fontId="9" fillId="9" borderId="14" xfId="0" applyNumberFormat="1" applyFont="1" applyFill="1" applyBorder="1" applyAlignment="1">
      <alignment horizontal="center" vertical="center" wrapText="1"/>
    </xf>
    <xf numFmtId="12" fontId="9" fillId="9" borderId="14" xfId="0" applyNumberFormat="1" applyFont="1" applyFill="1" applyBorder="1" applyAlignment="1">
      <alignment horizontal="center" vertical="center" wrapText="1"/>
    </xf>
    <xf numFmtId="12" fontId="9" fillId="9" borderId="15" xfId="0" applyNumberFormat="1" applyFont="1" applyFill="1" applyBorder="1" applyAlignment="1">
      <alignment horizontal="center" vertical="center" wrapText="1"/>
    </xf>
    <xf numFmtId="12" fontId="9" fillId="9" borderId="7" xfId="0" applyNumberFormat="1" applyFont="1" applyFill="1" applyBorder="1" applyAlignment="1">
      <alignment horizontal="center" vertical="center" wrapText="1"/>
    </xf>
    <xf numFmtId="12" fontId="9" fillId="9" borderId="8" xfId="0" applyNumberFormat="1" applyFont="1" applyFill="1" applyBorder="1" applyAlignment="1">
      <alignment horizontal="center" vertical="center" wrapText="1"/>
    </xf>
    <xf numFmtId="12" fontId="9" fillId="9" borderId="9" xfId="0" applyNumberFormat="1" applyFont="1" applyFill="1" applyBorder="1" applyAlignment="1">
      <alignment horizontal="center" vertical="center" wrapText="1"/>
    </xf>
    <xf numFmtId="49" fontId="11" fillId="0" borderId="55" xfId="0" applyNumberFormat="1" applyFont="1" applyBorder="1" applyAlignment="1">
      <alignment horizontal="right" vertical="center" wrapText="1"/>
    </xf>
    <xf numFmtId="49" fontId="11" fillId="0" borderId="17" xfId="0" applyNumberFormat="1" applyFont="1" applyBorder="1" applyAlignment="1">
      <alignment horizontal="right" vertical="center" wrapText="1"/>
    </xf>
    <xf numFmtId="0" fontId="9" fillId="0" borderId="30" xfId="1" applyFont="1" applyBorder="1" applyAlignment="1" applyProtection="1">
      <alignment horizontal="center" vertical="center"/>
      <protection locked="0"/>
    </xf>
    <xf numFmtId="0" fontId="37" fillId="0" borderId="80" xfId="1" applyFont="1" applyBorder="1" applyAlignment="1">
      <alignment vertical="center" wrapText="1"/>
    </xf>
    <xf numFmtId="0" fontId="37" fillId="0" borderId="80" xfId="1" applyFont="1" applyBorder="1" applyAlignment="1">
      <alignment horizontal="center" vertical="center" wrapText="1"/>
    </xf>
    <xf numFmtId="0" fontId="40" fillId="0" borderId="0" xfId="1" applyFont="1" applyAlignment="1">
      <alignment vertical="center"/>
    </xf>
    <xf numFmtId="0" fontId="9" fillId="0" borderId="0" xfId="1" applyFont="1" applyAlignment="1">
      <alignment vertical="center"/>
    </xf>
    <xf numFmtId="0" fontId="9" fillId="0" borderId="0" xfId="1" applyFont="1" applyAlignment="1">
      <alignment horizontal="center" vertical="center"/>
    </xf>
    <xf numFmtId="0" fontId="11" fillId="0" borderId="88" xfId="1" applyFont="1" applyBorder="1" applyAlignment="1">
      <alignment vertical="center" wrapText="1"/>
    </xf>
    <xf numFmtId="0" fontId="9" fillId="0" borderId="89" xfId="1" applyFont="1" applyBorder="1" applyAlignment="1" applyProtection="1">
      <alignment horizontal="center" vertical="center"/>
      <protection locked="0"/>
    </xf>
    <xf numFmtId="0" fontId="9" fillId="0" borderId="81" xfId="1" applyFont="1" applyBorder="1" applyAlignment="1" applyProtection="1">
      <alignment horizontal="center" vertical="center"/>
      <protection locked="0"/>
    </xf>
    <xf numFmtId="0" fontId="9" fillId="0" borderId="53" xfId="1" applyFont="1" applyBorder="1" applyAlignment="1" applyProtection="1">
      <alignment horizontal="center" vertical="center"/>
      <protection locked="0"/>
    </xf>
    <xf numFmtId="0" fontId="9" fillId="0" borderId="82" xfId="1" applyFont="1" applyBorder="1" applyAlignment="1" applyProtection="1">
      <alignment horizontal="center" vertical="center"/>
      <protection locked="0"/>
    </xf>
    <xf numFmtId="0" fontId="9" fillId="0" borderId="85" xfId="1" applyFont="1" applyBorder="1" applyAlignment="1" applyProtection="1">
      <alignment horizontal="center" vertical="center"/>
      <protection locked="0"/>
    </xf>
    <xf numFmtId="0" fontId="9" fillId="0" borderId="86" xfId="1" applyFont="1" applyBorder="1" applyAlignment="1" applyProtection="1">
      <alignment horizontal="center" vertical="center"/>
      <protection locked="0"/>
    </xf>
    <xf numFmtId="0" fontId="9" fillId="0" borderId="87" xfId="1" applyFont="1" applyBorder="1" applyAlignment="1" applyProtection="1">
      <alignment horizontal="center" vertical="center"/>
      <protection locked="0"/>
    </xf>
    <xf numFmtId="0" fontId="9" fillId="0" borderId="10" xfId="0" applyFont="1" applyBorder="1" applyAlignment="1">
      <alignment horizontal="center" vertical="center"/>
    </xf>
    <xf numFmtId="0" fontId="11" fillId="0" borderId="91" xfId="1" applyFont="1" applyBorder="1" applyAlignment="1">
      <alignment horizontal="center" vertical="center"/>
    </xf>
    <xf numFmtId="0" fontId="11" fillId="0" borderId="90" xfId="1" applyFont="1" applyBorder="1" applyAlignment="1">
      <alignment horizontal="center" vertical="center"/>
    </xf>
    <xf numFmtId="0" fontId="11" fillId="0" borderId="92" xfId="1" applyFont="1" applyBorder="1" applyAlignment="1">
      <alignment horizontal="center" vertical="center"/>
    </xf>
    <xf numFmtId="0" fontId="9" fillId="0" borderId="91" xfId="1" applyFont="1" applyBorder="1" applyAlignment="1">
      <alignment horizontal="center" vertical="center"/>
    </xf>
    <xf numFmtId="0" fontId="9" fillId="0" borderId="90" xfId="1" applyFont="1" applyBorder="1" applyAlignment="1">
      <alignment horizontal="center" vertical="center"/>
    </xf>
    <xf numFmtId="0" fontId="9" fillId="0" borderId="82" xfId="1" applyFont="1" applyBorder="1" applyAlignment="1">
      <alignment horizontal="center" vertical="center"/>
    </xf>
    <xf numFmtId="0" fontId="9" fillId="0" borderId="83" xfId="1" applyFont="1" applyBorder="1" applyAlignment="1">
      <alignment horizontal="center" vertical="center"/>
    </xf>
    <xf numFmtId="0" fontId="9" fillId="0" borderId="84" xfId="1" applyFont="1" applyBorder="1" applyAlignment="1">
      <alignment horizontal="center" vertical="center"/>
    </xf>
    <xf numFmtId="0" fontId="9" fillId="0" borderId="23" xfId="1" applyFont="1" applyBorder="1" applyAlignment="1">
      <alignment horizontal="center" vertical="center"/>
    </xf>
    <xf numFmtId="0" fontId="22" fillId="0" borderId="8" xfId="1" applyFont="1" applyBorder="1" applyAlignment="1">
      <alignment horizontal="centerContinuous" vertical="center" wrapText="1"/>
    </xf>
    <xf numFmtId="0" fontId="22" fillId="0" borderId="9" xfId="1" applyFont="1" applyBorder="1" applyAlignment="1">
      <alignment horizontal="centerContinuous" vertical="center" wrapText="1"/>
    </xf>
    <xf numFmtId="0" fontId="9" fillId="0" borderId="93" xfId="1" applyFont="1" applyBorder="1" applyAlignment="1" applyProtection="1">
      <alignment horizontal="center" vertical="center"/>
      <protection locked="0"/>
    </xf>
    <xf numFmtId="0" fontId="9" fillId="0" borderId="60" xfId="1" applyFont="1" applyBorder="1" applyAlignment="1" applyProtection="1">
      <alignment horizontal="center" vertical="center"/>
      <protection locked="0"/>
    </xf>
    <xf numFmtId="0" fontId="9" fillId="0" borderId="94" xfId="1" applyFont="1" applyBorder="1" applyAlignment="1" applyProtection="1">
      <alignment horizontal="center" vertical="center"/>
      <protection locked="0"/>
    </xf>
    <xf numFmtId="0" fontId="11" fillId="0" borderId="35" xfId="0" applyFont="1" applyBorder="1" applyAlignment="1">
      <alignment vertical="center" wrapText="1"/>
    </xf>
    <xf numFmtId="12" fontId="9" fillId="15" borderId="0" xfId="0" applyNumberFormat="1" applyFont="1" applyFill="1" applyAlignment="1">
      <alignment horizontal="center" vertical="center" wrapText="1"/>
    </xf>
    <xf numFmtId="12" fontId="9" fillId="15" borderId="15" xfId="0" applyNumberFormat="1" applyFont="1" applyFill="1" applyBorder="1" applyAlignment="1">
      <alignment horizontal="center" vertical="center" wrapText="1"/>
    </xf>
    <xf numFmtId="9" fontId="9" fillId="15" borderId="0" xfId="0" applyNumberFormat="1" applyFont="1" applyFill="1" applyAlignment="1">
      <alignment horizontal="center" vertical="center" wrapText="1"/>
    </xf>
    <xf numFmtId="9" fontId="9" fillId="15" borderId="15" xfId="0" applyNumberFormat="1" applyFont="1" applyFill="1" applyBorder="1" applyAlignment="1">
      <alignment horizontal="center" vertical="center" wrapText="1"/>
    </xf>
    <xf numFmtId="12" fontId="9" fillId="15" borderId="8" xfId="0" applyNumberFormat="1" applyFont="1" applyFill="1" applyBorder="1" applyAlignment="1">
      <alignment horizontal="center" vertical="center" wrapText="1"/>
    </xf>
    <xf numFmtId="12" fontId="9" fillId="15" borderId="9" xfId="0" applyNumberFormat="1" applyFont="1" applyFill="1" applyBorder="1" applyAlignment="1">
      <alignment horizontal="center" vertical="center" wrapText="1"/>
    </xf>
    <xf numFmtId="12" fontId="9" fillId="15" borderId="6" xfId="0" applyNumberFormat="1" applyFont="1" applyFill="1" applyBorder="1" applyAlignment="1">
      <alignment horizontal="center" vertical="center" wrapText="1"/>
    </xf>
    <xf numFmtId="12" fontId="9" fillId="15" borderId="2" xfId="0" applyNumberFormat="1" applyFont="1" applyFill="1" applyBorder="1" applyAlignment="1">
      <alignment horizontal="center" vertical="center" wrapText="1"/>
    </xf>
    <xf numFmtId="0" fontId="9" fillId="16" borderId="34" xfId="0" applyFont="1" applyFill="1" applyBorder="1" applyAlignment="1">
      <alignment horizontal="center" vertical="center"/>
    </xf>
    <xf numFmtId="0" fontId="9" fillId="16" borderId="5" xfId="0" applyFont="1" applyFill="1" applyBorder="1" applyAlignment="1">
      <alignment horizontal="center" vertical="center"/>
    </xf>
    <xf numFmtId="0" fontId="9" fillId="16" borderId="21" xfId="0" applyFont="1" applyFill="1" applyBorder="1" applyAlignment="1">
      <alignment horizontal="center" vertical="center"/>
    </xf>
    <xf numFmtId="12" fontId="9" fillId="14" borderId="95" xfId="0" applyNumberFormat="1" applyFont="1" applyFill="1" applyBorder="1" applyAlignment="1">
      <alignment horizontal="center" vertical="center" wrapText="1"/>
    </xf>
    <xf numFmtId="12" fontId="9" fillId="14" borderId="6" xfId="0" applyNumberFormat="1" applyFont="1" applyFill="1" applyBorder="1" applyAlignment="1">
      <alignment horizontal="center" vertical="center" wrapText="1"/>
    </xf>
    <xf numFmtId="12" fontId="9" fillId="14" borderId="2" xfId="0" applyNumberFormat="1" applyFont="1" applyFill="1" applyBorder="1" applyAlignment="1">
      <alignment horizontal="center" vertical="center" wrapText="1"/>
    </xf>
    <xf numFmtId="9" fontId="9" fillId="14" borderId="17" xfId="0" applyNumberFormat="1" applyFont="1" applyFill="1" applyBorder="1" applyAlignment="1">
      <alignment horizontal="center" vertical="center" wrapText="1"/>
    </xf>
    <xf numFmtId="9" fontId="9" fillId="14" borderId="0" xfId="0" applyNumberFormat="1" applyFont="1" applyFill="1" applyAlignment="1">
      <alignment horizontal="center" vertical="center" wrapText="1"/>
    </xf>
    <xf numFmtId="9" fontId="9" fillId="14" borderId="15" xfId="0" applyNumberFormat="1" applyFont="1" applyFill="1" applyBorder="1" applyAlignment="1">
      <alignment horizontal="center" vertical="center" wrapText="1"/>
    </xf>
    <xf numFmtId="12" fontId="9" fillId="14" borderId="17" xfId="0" applyNumberFormat="1" applyFont="1" applyFill="1" applyBorder="1" applyAlignment="1">
      <alignment horizontal="center" vertical="center" wrapText="1"/>
    </xf>
    <xf numFmtId="12" fontId="9" fillId="14" borderId="0" xfId="0" applyNumberFormat="1" applyFont="1" applyFill="1" applyAlignment="1">
      <alignment horizontal="center" vertical="center" wrapText="1"/>
    </xf>
    <xf numFmtId="12" fontId="9" fillId="14" borderId="15" xfId="0" applyNumberFormat="1" applyFont="1" applyFill="1" applyBorder="1" applyAlignment="1">
      <alignment horizontal="center" vertical="center" wrapText="1"/>
    </xf>
    <xf numFmtId="12" fontId="9" fillId="14" borderId="63" xfId="0" applyNumberFormat="1" applyFont="1" applyFill="1" applyBorder="1" applyAlignment="1">
      <alignment horizontal="center" vertical="center" wrapText="1"/>
    </xf>
    <xf numFmtId="12" fontId="9" fillId="14" borderId="8" xfId="0" applyNumberFormat="1" applyFont="1" applyFill="1" applyBorder="1" applyAlignment="1">
      <alignment horizontal="center" vertical="center" wrapText="1"/>
    </xf>
    <xf numFmtId="12" fontId="9" fillId="14" borderId="9" xfId="0" applyNumberFormat="1" applyFont="1" applyFill="1" applyBorder="1" applyAlignment="1">
      <alignment horizontal="center" vertical="center" wrapText="1"/>
    </xf>
    <xf numFmtId="0" fontId="9" fillId="16" borderId="49" xfId="0" applyFont="1" applyFill="1" applyBorder="1" applyAlignment="1">
      <alignment horizontal="center" vertical="center"/>
    </xf>
    <xf numFmtId="0" fontId="9" fillId="16" borderId="30" xfId="0" applyFont="1" applyFill="1" applyBorder="1" applyAlignment="1">
      <alignment horizontal="center" vertical="center"/>
    </xf>
    <xf numFmtId="0" fontId="11" fillId="0" borderId="5" xfId="2" applyFont="1" applyBorder="1" applyAlignment="1">
      <alignment horizontal="left" vertical="center" wrapText="1"/>
    </xf>
    <xf numFmtId="0" fontId="2" fillId="0" borderId="5" xfId="2" applyBorder="1" applyAlignment="1">
      <alignment vertical="center"/>
    </xf>
    <xf numFmtId="0" fontId="11" fillId="0" borderId="5" xfId="2" applyFont="1" applyBorder="1" applyAlignment="1">
      <alignment horizontal="left" vertical="center"/>
    </xf>
    <xf numFmtId="0" fontId="11" fillId="0" borderId="22" xfId="2" applyFont="1" applyBorder="1" applyAlignment="1">
      <alignment horizontal="left" vertical="center" wrapText="1"/>
    </xf>
    <xf numFmtId="0" fontId="11" fillId="0" borderId="22" xfId="2" applyFont="1" applyBorder="1" applyAlignment="1">
      <alignment horizontal="left" vertical="center"/>
    </xf>
    <xf numFmtId="0" fontId="2" fillId="0" borderId="21" xfId="2" applyBorder="1" applyAlignment="1">
      <alignment horizontal="center" vertical="center"/>
    </xf>
    <xf numFmtId="0" fontId="11" fillId="0" borderId="5" xfId="0" applyFont="1" applyBorder="1" applyAlignment="1">
      <alignment horizontal="left" vertical="center" wrapText="1"/>
    </xf>
    <xf numFmtId="0" fontId="11" fillId="0" borderId="5" xfId="2" applyFont="1" applyBorder="1" applyAlignment="1">
      <alignment vertical="center" wrapText="1"/>
    </xf>
    <xf numFmtId="0" fontId="11" fillId="0" borderId="5" xfId="2" applyFont="1" applyBorder="1" applyAlignment="1">
      <alignment vertical="center"/>
    </xf>
    <xf numFmtId="0" fontId="2" fillId="0" borderId="57" xfId="2" applyBorder="1" applyAlignment="1">
      <alignment horizontal="center" vertical="center"/>
    </xf>
    <xf numFmtId="0" fontId="2" fillId="0" borderId="67" xfId="2" applyBorder="1" applyAlignment="1">
      <alignment horizontal="center" vertical="center"/>
    </xf>
    <xf numFmtId="0" fontId="5" fillId="0" borderId="25" xfId="2" applyFont="1" applyBorder="1" applyAlignment="1">
      <alignment horizontal="center" vertical="center"/>
    </xf>
    <xf numFmtId="0" fontId="5" fillId="0" borderId="24" xfId="2" applyFont="1" applyBorder="1" applyAlignment="1">
      <alignment horizontal="center" vertical="center"/>
    </xf>
    <xf numFmtId="0" fontId="2" fillId="0" borderId="57" xfId="2" applyBorder="1" applyAlignment="1">
      <alignment horizontal="center" vertical="center" wrapText="1"/>
    </xf>
    <xf numFmtId="0" fontId="5" fillId="0" borderId="24" xfId="2" applyFont="1" applyBorder="1" applyAlignment="1">
      <alignment horizontal="center" vertical="center" wrapText="1"/>
    </xf>
    <xf numFmtId="0" fontId="5" fillId="0" borderId="25" xfId="2" applyFont="1" applyBorder="1" applyAlignment="1">
      <alignment horizontal="center" vertical="center" wrapText="1"/>
    </xf>
    <xf numFmtId="9" fontId="5" fillId="0" borderId="27" xfId="2" applyNumberFormat="1" applyFont="1" applyBorder="1" applyAlignment="1">
      <alignment horizontal="center" vertical="center" wrapText="1"/>
    </xf>
    <xf numFmtId="0" fontId="5" fillId="0" borderId="57" xfId="2" applyFont="1" applyBorder="1" applyAlignment="1">
      <alignment horizontal="center" vertical="center" wrapText="1"/>
    </xf>
    <xf numFmtId="0" fontId="5" fillId="0" borderId="57" xfId="2" applyFont="1" applyBorder="1" applyAlignment="1">
      <alignment horizontal="center" vertical="center"/>
    </xf>
    <xf numFmtId="0" fontId="5" fillId="0" borderId="23" xfId="2" applyFont="1" applyBorder="1" applyAlignment="1">
      <alignment horizontal="center" vertical="center" wrapText="1"/>
    </xf>
    <xf numFmtId="0" fontId="5" fillId="0" borderId="23" xfId="2" applyFont="1" applyBorder="1" applyAlignment="1">
      <alignment horizontal="center" vertical="center"/>
    </xf>
    <xf numFmtId="0" fontId="11" fillId="0" borderId="20" xfId="2" applyFont="1" applyBorder="1" applyAlignment="1">
      <alignment vertical="center"/>
    </xf>
    <xf numFmtId="0" fontId="5" fillId="0" borderId="52" xfId="2" applyFont="1" applyBorder="1" applyAlignment="1">
      <alignment horizontal="center" vertical="center"/>
    </xf>
    <xf numFmtId="164" fontId="5" fillId="0" borderId="3" xfId="2" applyNumberFormat="1" applyFont="1" applyBorder="1" applyAlignment="1">
      <alignment horizontal="center" vertical="center"/>
    </xf>
    <xf numFmtId="0" fontId="5" fillId="0" borderId="96" xfId="2" applyFont="1" applyBorder="1" applyAlignment="1">
      <alignment horizontal="center" vertical="center" wrapText="1"/>
    </xf>
    <xf numFmtId="9" fontId="2" fillId="0" borderId="42" xfId="2" applyNumberFormat="1" applyBorder="1" applyAlignment="1">
      <alignment horizontal="center" vertical="center" wrapText="1"/>
    </xf>
    <xf numFmtId="9" fontId="2" fillId="0" borderId="55" xfId="2" applyNumberFormat="1" applyBorder="1" applyAlignment="1">
      <alignment horizontal="center" vertical="center" wrapText="1"/>
    </xf>
    <xf numFmtId="9" fontId="5" fillId="0" borderId="26" xfId="2" applyNumberFormat="1" applyFont="1" applyBorder="1" applyAlignment="1">
      <alignment horizontal="center" vertical="center" wrapText="1"/>
    </xf>
    <xf numFmtId="0" fontId="5" fillId="0" borderId="97" xfId="2" applyFont="1" applyBorder="1" applyAlignment="1">
      <alignment horizontal="center" vertical="center"/>
    </xf>
    <xf numFmtId="9" fontId="5" fillId="0" borderId="26" xfId="2" applyNumberFormat="1" applyFont="1" applyBorder="1" applyAlignment="1">
      <alignment horizontal="center" vertical="center"/>
    </xf>
    <xf numFmtId="9" fontId="2" fillId="0" borderId="42" xfId="2" applyNumberFormat="1" applyBorder="1" applyAlignment="1">
      <alignment horizontal="center" vertical="center"/>
    </xf>
    <xf numFmtId="9" fontId="2" fillId="0" borderId="22" xfId="2" applyNumberFormat="1" applyBorder="1" applyAlignment="1">
      <alignment horizontal="center" vertical="center"/>
    </xf>
    <xf numFmtId="9" fontId="2" fillId="0" borderId="55" xfId="2" applyNumberFormat="1" applyBorder="1" applyAlignment="1">
      <alignment horizontal="center" vertical="center"/>
    </xf>
    <xf numFmtId="0" fontId="5" fillId="0" borderId="96" xfId="2" applyFont="1" applyBorder="1" applyAlignment="1">
      <alignment horizontal="center" vertical="center"/>
    </xf>
    <xf numFmtId="9" fontId="2" fillId="0" borderId="17" xfId="2" applyNumberFormat="1" applyBorder="1" applyAlignment="1">
      <alignment horizontal="center" vertical="center"/>
    </xf>
    <xf numFmtId="0" fontId="2" fillId="0" borderId="12" xfId="2" applyBorder="1" applyAlignment="1">
      <alignment vertical="center"/>
    </xf>
    <xf numFmtId="9" fontId="2" fillId="0" borderId="27" xfId="2" applyNumberFormat="1" applyBorder="1" applyAlignment="1">
      <alignment horizontal="center" vertical="center" wrapText="1"/>
    </xf>
    <xf numFmtId="0" fontId="2" fillId="0" borderId="52" xfId="2" applyBorder="1" applyAlignment="1">
      <alignment vertical="center"/>
    </xf>
    <xf numFmtId="0" fontId="2" fillId="0" borderId="63" xfId="2" applyBorder="1" applyAlignment="1">
      <alignment vertical="center"/>
    </xf>
    <xf numFmtId="0" fontId="2" fillId="0" borderId="8" xfId="2" applyBorder="1" applyAlignment="1">
      <alignment vertical="center"/>
    </xf>
    <xf numFmtId="0" fontId="2" fillId="0" borderId="78" xfId="2" applyBorder="1" applyAlignment="1">
      <alignment vertical="center"/>
    </xf>
    <xf numFmtId="0" fontId="2" fillId="0" borderId="9" xfId="2" applyBorder="1" applyAlignment="1">
      <alignment vertical="center"/>
    </xf>
    <xf numFmtId="0" fontId="2" fillId="7" borderId="56" xfId="2" applyFill="1" applyBorder="1" applyAlignment="1">
      <alignment horizontal="center" vertical="center"/>
    </xf>
    <xf numFmtId="0" fontId="2" fillId="7" borderId="49" xfId="2" applyFill="1" applyBorder="1" applyAlignment="1">
      <alignment horizontal="center" vertical="center"/>
    </xf>
    <xf numFmtId="0" fontId="4" fillId="10" borderId="15" xfId="2" applyFont="1" applyFill="1" applyBorder="1" applyAlignment="1">
      <alignment horizontal="centerContinuous" wrapText="1"/>
    </xf>
    <xf numFmtId="0" fontId="4" fillId="10" borderId="15" xfId="2" applyFont="1" applyFill="1" applyBorder="1" applyAlignment="1">
      <alignment horizontal="centerContinuous" vertical="center" wrapText="1"/>
    </xf>
    <xf numFmtId="0" fontId="11" fillId="0" borderId="54" xfId="2" applyFont="1" applyBorder="1" applyAlignment="1">
      <alignment vertical="center"/>
    </xf>
    <xf numFmtId="0" fontId="13" fillId="10" borderId="72" xfId="2" applyFont="1" applyFill="1" applyBorder="1" applyAlignment="1">
      <alignment horizontal="centerContinuous" vertical="center"/>
    </xf>
    <xf numFmtId="0" fontId="2" fillId="0" borderId="15" xfId="2" applyBorder="1" applyAlignment="1">
      <alignment vertical="center"/>
    </xf>
    <xf numFmtId="0" fontId="5" fillId="0" borderId="77" xfId="2" applyFont="1" applyBorder="1" applyAlignment="1">
      <alignment horizontal="center" vertical="center"/>
    </xf>
    <xf numFmtId="0" fontId="5" fillId="0" borderId="98" xfId="2" applyFont="1" applyBorder="1" applyAlignment="1">
      <alignment horizontal="center" vertical="center" wrapText="1"/>
    </xf>
    <xf numFmtId="9" fontId="2" fillId="0" borderId="99" xfId="2" applyNumberFormat="1" applyBorder="1" applyAlignment="1">
      <alignment horizontal="center" vertical="center" wrapText="1"/>
    </xf>
    <xf numFmtId="9" fontId="2" fillId="0" borderId="77" xfId="2" applyNumberFormat="1" applyBorder="1" applyAlignment="1">
      <alignment horizontal="center" vertical="center" wrapText="1"/>
    </xf>
    <xf numFmtId="9" fontId="2" fillId="0" borderId="30" xfId="2" applyNumberFormat="1" applyBorder="1" applyAlignment="1">
      <alignment horizontal="center" vertical="center" wrapText="1"/>
    </xf>
    <xf numFmtId="9" fontId="2" fillId="0" borderId="100" xfId="2" applyNumberFormat="1" applyBorder="1" applyAlignment="1">
      <alignment horizontal="center" vertical="center" wrapText="1"/>
    </xf>
    <xf numFmtId="0" fontId="2" fillId="0" borderId="11" xfId="2" applyBorder="1" applyAlignment="1">
      <alignment vertical="center"/>
    </xf>
    <xf numFmtId="0" fontId="2" fillId="0" borderId="72" xfId="2" applyBorder="1" applyAlignment="1">
      <alignment vertical="center"/>
    </xf>
    <xf numFmtId="9" fontId="2" fillId="0" borderId="100" xfId="2" applyNumberFormat="1" applyBorder="1" applyAlignment="1">
      <alignment horizontal="center" vertical="center"/>
    </xf>
    <xf numFmtId="9" fontId="2" fillId="0" borderId="43" xfId="2" applyNumberFormat="1" applyBorder="1" applyAlignment="1">
      <alignment horizontal="center" vertical="center" wrapText="1"/>
    </xf>
    <xf numFmtId="9" fontId="2" fillId="0" borderId="44" xfId="2" applyNumberFormat="1" applyBorder="1" applyAlignment="1">
      <alignment horizontal="center" vertical="center" wrapText="1"/>
    </xf>
    <xf numFmtId="0" fontId="2" fillId="11" borderId="5" xfId="0" applyFont="1" applyFill="1" applyBorder="1"/>
    <xf numFmtId="12" fontId="9" fillId="0" borderId="15" xfId="0" applyNumberFormat="1" applyFont="1" applyBorder="1" applyAlignment="1">
      <alignment horizontal="center" vertical="center" wrapText="1"/>
    </xf>
    <xf numFmtId="49" fontId="11" fillId="0" borderId="0" xfId="0" applyNumberFormat="1" applyFont="1" applyAlignment="1">
      <alignment vertical="center" wrapText="1"/>
    </xf>
    <xf numFmtId="0" fontId="41" fillId="0" borderId="0" xfId="2" applyFont="1"/>
    <xf numFmtId="0" fontId="9" fillId="16" borderId="18" xfId="0" applyFont="1" applyFill="1" applyBorder="1" applyAlignment="1">
      <alignment horizontal="center" vertical="center"/>
    </xf>
    <xf numFmtId="0" fontId="9" fillId="16" borderId="31" xfId="0" applyFont="1" applyFill="1" applyBorder="1" applyAlignment="1">
      <alignment horizontal="center" vertical="center"/>
    </xf>
    <xf numFmtId="0" fontId="9" fillId="0" borderId="45" xfId="0" applyFont="1" applyBorder="1" applyAlignment="1" applyProtection="1">
      <alignment horizontal="center" vertical="center"/>
      <protection locked="0"/>
    </xf>
    <xf numFmtId="0" fontId="9" fillId="16" borderId="22" xfId="0" applyFont="1" applyFill="1" applyBorder="1" applyAlignment="1">
      <alignment horizontal="center" vertical="center"/>
    </xf>
    <xf numFmtId="0" fontId="9" fillId="0" borderId="55" xfId="0" applyFont="1" applyBorder="1" applyAlignment="1" applyProtection="1">
      <alignment horizontal="center" vertical="center"/>
      <protection locked="0"/>
    </xf>
    <xf numFmtId="0" fontId="9" fillId="16" borderId="32" xfId="0" applyFont="1" applyFill="1" applyBorder="1" applyAlignment="1">
      <alignment horizontal="center" vertical="center"/>
    </xf>
    <xf numFmtId="0" fontId="11" fillId="0" borderId="36" xfId="0" applyFont="1" applyBorder="1" applyAlignment="1">
      <alignment horizontal="left" vertical="center" wrapText="1"/>
    </xf>
    <xf numFmtId="0" fontId="9" fillId="0" borderId="1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16" borderId="43" xfId="0" applyFont="1" applyFill="1" applyBorder="1" applyAlignment="1">
      <alignment horizontal="center" vertical="center"/>
    </xf>
    <xf numFmtId="0" fontId="9" fillId="0" borderId="72" xfId="0" applyFont="1" applyBorder="1" applyAlignment="1" applyProtection="1">
      <alignment horizontal="center" vertical="center"/>
      <protection locked="0"/>
    </xf>
    <xf numFmtId="0" fontId="9" fillId="16" borderId="19" xfId="0" applyFont="1" applyFill="1" applyBorder="1" applyAlignment="1">
      <alignment horizontal="center" vertical="center"/>
    </xf>
    <xf numFmtId="0" fontId="2" fillId="0" borderId="0" xfId="0" applyFont="1" applyAlignment="1" applyProtection="1">
      <alignment vertical="center" wrapText="1"/>
      <protection locked="0"/>
    </xf>
    <xf numFmtId="0" fontId="2" fillId="6" borderId="0" xfId="0" applyFont="1" applyFill="1" applyAlignment="1" applyProtection="1">
      <alignment vertical="center" wrapText="1"/>
      <protection locked="0"/>
    </xf>
    <xf numFmtId="0" fontId="2" fillId="0" borderId="0" xfId="1" applyAlignment="1" applyProtection="1">
      <alignment vertical="center" wrapText="1"/>
      <protection locked="0"/>
    </xf>
    <xf numFmtId="0" fontId="5" fillId="0" borderId="55" xfId="2" applyFont="1" applyBorder="1" applyAlignment="1">
      <alignment horizontal="center" vertical="center" wrapText="1"/>
    </xf>
    <xf numFmtId="0" fontId="15" fillId="0" borderId="101" xfId="2" applyFont="1" applyBorder="1" applyAlignment="1">
      <alignment horizontal="center" vertical="center" wrapText="1"/>
    </xf>
    <xf numFmtId="0" fontId="15" fillId="0" borderId="57" xfId="2" applyFont="1" applyBorder="1" applyAlignment="1">
      <alignment horizontal="center" vertical="center"/>
    </xf>
    <xf numFmtId="0" fontId="15" fillId="0" borderId="102" xfId="2" applyFont="1" applyBorder="1" applyAlignment="1">
      <alignment horizontal="center" vertical="center"/>
    </xf>
    <xf numFmtId="0" fontId="15" fillId="0" borderId="57" xfId="2" applyFont="1" applyBorder="1" applyAlignment="1">
      <alignment horizontal="center" vertical="center" wrapText="1"/>
    </xf>
    <xf numFmtId="0" fontId="2" fillId="0" borderId="3" xfId="2" applyBorder="1" applyAlignment="1">
      <alignment vertical="center"/>
    </xf>
    <xf numFmtId="14" fontId="2" fillId="0" borderId="78" xfId="2" applyNumberFormat="1" applyBorder="1" applyAlignment="1">
      <alignment horizontal="center" vertical="center"/>
    </xf>
    <xf numFmtId="0" fontId="2" fillId="0" borderId="78" xfId="2" applyBorder="1" applyAlignment="1">
      <alignment horizontal="center" vertical="center"/>
    </xf>
    <xf numFmtId="164" fontId="0" fillId="0" borderId="4" xfId="11" applyNumberFormat="1" applyFont="1" applyBorder="1" applyAlignment="1">
      <alignment horizontal="center" vertical="center"/>
    </xf>
    <xf numFmtId="14" fontId="2" fillId="0" borderId="4" xfId="2" applyNumberFormat="1" applyBorder="1" applyAlignment="1">
      <alignment horizontal="center" vertical="center"/>
    </xf>
    <xf numFmtId="164" fontId="2" fillId="0" borderId="4" xfId="2" applyNumberFormat="1" applyBorder="1" applyAlignment="1">
      <alignment horizontal="center" vertical="center"/>
    </xf>
    <xf numFmtId="0" fontId="9" fillId="4" borderId="10" xfId="0" applyFont="1" applyFill="1" applyBorder="1" applyAlignment="1" applyProtection="1">
      <alignment horizontal="center" vertical="center" wrapText="1"/>
      <protection locked="0"/>
    </xf>
    <xf numFmtId="0" fontId="42" fillId="4" borderId="14" xfId="0" applyFont="1" applyFill="1" applyBorder="1" applyAlignment="1" applyProtection="1">
      <alignment horizontal="center" vertical="center"/>
      <protection locked="0"/>
    </xf>
    <xf numFmtId="0" fontId="42" fillId="4" borderId="15" xfId="0" applyFont="1" applyFill="1" applyBorder="1" applyAlignment="1" applyProtection="1">
      <alignment horizontal="center" vertical="center"/>
      <protection locked="0"/>
    </xf>
    <xf numFmtId="0" fontId="42" fillId="4" borderId="10"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42" fillId="4" borderId="18" xfId="0" applyFont="1" applyFill="1" applyBorder="1" applyAlignment="1" applyProtection="1">
      <alignment horizontal="center" vertical="center" wrapText="1"/>
      <protection locked="0"/>
    </xf>
    <xf numFmtId="0" fontId="42" fillId="4" borderId="5" xfId="0" applyFont="1" applyFill="1" applyBorder="1" applyAlignment="1" applyProtection="1">
      <alignment horizontal="center" vertical="center"/>
      <protection locked="0"/>
    </xf>
    <xf numFmtId="0" fontId="42" fillId="4" borderId="30" xfId="0" applyFont="1" applyFill="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2" fillId="4" borderId="5" xfId="1" applyFont="1" applyFill="1" applyBorder="1" applyAlignment="1" applyProtection="1">
      <alignment horizontal="center" vertical="center"/>
      <protection locked="0"/>
    </xf>
    <xf numFmtId="0" fontId="42" fillId="4" borderId="30" xfId="1" applyFont="1" applyFill="1" applyBorder="1" applyAlignment="1" applyProtection="1">
      <alignment horizontal="center" vertical="center"/>
      <protection locked="0"/>
    </xf>
    <xf numFmtId="0" fontId="42" fillId="4" borderId="34" xfId="1" applyFont="1" applyFill="1" applyBorder="1" applyAlignment="1" applyProtection="1">
      <alignment horizontal="center" vertical="center"/>
      <protection locked="0"/>
    </xf>
    <xf numFmtId="0" fontId="42" fillId="4" borderId="45" xfId="0" applyFont="1" applyFill="1" applyBorder="1" applyAlignment="1" applyProtection="1">
      <alignment horizontal="center" vertical="center" wrapText="1"/>
      <protection locked="0"/>
    </xf>
    <xf numFmtId="0" fontId="42" fillId="4" borderId="37" xfId="1" applyFont="1" applyFill="1" applyBorder="1" applyAlignment="1" applyProtection="1">
      <alignment horizontal="center" vertical="center"/>
      <protection locked="0"/>
    </xf>
    <xf numFmtId="0" fontId="9" fillId="4" borderId="11"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47" xfId="0" applyFont="1" applyFill="1" applyBorder="1" applyAlignment="1">
      <alignment horizontal="right" vertical="center" wrapText="1"/>
    </xf>
    <xf numFmtId="165" fontId="42" fillId="4" borderId="59" xfId="0" applyNumberFormat="1" applyFont="1" applyFill="1" applyBorder="1" applyAlignment="1" applyProtection="1">
      <alignment horizontal="center" vertical="center" wrapText="1"/>
      <protection locked="0"/>
    </xf>
    <xf numFmtId="165" fontId="42" fillId="4" borderId="34" xfId="1" applyNumberFormat="1" applyFont="1" applyFill="1" applyBorder="1" applyAlignment="1" applyProtection="1">
      <alignment horizontal="center" vertical="center"/>
      <protection locked="0"/>
    </xf>
    <xf numFmtId="165" fontId="42" fillId="4" borderId="5" xfId="1" applyNumberFormat="1" applyFont="1" applyFill="1" applyBorder="1" applyAlignment="1" applyProtection="1">
      <alignment horizontal="center" vertical="center"/>
      <protection locked="0"/>
    </xf>
    <xf numFmtId="165" fontId="42" fillId="4" borderId="30" xfId="1" applyNumberFormat="1" applyFont="1" applyFill="1" applyBorder="1" applyAlignment="1" applyProtection="1">
      <alignment horizontal="center" vertical="center"/>
      <protection locked="0"/>
    </xf>
    <xf numFmtId="165" fontId="43" fillId="0" borderId="0" xfId="0" applyNumberFormat="1" applyFont="1" applyAlignment="1">
      <alignment horizontal="center" vertical="center"/>
    </xf>
    <xf numFmtId="0" fontId="2" fillId="0" borderId="0" xfId="0" applyFont="1" applyAlignment="1" applyProtection="1">
      <alignment horizontal="center" vertical="center"/>
      <protection locked="0"/>
    </xf>
    <xf numFmtId="0" fontId="9" fillId="4" borderId="18" xfId="0" applyFont="1" applyFill="1" applyBorder="1" applyAlignment="1" applyProtection="1">
      <alignment horizontal="center" vertical="center" wrapText="1"/>
      <protection locked="0"/>
    </xf>
    <xf numFmtId="0" fontId="2" fillId="0" borderId="0" xfId="0" applyFont="1" applyAlignment="1">
      <alignment horizontal="center" vertical="center"/>
    </xf>
    <xf numFmtId="0" fontId="9" fillId="4" borderId="45"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right" vertical="center" wrapText="1"/>
      <protection locked="0"/>
    </xf>
    <xf numFmtId="165" fontId="42" fillId="4" borderId="18" xfId="0" applyNumberFormat="1" applyFont="1" applyFill="1" applyBorder="1" applyAlignment="1" applyProtection="1">
      <alignment horizontal="center" vertical="center"/>
      <protection locked="0"/>
    </xf>
    <xf numFmtId="165" fontId="42" fillId="4" borderId="19" xfId="0" applyNumberFormat="1" applyFont="1" applyFill="1" applyBorder="1" applyAlignment="1" applyProtection="1">
      <alignment horizontal="center" vertical="center"/>
      <protection locked="0"/>
    </xf>
    <xf numFmtId="0" fontId="42" fillId="4" borderId="14" xfId="0" applyFont="1" applyFill="1" applyBorder="1" applyAlignment="1" applyProtection="1">
      <alignment horizontal="center" vertical="center" wrapText="1"/>
      <protection locked="0"/>
    </xf>
    <xf numFmtId="0" fontId="42" fillId="4" borderId="57" xfId="0" applyFont="1" applyFill="1" applyBorder="1" applyAlignment="1" applyProtection="1">
      <alignment horizontal="center" vertical="center"/>
      <protection locked="0"/>
    </xf>
    <xf numFmtId="0" fontId="42" fillId="4" borderId="77" xfId="0" applyFont="1" applyFill="1" applyBorder="1" applyAlignment="1" applyProtection="1">
      <alignment horizontal="center" vertical="center"/>
      <protection locked="0"/>
    </xf>
    <xf numFmtId="0" fontId="42" fillId="4" borderId="37" xfId="0" applyFont="1" applyFill="1" applyBorder="1" applyAlignment="1" applyProtection="1">
      <alignment horizontal="center" vertical="center"/>
      <protection locked="0"/>
    </xf>
    <xf numFmtId="0" fontId="42" fillId="4" borderId="38" xfId="0" applyFont="1" applyFill="1" applyBorder="1" applyAlignment="1" applyProtection="1">
      <alignment horizontal="center" vertical="center"/>
      <protection locked="0"/>
    </xf>
    <xf numFmtId="0" fontId="42" fillId="4" borderId="44" xfId="0" applyFont="1" applyFill="1" applyBorder="1" applyAlignment="1" applyProtection="1">
      <alignment horizontal="center" vertical="center"/>
      <protection locked="0"/>
    </xf>
    <xf numFmtId="0" fontId="9" fillId="4" borderId="19" xfId="0" applyFont="1" applyFill="1" applyBorder="1" applyAlignment="1" applyProtection="1">
      <alignment horizontal="right" vertical="center" wrapText="1"/>
      <protection locked="0"/>
    </xf>
    <xf numFmtId="0" fontId="9" fillId="4" borderId="15" xfId="0" applyFont="1" applyFill="1" applyBorder="1" applyAlignment="1" applyProtection="1">
      <alignment horizontal="right" vertical="center" wrapText="1"/>
      <protection locked="0"/>
    </xf>
    <xf numFmtId="0" fontId="9" fillId="4" borderId="46" xfId="0" applyFont="1" applyFill="1" applyBorder="1" applyAlignment="1" applyProtection="1">
      <alignment horizontal="right" vertical="center" wrapText="1"/>
      <protection locked="0"/>
    </xf>
    <xf numFmtId="165" fontId="42" fillId="4" borderId="18" xfId="0" applyNumberFormat="1" applyFont="1" applyFill="1" applyBorder="1" applyAlignment="1" applyProtection="1">
      <alignment horizontal="center" vertical="center" wrapText="1"/>
      <protection locked="0"/>
    </xf>
    <xf numFmtId="165" fontId="9" fillId="4" borderId="19" xfId="0" applyNumberFormat="1" applyFont="1" applyFill="1" applyBorder="1" applyAlignment="1" applyProtection="1">
      <alignment horizontal="right" vertical="center" wrapText="1"/>
      <protection locked="0"/>
    </xf>
    <xf numFmtId="165" fontId="42" fillId="4" borderId="5" xfId="0" applyNumberFormat="1" applyFont="1" applyFill="1" applyBorder="1" applyAlignment="1" applyProtection="1">
      <alignment horizontal="center" vertical="center"/>
      <protection locked="0"/>
    </xf>
    <xf numFmtId="165" fontId="43" fillId="0" borderId="0" xfId="0" applyNumberFormat="1" applyFont="1" applyAlignment="1" applyProtection="1">
      <alignment horizontal="center" vertical="center"/>
      <protection locked="0"/>
    </xf>
    <xf numFmtId="0" fontId="42" fillId="4" borderId="18" xfId="1" applyFont="1" applyFill="1" applyBorder="1" applyAlignment="1" applyProtection="1">
      <alignment horizontal="center" vertical="center" wrapText="1"/>
      <protection locked="0"/>
    </xf>
    <xf numFmtId="0" fontId="42" fillId="4" borderId="20" xfId="1" applyFont="1" applyFill="1" applyBorder="1" applyAlignment="1" applyProtection="1">
      <alignment horizontal="center" vertical="center" wrapText="1"/>
      <protection locked="0"/>
    </xf>
    <xf numFmtId="0" fontId="43" fillId="0" borderId="0" xfId="1" applyFont="1" applyAlignment="1" applyProtection="1">
      <alignment horizontal="center" vertical="center"/>
      <protection locked="0"/>
    </xf>
    <xf numFmtId="0" fontId="42" fillId="4" borderId="45" xfId="1" applyFont="1" applyFill="1" applyBorder="1" applyAlignment="1" applyProtection="1">
      <alignment horizontal="center" vertical="center" wrapText="1"/>
      <protection locked="0"/>
    </xf>
    <xf numFmtId="0" fontId="42" fillId="4" borderId="46" xfId="1" applyFont="1" applyFill="1" applyBorder="1" applyAlignment="1" applyProtection="1">
      <alignment horizontal="center" vertical="center" wrapText="1"/>
      <protection locked="0"/>
    </xf>
    <xf numFmtId="0" fontId="9" fillId="4" borderId="20" xfId="1" applyFont="1" applyFill="1" applyBorder="1" applyAlignment="1" applyProtection="1">
      <alignment horizontal="right" vertical="center" wrapText="1"/>
      <protection locked="0"/>
    </xf>
    <xf numFmtId="0" fontId="9" fillId="4" borderId="47" xfId="1" applyFont="1" applyFill="1" applyBorder="1" applyAlignment="1" applyProtection="1">
      <alignment horizontal="right" vertical="center" wrapText="1"/>
      <protection locked="0"/>
    </xf>
    <xf numFmtId="0" fontId="42" fillId="4" borderId="18" xfId="0" applyFont="1" applyFill="1" applyBorder="1" applyAlignment="1">
      <alignment horizontal="center" vertical="center"/>
    </xf>
    <xf numFmtId="0" fontId="42" fillId="4" borderId="5" xfId="0" applyFont="1" applyFill="1" applyBorder="1" applyAlignment="1">
      <alignment horizontal="center" vertical="center"/>
    </xf>
    <xf numFmtId="165" fontId="42" fillId="4" borderId="18" xfId="0" applyNumberFormat="1" applyFont="1" applyFill="1" applyBorder="1" applyAlignment="1">
      <alignment horizontal="center" vertical="center"/>
    </xf>
    <xf numFmtId="165" fontId="42" fillId="4" borderId="5" xfId="0" applyNumberFormat="1" applyFont="1" applyFill="1" applyBorder="1" applyAlignment="1">
      <alignment horizontal="center" vertical="center"/>
    </xf>
    <xf numFmtId="0" fontId="42" fillId="4" borderId="14" xfId="0" applyFont="1" applyFill="1" applyBorder="1" applyAlignment="1">
      <alignment horizontal="center" vertical="center"/>
    </xf>
    <xf numFmtId="0" fontId="42" fillId="4" borderId="67" xfId="0" applyFont="1" applyFill="1" applyBorder="1" applyAlignment="1">
      <alignment horizontal="center" vertical="center"/>
    </xf>
    <xf numFmtId="0" fontId="42" fillId="4" borderId="46" xfId="0" applyFont="1" applyFill="1" applyBorder="1" applyAlignment="1" applyProtection="1">
      <alignment horizontal="center" vertical="center" wrapText="1"/>
      <protection locked="0"/>
    </xf>
    <xf numFmtId="0" fontId="42" fillId="4" borderId="45" xfId="0" applyFont="1" applyFill="1" applyBorder="1" applyAlignment="1" applyProtection="1">
      <alignment horizontal="center" vertical="center"/>
      <protection locked="0"/>
    </xf>
    <xf numFmtId="0" fontId="9" fillId="4" borderId="15" xfId="0" applyFont="1" applyFill="1" applyBorder="1" applyAlignment="1">
      <alignment horizontal="right" vertical="center" wrapText="1"/>
    </xf>
    <xf numFmtId="165" fontId="9" fillId="4" borderId="19" xfId="0" applyNumberFormat="1" applyFont="1" applyFill="1" applyBorder="1" applyAlignment="1">
      <alignment horizontal="right" vertical="center" wrapText="1"/>
    </xf>
    <xf numFmtId="165" fontId="42" fillId="4" borderId="18" xfId="1" applyNumberFormat="1" applyFont="1" applyFill="1" applyBorder="1" applyAlignment="1" applyProtection="1">
      <alignment horizontal="center" vertical="center" wrapText="1"/>
      <protection locked="0"/>
    </xf>
    <xf numFmtId="165" fontId="42" fillId="4" borderId="20" xfId="1" applyNumberFormat="1" applyFont="1" applyFill="1" applyBorder="1" applyAlignment="1" applyProtection="1">
      <alignment horizontal="center" vertical="center" wrapText="1"/>
      <protection locked="0"/>
    </xf>
    <xf numFmtId="165" fontId="9" fillId="4" borderId="20" xfId="1" applyNumberFormat="1" applyFont="1" applyFill="1" applyBorder="1" applyAlignment="1" applyProtection="1">
      <alignment horizontal="right" vertical="center" wrapText="1"/>
      <protection locked="0"/>
    </xf>
    <xf numFmtId="165" fontId="43" fillId="0" borderId="0" xfId="1" applyNumberFormat="1" applyFont="1" applyAlignment="1" applyProtection="1">
      <alignment horizontal="center" vertical="center"/>
      <protection locked="0"/>
    </xf>
    <xf numFmtId="0" fontId="9" fillId="4" borderId="1"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42" fillId="4" borderId="59" xfId="0" applyFont="1" applyFill="1" applyBorder="1" applyAlignment="1">
      <alignment horizontal="center" vertical="center" wrapText="1"/>
    </xf>
    <xf numFmtId="0" fontId="42" fillId="4" borderId="57" xfId="0" applyFont="1" applyFill="1" applyBorder="1" applyAlignment="1">
      <alignment horizontal="center" vertical="center" wrapText="1"/>
    </xf>
    <xf numFmtId="0" fontId="42" fillId="4" borderId="38" xfId="0" applyFont="1" applyFill="1" applyBorder="1" applyAlignment="1" applyProtection="1">
      <alignment horizontal="center" vertical="center" wrapText="1"/>
      <protection locked="0"/>
    </xf>
    <xf numFmtId="0" fontId="9" fillId="4" borderId="54" xfId="0" applyFont="1" applyFill="1" applyBorder="1" applyAlignment="1">
      <alignment horizontal="right" vertical="center" wrapText="1"/>
    </xf>
    <xf numFmtId="0" fontId="42" fillId="4" borderId="67" xfId="0" applyFont="1" applyFill="1" applyBorder="1" applyAlignment="1" applyProtection="1">
      <alignment horizontal="center" vertical="center"/>
      <protection locked="0"/>
    </xf>
    <xf numFmtId="0" fontId="42" fillId="4" borderId="46" xfId="0" applyFont="1" applyFill="1" applyBorder="1" applyAlignment="1">
      <alignment horizontal="center" vertical="center" wrapText="1"/>
    </xf>
    <xf numFmtId="0" fontId="42" fillId="4" borderId="47" xfId="0" applyFont="1" applyFill="1" applyBorder="1" applyAlignment="1" applyProtection="1">
      <alignment horizontal="center" vertical="center"/>
      <protection locked="0"/>
    </xf>
    <xf numFmtId="0" fontId="9" fillId="4" borderId="46" xfId="0" applyFont="1" applyFill="1" applyBorder="1" applyAlignment="1">
      <alignment horizontal="right" vertical="center" wrapText="1"/>
    </xf>
    <xf numFmtId="0" fontId="9" fillId="4" borderId="0" xfId="0" applyFont="1" applyFill="1" applyAlignment="1">
      <alignment horizontal="right" vertical="center" wrapText="1"/>
    </xf>
    <xf numFmtId="0" fontId="42" fillId="4" borderId="51" xfId="0" applyFont="1" applyFill="1" applyBorder="1" applyAlignment="1" applyProtection="1">
      <alignment horizontal="center" vertical="center" wrapText="1"/>
      <protection locked="0"/>
    </xf>
    <xf numFmtId="165" fontId="42" fillId="4" borderId="57" xfId="0" applyNumberFormat="1" applyFont="1" applyFill="1" applyBorder="1" applyAlignment="1" applyProtection="1">
      <alignment horizontal="center" vertical="center"/>
      <protection locked="0"/>
    </xf>
    <xf numFmtId="165" fontId="42" fillId="4" borderId="59" xfId="0" applyNumberFormat="1" applyFont="1" applyFill="1" applyBorder="1" applyAlignment="1" applyProtection="1">
      <alignment horizontal="center" vertical="center"/>
      <protection locked="0"/>
    </xf>
    <xf numFmtId="0" fontId="9" fillId="4" borderId="47" xfId="0" applyFont="1" applyFill="1" applyBorder="1" applyAlignment="1" applyProtection="1">
      <alignment horizontal="right" vertical="center" wrapText="1"/>
      <protection locked="0"/>
    </xf>
    <xf numFmtId="165" fontId="9" fillId="4" borderId="54" xfId="0" applyNumberFormat="1" applyFont="1" applyFill="1" applyBorder="1" applyAlignment="1" applyProtection="1">
      <alignment horizontal="right" vertical="center" wrapText="1"/>
      <protection locked="0"/>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165" fontId="25" fillId="0" borderId="0" xfId="0" applyNumberFormat="1" applyFont="1" applyAlignment="1">
      <alignment horizontal="center" vertical="center"/>
    </xf>
    <xf numFmtId="0" fontId="2" fillId="11" borderId="0" xfId="0" applyFont="1" applyFill="1" applyAlignment="1">
      <alignment vertical="center" wrapText="1"/>
    </xf>
    <xf numFmtId="0" fontId="2" fillId="11" borderId="0" xfId="1" applyFill="1" applyAlignment="1">
      <alignment vertical="center" wrapText="1"/>
    </xf>
    <xf numFmtId="0" fontId="42" fillId="4" borderId="35" xfId="0" applyFont="1" applyFill="1" applyBorder="1" applyAlignment="1" applyProtection="1">
      <alignment horizontal="center" vertical="center" wrapText="1"/>
      <protection locked="0"/>
    </xf>
    <xf numFmtId="0" fontId="9" fillId="4" borderId="72" xfId="0" applyFont="1" applyFill="1" applyBorder="1" applyAlignment="1" applyProtection="1">
      <alignment horizontal="right" vertical="center" wrapText="1"/>
      <protection locked="0"/>
    </xf>
    <xf numFmtId="164" fontId="5" fillId="0" borderId="23" xfId="2" applyNumberFormat="1" applyFont="1" applyBorder="1" applyAlignment="1">
      <alignment horizontal="center" vertical="center" wrapText="1"/>
    </xf>
    <xf numFmtId="0" fontId="9" fillId="0" borderId="16" xfId="0" applyFont="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wrapText="1"/>
      <protection locked="0"/>
    </xf>
    <xf numFmtId="165" fontId="42" fillId="4" borderId="30" xfId="0" applyNumberFormat="1" applyFont="1" applyFill="1" applyBorder="1" applyAlignment="1" applyProtection="1">
      <alignment horizontal="center" vertical="center"/>
      <protection locked="0"/>
    </xf>
    <xf numFmtId="0" fontId="42" fillId="4" borderId="59" xfId="1" applyFont="1" applyFill="1" applyBorder="1" applyAlignment="1" applyProtection="1">
      <alignment horizontal="center" vertical="center" wrapText="1"/>
      <protection locked="0"/>
    </xf>
    <xf numFmtId="0" fontId="42" fillId="4" borderId="52" xfId="1" applyFont="1" applyFill="1" applyBorder="1" applyAlignment="1" applyProtection="1">
      <alignment horizontal="center" vertical="center" wrapText="1"/>
      <protection locked="0"/>
    </xf>
    <xf numFmtId="0" fontId="9" fillId="4" borderId="54" xfId="1" applyFont="1" applyFill="1" applyBorder="1" applyAlignment="1" applyProtection="1">
      <alignment horizontal="right" vertical="center" wrapText="1"/>
      <protection locked="0"/>
    </xf>
    <xf numFmtId="0" fontId="15" fillId="2" borderId="14" xfId="1" applyFont="1" applyFill="1" applyBorder="1" applyAlignment="1">
      <alignment horizontal="centerContinuous" vertical="center"/>
    </xf>
    <xf numFmtId="0" fontId="15" fillId="2" borderId="0" xfId="1" applyFont="1" applyFill="1" applyAlignment="1">
      <alignment horizontal="centerContinuous" vertical="center"/>
    </xf>
    <xf numFmtId="0" fontId="15" fillId="2" borderId="15" xfId="1" applyFont="1" applyFill="1" applyBorder="1" applyAlignment="1">
      <alignment horizontal="centerContinuous" vertical="center"/>
    </xf>
    <xf numFmtId="0" fontId="42" fillId="4" borderId="45" xfId="0" applyFont="1" applyFill="1" applyBorder="1" applyAlignment="1">
      <alignment horizontal="center" vertical="center"/>
    </xf>
    <xf numFmtId="0" fontId="42" fillId="4" borderId="38" xfId="0" applyFont="1" applyFill="1" applyBorder="1" applyAlignment="1">
      <alignment horizontal="center" vertical="center"/>
    </xf>
    <xf numFmtId="0" fontId="42" fillId="4" borderId="51" xfId="0" applyFont="1" applyFill="1" applyBorder="1" applyAlignment="1">
      <alignment horizontal="center" vertical="center"/>
    </xf>
    <xf numFmtId="0" fontId="42" fillId="4" borderId="44" xfId="0" applyFont="1" applyFill="1" applyBorder="1" applyAlignment="1">
      <alignment horizontal="center" vertical="center"/>
    </xf>
    <xf numFmtId="0" fontId="44" fillId="0" borderId="0" xfId="0" applyFont="1"/>
    <xf numFmtId="0" fontId="9" fillId="4" borderId="52" xfId="1" applyFont="1" applyFill="1" applyBorder="1" applyAlignment="1" applyProtection="1">
      <alignment horizontal="right" vertical="center" wrapText="1"/>
      <protection locked="0"/>
    </xf>
    <xf numFmtId="0" fontId="42" fillId="4" borderId="34" xfId="0" applyFont="1" applyFill="1" applyBorder="1" applyAlignment="1" applyProtection="1">
      <alignment horizontal="center" vertical="center"/>
      <protection locked="0"/>
    </xf>
    <xf numFmtId="0" fontId="9" fillId="0" borderId="106"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49" fontId="11" fillId="12" borderId="66" xfId="1" applyNumberFormat="1" applyFont="1" applyFill="1" applyBorder="1" applyAlignment="1">
      <alignment horizontal="center" vertical="center" wrapText="1"/>
    </xf>
    <xf numFmtId="0" fontId="9" fillId="0" borderId="61"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49" fontId="11" fillId="11" borderId="34" xfId="0" applyNumberFormat="1" applyFont="1" applyFill="1" applyBorder="1" applyAlignment="1">
      <alignment horizontal="center" vertical="center" wrapText="1"/>
    </xf>
    <xf numFmtId="49" fontId="11" fillId="5" borderId="59" xfId="0" applyNumberFormat="1" applyFont="1" applyFill="1" applyBorder="1" applyAlignment="1">
      <alignment horizontal="center" vertical="center" wrapText="1"/>
    </xf>
    <xf numFmtId="0" fontId="11" fillId="0" borderId="59" xfId="0" applyFont="1" applyBorder="1" applyAlignment="1">
      <alignment horizontal="left" vertical="center" wrapText="1"/>
    </xf>
    <xf numFmtId="0" fontId="42" fillId="4" borderId="18" xfId="0" applyFont="1" applyFill="1" applyBorder="1" applyAlignment="1" applyProtection="1">
      <alignment horizontal="center" vertical="center"/>
      <protection locked="0"/>
    </xf>
    <xf numFmtId="0" fontId="42" fillId="4" borderId="19" xfId="0" applyFont="1" applyFill="1" applyBorder="1" applyAlignment="1" applyProtection="1">
      <alignment horizontal="center" vertical="center"/>
      <protection locked="0"/>
    </xf>
    <xf numFmtId="0" fontId="7" fillId="10" borderId="1" xfId="2" applyFont="1" applyFill="1" applyBorder="1" applyAlignment="1">
      <alignment horizontal="left" wrapText="1"/>
    </xf>
    <xf numFmtId="0" fontId="7" fillId="10" borderId="6" xfId="2" applyFont="1" applyFill="1" applyBorder="1" applyAlignment="1">
      <alignment horizontal="center" wrapText="1"/>
    </xf>
    <xf numFmtId="0" fontId="7" fillId="10" borderId="14" xfId="2" applyFont="1" applyFill="1" applyBorder="1" applyAlignment="1">
      <alignment horizontal="left" wrapText="1"/>
    </xf>
    <xf numFmtId="0" fontId="27" fillId="17" borderId="0" xfId="2" applyFont="1" applyFill="1" applyAlignment="1">
      <alignment horizontal="right" vertical="center" wrapText="1" indent="1"/>
    </xf>
    <xf numFmtId="0" fontId="27" fillId="10" borderId="0" xfId="2" applyFont="1" applyFill="1" applyAlignment="1">
      <alignment horizontal="right" vertical="center" wrapText="1" indent="1"/>
    </xf>
    <xf numFmtId="0" fontId="8" fillId="10" borderId="7" xfId="2" applyFont="1" applyFill="1" applyBorder="1" applyAlignment="1">
      <alignment horizontal="center" vertical="center" wrapText="1"/>
    </xf>
    <xf numFmtId="0" fontId="27" fillId="10" borderId="8" xfId="2" applyFont="1" applyFill="1" applyBorder="1" applyAlignment="1">
      <alignment horizontal="right" vertical="center" wrapText="1" indent="1"/>
    </xf>
    <xf numFmtId="0" fontId="8" fillId="10" borderId="7" xfId="2" applyFont="1" applyFill="1" applyBorder="1" applyAlignment="1">
      <alignment horizontal="centerContinuous" vertical="center" wrapText="1"/>
    </xf>
    <xf numFmtId="0" fontId="8" fillId="10" borderId="8" xfId="2" applyFont="1" applyFill="1" applyBorder="1" applyAlignment="1">
      <alignment horizontal="centerContinuous" vertical="center" wrapText="1"/>
    </xf>
    <xf numFmtId="0" fontId="8" fillId="10" borderId="9" xfId="2" applyFont="1" applyFill="1" applyBorder="1" applyAlignment="1">
      <alignment horizontal="centerContinuous" vertical="center" wrapText="1"/>
    </xf>
    <xf numFmtId="0" fontId="42" fillId="4" borderId="10" xfId="2" applyFont="1" applyFill="1" applyBorder="1" applyAlignment="1" applyProtection="1">
      <alignment horizontal="center" vertical="center" wrapText="1"/>
      <protection locked="0"/>
    </xf>
    <xf numFmtId="0" fontId="9" fillId="4" borderId="11" xfId="2" applyFont="1" applyFill="1" applyBorder="1" applyAlignment="1">
      <alignment horizontal="right" vertical="center" wrapText="1"/>
    </xf>
    <xf numFmtId="0" fontId="43" fillId="0" borderId="0" xfId="2" applyFont="1" applyAlignment="1">
      <alignment horizontal="center" vertical="center"/>
    </xf>
    <xf numFmtId="0" fontId="42" fillId="4" borderId="35" xfId="2" applyFont="1" applyFill="1" applyBorder="1" applyAlignment="1" applyProtection="1">
      <alignment horizontal="center" vertical="center" wrapText="1"/>
      <protection locked="0"/>
    </xf>
    <xf numFmtId="0" fontId="9" fillId="4" borderId="72" xfId="2" applyFont="1" applyFill="1" applyBorder="1" applyAlignment="1" applyProtection="1">
      <alignment horizontal="right" vertical="center" wrapText="1"/>
      <protection locked="0"/>
    </xf>
    <xf numFmtId="0" fontId="43" fillId="0" borderId="0" xfId="2" applyFont="1" applyAlignment="1" applyProtection="1">
      <alignment horizontal="center" vertical="center"/>
      <protection locked="0"/>
    </xf>
    <xf numFmtId="0" fontId="42" fillId="4" borderId="18" xfId="2" applyFont="1" applyFill="1" applyBorder="1" applyAlignment="1" applyProtection="1">
      <alignment horizontal="center" vertical="center" wrapText="1"/>
      <protection locked="0"/>
    </xf>
    <xf numFmtId="0" fontId="9" fillId="4" borderId="19" xfId="2" applyFont="1" applyFill="1" applyBorder="1" applyAlignment="1">
      <alignment horizontal="right" vertical="center" wrapText="1"/>
    </xf>
    <xf numFmtId="0" fontId="42" fillId="4" borderId="59" xfId="2" applyFont="1" applyFill="1" applyBorder="1" applyAlignment="1" applyProtection="1">
      <alignment horizontal="center" vertical="center" wrapText="1"/>
      <protection locked="0"/>
    </xf>
    <xf numFmtId="0" fontId="9" fillId="4" borderId="54" xfId="2" applyFont="1" applyFill="1" applyBorder="1" applyAlignment="1" applyProtection="1">
      <alignment horizontal="right" vertical="center" wrapText="1"/>
      <protection locked="0"/>
    </xf>
    <xf numFmtId="0" fontId="42" fillId="4" borderId="5" xfId="2" applyFont="1" applyFill="1" applyBorder="1" applyAlignment="1" applyProtection="1">
      <alignment horizontal="center" vertical="center"/>
      <protection locked="0"/>
    </xf>
    <xf numFmtId="0" fontId="42" fillId="4" borderId="30" xfId="2" applyFont="1" applyFill="1" applyBorder="1" applyAlignment="1" applyProtection="1">
      <alignment horizontal="center" vertical="center"/>
      <protection locked="0"/>
    </xf>
    <xf numFmtId="0" fontId="9" fillId="4" borderId="54" xfId="2" applyFont="1" applyFill="1" applyBorder="1" applyAlignment="1">
      <alignment horizontal="right" vertical="center" wrapText="1"/>
    </xf>
    <xf numFmtId="165" fontId="42" fillId="4" borderId="59" xfId="2" applyNumberFormat="1" applyFont="1" applyFill="1" applyBorder="1" applyAlignment="1" applyProtection="1">
      <alignment horizontal="center" vertical="center" wrapText="1"/>
      <protection locked="0"/>
    </xf>
    <xf numFmtId="165" fontId="9" fillId="4" borderId="54" xfId="2" applyNumberFormat="1" applyFont="1" applyFill="1" applyBorder="1" applyAlignment="1">
      <alignment horizontal="right" vertical="center" wrapText="1"/>
    </xf>
    <xf numFmtId="165" fontId="43" fillId="0" borderId="0" xfId="2" applyNumberFormat="1" applyFont="1" applyAlignment="1">
      <alignment horizontal="center" vertical="center"/>
    </xf>
    <xf numFmtId="0" fontId="42" fillId="4" borderId="45" xfId="2" applyFont="1" applyFill="1" applyBorder="1" applyAlignment="1" applyProtection="1">
      <alignment horizontal="center" vertical="center" wrapText="1"/>
      <protection locked="0"/>
    </xf>
    <xf numFmtId="0" fontId="9" fillId="4" borderId="47" xfId="2" applyFont="1" applyFill="1" applyBorder="1" applyAlignment="1">
      <alignment horizontal="right" vertical="center" wrapText="1"/>
    </xf>
    <xf numFmtId="49" fontId="10" fillId="0" borderId="23" xfId="2" applyNumberFormat="1" applyFont="1" applyBorder="1" applyAlignment="1" applyProtection="1">
      <alignment horizontal="center" vertical="center" textRotation="90" wrapText="1"/>
      <protection locked="0"/>
    </xf>
    <xf numFmtId="0" fontId="10" fillId="0" borderId="23" xfId="2" applyFont="1" applyBorder="1" applyAlignment="1">
      <alignment horizontal="center" vertical="center" wrapText="1"/>
    </xf>
    <xf numFmtId="0" fontId="10" fillId="0" borderId="24" xfId="2" applyFont="1" applyBorder="1" applyAlignment="1">
      <alignment horizontal="center" vertical="center" wrapText="1"/>
    </xf>
    <xf numFmtId="0" fontId="10" fillId="0" borderId="25" xfId="2" applyFont="1" applyBorder="1" applyAlignment="1">
      <alignment horizontal="center" vertical="center" wrapText="1"/>
    </xf>
    <xf numFmtId="0" fontId="10" fillId="0" borderId="26" xfId="2" applyFont="1" applyBorder="1" applyAlignment="1">
      <alignment horizontal="center" vertical="center" wrapText="1"/>
    </xf>
    <xf numFmtId="0" fontId="2" fillId="0" borderId="0" xfId="2" applyAlignment="1">
      <alignment vertical="center" wrapText="1"/>
    </xf>
    <xf numFmtId="0" fontId="37" fillId="12" borderId="41" xfId="2" applyFont="1" applyFill="1" applyBorder="1" applyAlignment="1">
      <alignment horizontal="center" vertical="center" wrapText="1"/>
    </xf>
    <xf numFmtId="0" fontId="38" fillId="2" borderId="41" xfId="2" applyFont="1" applyFill="1" applyBorder="1" applyAlignment="1">
      <alignment vertical="center" wrapText="1"/>
    </xf>
    <xf numFmtId="0" fontId="9" fillId="2" borderId="39" xfId="2" applyFont="1" applyFill="1" applyBorder="1" applyAlignment="1">
      <alignment horizontal="center" vertical="center"/>
    </xf>
    <xf numFmtId="0" fontId="9" fillId="0" borderId="40" xfId="2" applyFont="1" applyBorder="1" applyAlignment="1" applyProtection="1">
      <alignment horizontal="center" vertical="center"/>
      <protection locked="0"/>
    </xf>
    <xf numFmtId="0" fontId="9" fillId="14" borderId="40" xfId="2" applyFont="1" applyFill="1" applyBorder="1" applyAlignment="1" applyProtection="1">
      <alignment horizontal="center" vertical="center"/>
      <protection locked="0"/>
    </xf>
    <xf numFmtId="0" fontId="9" fillId="14" borderId="42" xfId="2" applyFont="1" applyFill="1" applyBorder="1" applyAlignment="1" applyProtection="1">
      <alignment horizontal="center" vertical="center"/>
      <protection locked="0"/>
    </xf>
    <xf numFmtId="49" fontId="11" fillId="0" borderId="39" xfId="2" applyNumberFormat="1" applyFont="1" applyBorder="1" applyAlignment="1">
      <alignment horizontal="center" vertical="center" wrapText="1"/>
    </xf>
    <xf numFmtId="0" fontId="11" fillId="0" borderId="41" xfId="2" applyFont="1" applyBorder="1" applyAlignment="1">
      <alignment vertical="center" wrapText="1"/>
    </xf>
    <xf numFmtId="0" fontId="9" fillId="0" borderId="35" xfId="2" applyFont="1" applyBorder="1" applyAlignment="1" applyProtection="1">
      <alignment horizontal="center" vertical="center"/>
      <protection locked="0"/>
    </xf>
    <xf numFmtId="0" fontId="9" fillId="0" borderId="5" xfId="2" applyFont="1" applyBorder="1" applyAlignment="1" applyProtection="1">
      <alignment horizontal="center" vertical="center"/>
      <protection locked="0"/>
    </xf>
    <xf numFmtId="0" fontId="9" fillId="14" borderId="5" xfId="2" applyFont="1" applyFill="1" applyBorder="1" applyAlignment="1" applyProtection="1">
      <alignment horizontal="center" vertical="center"/>
      <protection locked="0"/>
    </xf>
    <xf numFmtId="0" fontId="9" fillId="14" borderId="21" xfId="2" applyFont="1" applyFill="1" applyBorder="1" applyAlignment="1" applyProtection="1">
      <alignment horizontal="center" vertical="center"/>
      <protection locked="0"/>
    </xf>
    <xf numFmtId="49" fontId="11" fillId="0" borderId="18" xfId="2" applyNumberFormat="1" applyFont="1" applyBorder="1" applyAlignment="1">
      <alignment horizontal="center" vertical="center" wrapText="1"/>
    </xf>
    <xf numFmtId="0" fontId="9" fillId="0" borderId="34" xfId="2" applyFont="1" applyBorder="1" applyAlignment="1" applyProtection="1">
      <alignment horizontal="center" vertical="center"/>
      <protection locked="0"/>
    </xf>
    <xf numFmtId="49" fontId="11" fillId="0" borderId="35" xfId="2" applyNumberFormat="1" applyFont="1" applyBorder="1" applyAlignment="1">
      <alignment horizontal="center" vertical="center" wrapText="1"/>
    </xf>
    <xf numFmtId="0" fontId="9" fillId="14" borderId="49" xfId="2" applyFont="1" applyFill="1" applyBorder="1" applyAlignment="1" applyProtection="1">
      <alignment horizontal="center" vertical="center"/>
      <protection locked="0"/>
    </xf>
    <xf numFmtId="0" fontId="2" fillId="6" borderId="0" xfId="2" applyFill="1" applyAlignment="1">
      <alignment vertical="center" wrapText="1"/>
    </xf>
    <xf numFmtId="49" fontId="11" fillId="5" borderId="34" xfId="2" applyNumberFormat="1" applyFont="1" applyFill="1" applyBorder="1" applyAlignment="1">
      <alignment horizontal="center" vertical="center" wrapText="1"/>
    </xf>
    <xf numFmtId="0" fontId="11" fillId="0" borderId="41" xfId="2" applyFont="1" applyBorder="1" applyAlignment="1">
      <alignment horizontal="left" vertical="center" wrapText="1"/>
    </xf>
    <xf numFmtId="49" fontId="11" fillId="12" borderId="34" xfId="2" applyNumberFormat="1" applyFont="1" applyFill="1" applyBorder="1" applyAlignment="1">
      <alignment horizontal="center" vertical="center" wrapText="1"/>
    </xf>
    <xf numFmtId="0" fontId="9" fillId="0" borderId="57" xfId="2" applyFont="1" applyBorder="1" applyAlignment="1" applyProtection="1">
      <alignment horizontal="center" vertical="center"/>
      <protection locked="0"/>
    </xf>
    <xf numFmtId="0" fontId="9" fillId="14" borderId="57" xfId="2" applyFont="1" applyFill="1" applyBorder="1" applyAlignment="1" applyProtection="1">
      <alignment horizontal="center" vertical="center"/>
      <protection locked="0"/>
    </xf>
    <xf numFmtId="0" fontId="9" fillId="14" borderId="56" xfId="2" applyFont="1" applyFill="1" applyBorder="1" applyAlignment="1" applyProtection="1">
      <alignment horizontal="center" vertical="center"/>
      <protection locked="0"/>
    </xf>
    <xf numFmtId="0" fontId="9" fillId="0" borderId="21" xfId="2" applyFont="1" applyBorder="1" applyAlignment="1" applyProtection="1">
      <alignment horizontal="center" vertical="center"/>
      <protection locked="0"/>
    </xf>
    <xf numFmtId="0" fontId="9" fillId="14" borderId="30" xfId="2" applyFont="1" applyFill="1" applyBorder="1" applyAlignment="1" applyProtection="1">
      <alignment horizontal="center" vertical="center"/>
      <protection locked="0"/>
    </xf>
    <xf numFmtId="0" fontId="9" fillId="0" borderId="62" xfId="2" applyFont="1" applyBorder="1" applyAlignment="1" applyProtection="1">
      <alignment horizontal="center" vertical="center"/>
      <protection locked="0"/>
    </xf>
    <xf numFmtId="0" fontId="9" fillId="14" borderId="62" xfId="2" applyFont="1" applyFill="1" applyBorder="1" applyAlignment="1" applyProtection="1">
      <alignment horizontal="center" vertical="center"/>
      <protection locked="0"/>
    </xf>
    <xf numFmtId="0" fontId="9" fillId="14" borderId="38" xfId="2" applyFont="1" applyFill="1" applyBorder="1" applyAlignment="1" applyProtection="1">
      <alignment horizontal="center" vertical="center"/>
      <protection locked="0"/>
    </xf>
    <xf numFmtId="0" fontId="9" fillId="14" borderId="44" xfId="2" applyFont="1" applyFill="1" applyBorder="1" applyAlignment="1" applyProtection="1">
      <alignment horizontal="center" vertical="center"/>
      <protection locked="0"/>
    </xf>
    <xf numFmtId="49" fontId="11" fillId="12" borderId="18" xfId="2" applyNumberFormat="1" applyFont="1" applyFill="1" applyBorder="1" applyAlignment="1">
      <alignment horizontal="center" vertical="center" wrapText="1"/>
    </xf>
    <xf numFmtId="49" fontId="11" fillId="11" borderId="18" xfId="2" applyNumberFormat="1" applyFont="1" applyFill="1" applyBorder="1" applyAlignment="1">
      <alignment horizontal="center" vertical="center" wrapText="1"/>
    </xf>
    <xf numFmtId="0" fontId="38" fillId="2" borderId="104" xfId="2" applyFont="1" applyFill="1" applyBorder="1" applyAlignment="1">
      <alignment vertical="center" wrapText="1"/>
    </xf>
    <xf numFmtId="0" fontId="9" fillId="2" borderId="4" xfId="2" applyFont="1" applyFill="1" applyBorder="1" applyAlignment="1">
      <alignment horizontal="center" vertical="center"/>
    </xf>
    <xf numFmtId="0" fontId="38" fillId="2" borderId="35" xfId="2" applyFont="1" applyFill="1" applyBorder="1" applyAlignment="1">
      <alignment vertical="center" wrapText="1"/>
    </xf>
    <xf numFmtId="0" fontId="9" fillId="2" borderId="105" xfId="2" applyFont="1" applyFill="1" applyBorder="1" applyAlignment="1">
      <alignment horizontal="center" vertical="center"/>
    </xf>
    <xf numFmtId="49" fontId="11" fillId="5" borderId="18" xfId="2" applyNumberFormat="1" applyFont="1" applyFill="1" applyBorder="1" applyAlignment="1">
      <alignment horizontal="center" vertical="center" wrapText="1"/>
    </xf>
    <xf numFmtId="0" fontId="9" fillId="0" borderId="0" xfId="2" applyFont="1" applyAlignment="1">
      <alignment horizontal="right" vertical="center" wrapText="1"/>
    </xf>
    <xf numFmtId="12" fontId="9" fillId="0" borderId="23" xfId="2" applyNumberFormat="1" applyFont="1" applyBorder="1" applyAlignment="1" applyProtection="1">
      <alignment horizontal="center" vertical="center" wrapText="1"/>
      <protection locked="0"/>
    </xf>
    <xf numFmtId="0" fontId="35" fillId="10" borderId="78" xfId="2" applyFont="1" applyFill="1" applyBorder="1" applyAlignment="1">
      <alignment vertical="center" wrapText="1"/>
    </xf>
    <xf numFmtId="0" fontId="35" fillId="10" borderId="78" xfId="2" applyFont="1" applyFill="1" applyBorder="1" applyAlignment="1">
      <alignment horizontal="centerContinuous" vertical="center"/>
    </xf>
    <xf numFmtId="0" fontId="35" fillId="10" borderId="78" xfId="2" applyFont="1" applyFill="1" applyBorder="1" applyAlignment="1">
      <alignment horizontal="centerContinuous" vertical="center" wrapText="1"/>
    </xf>
    <xf numFmtId="0" fontId="35" fillId="10" borderId="4" xfId="2" applyFont="1" applyFill="1" applyBorder="1" applyAlignment="1">
      <alignment horizontal="centerContinuous" vertical="center" wrapText="1"/>
    </xf>
    <xf numFmtId="0" fontId="9" fillId="0" borderId="32" xfId="2" applyFont="1" applyBorder="1" applyAlignment="1" applyProtection="1">
      <alignment horizontal="center" vertical="center"/>
      <protection locked="0"/>
    </xf>
    <xf numFmtId="0" fontId="9" fillId="0" borderId="30" xfId="2" applyFont="1" applyBorder="1" applyAlignment="1" applyProtection="1">
      <alignment horizontal="center" vertical="center"/>
      <protection locked="0"/>
    </xf>
    <xf numFmtId="0" fontId="9" fillId="2" borderId="5" xfId="2" applyFont="1" applyFill="1" applyBorder="1" applyAlignment="1">
      <alignment horizontal="center" vertical="center"/>
    </xf>
    <xf numFmtId="0" fontId="11" fillId="0" borderId="33" xfId="2" applyFont="1" applyBorder="1" applyAlignment="1">
      <alignment wrapText="1"/>
    </xf>
    <xf numFmtId="0" fontId="11" fillId="0" borderId="41" xfId="2" applyFont="1" applyBorder="1" applyAlignment="1">
      <alignment wrapText="1"/>
    </xf>
    <xf numFmtId="49" fontId="11" fillId="0" borderId="0" xfId="2" applyNumberFormat="1" applyFont="1" applyAlignment="1">
      <alignment horizontal="center" vertical="center" wrapText="1"/>
    </xf>
    <xf numFmtId="12" fontId="9" fillId="0" borderId="0" xfId="2" applyNumberFormat="1" applyFont="1" applyAlignment="1">
      <alignment horizontal="center" vertical="center" wrapText="1"/>
    </xf>
    <xf numFmtId="0" fontId="9" fillId="0" borderId="15" xfId="2" applyFont="1" applyBorder="1" applyAlignment="1">
      <alignment horizontal="right" vertical="center" wrapText="1"/>
    </xf>
    <xf numFmtId="12" fontId="9" fillId="0" borderId="79" xfId="2" applyNumberFormat="1" applyFont="1" applyBorder="1" applyAlignment="1">
      <alignment horizontal="center" vertical="center" wrapText="1"/>
    </xf>
    <xf numFmtId="9" fontId="9" fillId="9" borderId="0" xfId="2" applyNumberFormat="1" applyFont="1" applyFill="1" applyAlignment="1">
      <alignment horizontal="center" vertical="center" wrapText="1"/>
    </xf>
    <xf numFmtId="9" fontId="9" fillId="9" borderId="15" xfId="2" applyNumberFormat="1" applyFont="1" applyFill="1" applyBorder="1" applyAlignment="1">
      <alignment horizontal="center" vertical="center" wrapText="1"/>
    </xf>
    <xf numFmtId="9" fontId="9" fillId="0" borderId="33" xfId="2" applyNumberFormat="1" applyFont="1" applyBorder="1" applyAlignment="1">
      <alignment horizontal="center" vertical="center" wrapText="1"/>
    </xf>
    <xf numFmtId="12" fontId="9" fillId="0" borderId="33" xfId="2" applyNumberFormat="1" applyFont="1" applyBorder="1" applyAlignment="1">
      <alignment horizontal="center" vertical="center" wrapText="1"/>
    </xf>
    <xf numFmtId="12" fontId="9" fillId="0" borderId="36" xfId="2" applyNumberFormat="1" applyFont="1" applyBorder="1" applyAlignment="1">
      <alignment horizontal="center" vertical="center" wrapText="1"/>
    </xf>
    <xf numFmtId="9" fontId="9" fillId="9" borderId="8" xfId="2" applyNumberFormat="1" applyFont="1" applyFill="1" applyBorder="1" applyAlignment="1">
      <alignment horizontal="center" vertical="center" wrapText="1"/>
    </xf>
    <xf numFmtId="9" fontId="9" fillId="9" borderId="9" xfId="2" applyNumberFormat="1" applyFont="1" applyFill="1" applyBorder="1" applyAlignment="1">
      <alignment horizontal="center" vertical="center" wrapText="1"/>
    </xf>
    <xf numFmtId="12" fontId="9" fillId="0" borderId="29" xfId="2" applyNumberFormat="1" applyFont="1" applyBorder="1" applyAlignment="1">
      <alignment horizontal="center" vertical="center" wrapText="1"/>
    </xf>
    <xf numFmtId="12" fontId="9" fillId="0" borderId="5" xfId="2" applyNumberFormat="1" applyFont="1" applyBorder="1" applyAlignment="1">
      <alignment horizontal="center" vertical="center" wrapText="1"/>
    </xf>
    <xf numFmtId="12" fontId="9" fillId="0" borderId="32" xfId="2" applyNumberFormat="1" applyFont="1" applyBorder="1" applyAlignment="1">
      <alignment horizontal="center" vertical="center" wrapText="1"/>
    </xf>
    <xf numFmtId="9" fontId="9" fillId="0" borderId="34" xfId="2"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9" fontId="9" fillId="0" borderId="30" xfId="2" applyNumberFormat="1" applyFont="1" applyBorder="1" applyAlignment="1">
      <alignment horizontal="center" vertical="center" wrapText="1"/>
    </xf>
    <xf numFmtId="12" fontId="9" fillId="0" borderId="18" xfId="2" applyNumberFormat="1" applyFont="1" applyBorder="1" applyAlignment="1">
      <alignment horizontal="center" vertical="center" wrapText="1"/>
    </xf>
    <xf numFmtId="12" fontId="9" fillId="0" borderId="30" xfId="2" applyNumberFormat="1" applyFont="1" applyBorder="1" applyAlignment="1">
      <alignment horizontal="center" vertical="center" wrapText="1"/>
    </xf>
    <xf numFmtId="12" fontId="9" fillId="0" borderId="37" xfId="2" applyNumberFormat="1" applyFont="1" applyBorder="1" applyAlignment="1">
      <alignment horizontal="center" vertical="center" wrapText="1"/>
    </xf>
    <xf numFmtId="12" fontId="9" fillId="0" borderId="38" xfId="2" applyNumberFormat="1" applyFont="1" applyBorder="1" applyAlignment="1">
      <alignment horizontal="center" vertical="center" wrapText="1"/>
    </xf>
    <xf numFmtId="12" fontId="9" fillId="0" borderId="44" xfId="2" applyNumberFormat="1" applyFont="1" applyBorder="1" applyAlignment="1">
      <alignment horizontal="center" vertical="center" wrapText="1"/>
    </xf>
    <xf numFmtId="49" fontId="11" fillId="0" borderId="0" xfId="2" applyNumberFormat="1" applyFont="1" applyAlignment="1">
      <alignment horizontal="right" vertical="center" wrapText="1"/>
    </xf>
    <xf numFmtId="49" fontId="11" fillId="0" borderId="0" xfId="2" applyNumberFormat="1" applyFont="1" applyAlignment="1" applyProtection="1">
      <alignment vertical="center" wrapText="1"/>
      <protection locked="0"/>
    </xf>
    <xf numFmtId="0" fontId="11" fillId="0" borderId="0" xfId="2" applyFont="1" applyAlignment="1">
      <alignment horizontal="left" vertical="center" wrapText="1"/>
    </xf>
    <xf numFmtId="0" fontId="11" fillId="0" borderId="0" xfId="2" applyFont="1" applyAlignment="1" applyProtection="1">
      <alignment horizontal="left" vertical="top" wrapText="1"/>
      <protection locked="0"/>
    </xf>
    <xf numFmtId="12" fontId="9" fillId="0" borderId="0" xfId="2" applyNumberFormat="1" applyFont="1" applyAlignment="1">
      <alignment horizontal="center" vertical="top" wrapText="1"/>
    </xf>
    <xf numFmtId="0" fontId="11" fillId="0" borderId="0" xfId="2" applyFont="1" applyAlignment="1">
      <alignment horizontal="center" vertical="top" wrapText="1"/>
    </xf>
    <xf numFmtId="0" fontId="11" fillId="12" borderId="18" xfId="0" applyFont="1" applyFill="1" applyBorder="1" applyAlignment="1">
      <alignment horizontal="center" vertical="center" wrapText="1"/>
    </xf>
    <xf numFmtId="0" fontId="11" fillId="12" borderId="33" xfId="0" applyFont="1" applyFill="1" applyBorder="1" applyAlignment="1">
      <alignment horizontal="center" vertical="center" wrapText="1"/>
    </xf>
    <xf numFmtId="0" fontId="11" fillId="12" borderId="36"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30" xfId="0" applyFont="1" applyFill="1" applyBorder="1" applyAlignment="1">
      <alignment horizontal="center" vertical="center"/>
    </xf>
    <xf numFmtId="49" fontId="11" fillId="12" borderId="35" xfId="0" applyNumberFormat="1" applyFont="1" applyFill="1" applyBorder="1" applyAlignment="1">
      <alignment horizontal="center" vertical="center" wrapText="1"/>
    </xf>
    <xf numFmtId="49" fontId="45" fillId="12" borderId="33" xfId="1" applyNumberFormat="1" applyFont="1" applyFill="1" applyBorder="1" applyAlignment="1">
      <alignment horizontal="center" vertical="center" wrapText="1"/>
    </xf>
    <xf numFmtId="49" fontId="45" fillId="12" borderId="66" xfId="1" applyNumberFormat="1" applyFont="1" applyFill="1" applyBorder="1" applyAlignment="1">
      <alignment horizontal="center" vertical="center" wrapText="1"/>
    </xf>
    <xf numFmtId="49" fontId="45" fillId="11" borderId="33" xfId="1" applyNumberFormat="1" applyFont="1" applyFill="1" applyBorder="1" applyAlignment="1">
      <alignment horizontal="center" vertical="center" wrapText="1"/>
    </xf>
    <xf numFmtId="49" fontId="45" fillId="11" borderId="36" xfId="1" applyNumberFormat="1" applyFont="1" applyFill="1" applyBorder="1" applyAlignment="1">
      <alignment horizontal="center" vertical="center" wrapText="1"/>
    </xf>
    <xf numFmtId="0" fontId="45" fillId="11" borderId="33" xfId="1" applyFont="1" applyFill="1" applyBorder="1" applyAlignment="1">
      <alignment vertical="center" wrapText="1"/>
    </xf>
    <xf numFmtId="0" fontId="45" fillId="11" borderId="19" xfId="1" applyFont="1" applyFill="1" applyBorder="1" applyAlignment="1">
      <alignment vertical="center" wrapText="1"/>
    </xf>
    <xf numFmtId="0" fontId="45" fillId="11" borderId="47" xfId="1" applyFont="1" applyFill="1" applyBorder="1" applyAlignment="1">
      <alignment vertical="center" wrapText="1"/>
    </xf>
    <xf numFmtId="0" fontId="47" fillId="2" borderId="66" xfId="1" applyFont="1" applyFill="1" applyBorder="1" applyAlignment="1">
      <alignment vertical="center" wrapText="1"/>
    </xf>
    <xf numFmtId="0" fontId="9" fillId="18" borderId="33" xfId="0" applyFont="1" applyFill="1" applyBorder="1" applyAlignment="1" applyProtection="1">
      <alignment horizontal="center" vertical="center"/>
      <protection locked="0"/>
    </xf>
    <xf numFmtId="0" fontId="9" fillId="2" borderId="33" xfId="0" applyFont="1" applyFill="1" applyBorder="1" applyAlignment="1">
      <alignment horizontal="center" vertical="center"/>
    </xf>
    <xf numFmtId="49" fontId="11" fillId="12" borderId="11" xfId="1" applyNumberFormat="1" applyFont="1" applyFill="1" applyBorder="1" applyAlignment="1">
      <alignment horizontal="center" vertical="center" wrapText="1"/>
    </xf>
    <xf numFmtId="49" fontId="11" fillId="12" borderId="19" xfId="1" applyNumberFormat="1" applyFont="1" applyFill="1" applyBorder="1" applyAlignment="1">
      <alignment horizontal="center" vertical="center" wrapText="1"/>
    </xf>
    <xf numFmtId="49" fontId="11" fillId="12" borderId="47" xfId="1" applyNumberFormat="1" applyFont="1" applyFill="1" applyBorder="1" applyAlignment="1">
      <alignment horizontal="center" vertical="center" wrapText="1"/>
    </xf>
    <xf numFmtId="165" fontId="42" fillId="4" borderId="34" xfId="0" applyNumberFormat="1" applyFont="1" applyFill="1" applyBorder="1" applyAlignment="1" applyProtection="1">
      <alignment horizontal="center" vertical="center"/>
      <protection locked="0"/>
    </xf>
    <xf numFmtId="0" fontId="9" fillId="16" borderId="39" xfId="0" applyFont="1" applyFill="1" applyBorder="1" applyAlignment="1">
      <alignment horizontal="center" vertical="center"/>
    </xf>
    <xf numFmtId="0" fontId="9" fillId="16" borderId="40" xfId="0" applyFont="1" applyFill="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4" xfId="0" applyFont="1" applyBorder="1" applyAlignment="1">
      <alignment horizontal="center" vertical="center" wrapText="1"/>
    </xf>
    <xf numFmtId="49" fontId="45" fillId="12" borderId="39" xfId="0" applyNumberFormat="1" applyFont="1" applyFill="1" applyBorder="1" applyAlignment="1">
      <alignment horizontal="center" vertical="center" wrapText="1"/>
    </xf>
    <xf numFmtId="0" fontId="47" fillId="16" borderId="41" xfId="0" applyFont="1" applyFill="1" applyBorder="1" applyAlignment="1">
      <alignment vertical="center" wrapText="1"/>
    </xf>
    <xf numFmtId="49" fontId="45" fillId="5" borderId="18" xfId="0" applyNumberFormat="1" applyFont="1" applyFill="1" applyBorder="1" applyAlignment="1">
      <alignment horizontal="center" vertical="center" wrapText="1"/>
    </xf>
    <xf numFmtId="0" fontId="45" fillId="0" borderId="41" xfId="0" applyFont="1" applyBorder="1" applyAlignment="1">
      <alignment vertical="center" wrapText="1"/>
    </xf>
    <xf numFmtId="49" fontId="45" fillId="5" borderId="45" xfId="0" applyNumberFormat="1" applyFont="1" applyFill="1" applyBorder="1" applyAlignment="1">
      <alignment horizontal="center" vertical="center" wrapText="1"/>
    </xf>
    <xf numFmtId="0" fontId="45" fillId="0" borderId="36" xfId="0" applyFont="1" applyBorder="1" applyAlignment="1">
      <alignment vertical="center" wrapText="1"/>
    </xf>
    <xf numFmtId="49" fontId="45" fillId="5" borderId="35" xfId="0" applyNumberFormat="1" applyFont="1" applyFill="1" applyBorder="1" applyAlignment="1">
      <alignment horizontal="center" vertical="center" wrapText="1"/>
    </xf>
    <xf numFmtId="49" fontId="45" fillId="12" borderId="34" xfId="0" applyNumberFormat="1" applyFont="1" applyFill="1" applyBorder="1" applyAlignment="1">
      <alignment horizontal="center" vertical="center" wrapText="1"/>
    </xf>
    <xf numFmtId="49" fontId="45" fillId="12" borderId="18" xfId="0" applyNumberFormat="1" applyFont="1" applyFill="1" applyBorder="1" applyAlignment="1">
      <alignment horizontal="center" vertical="center" wrapText="1"/>
    </xf>
    <xf numFmtId="0" fontId="45" fillId="0" borderId="35" xfId="0" applyFont="1" applyBorder="1" applyAlignment="1">
      <alignment horizontal="left" vertical="center" wrapText="1"/>
    </xf>
    <xf numFmtId="49" fontId="45" fillId="0" borderId="39" xfId="0" applyNumberFormat="1" applyFont="1" applyBorder="1" applyAlignment="1">
      <alignment horizontal="center" vertical="center" wrapText="1"/>
    </xf>
    <xf numFmtId="0" fontId="45" fillId="0" borderId="33" xfId="0" applyFont="1" applyBorder="1" applyAlignment="1">
      <alignment horizontal="left" vertical="top" wrapText="1"/>
    </xf>
    <xf numFmtId="0" fontId="45" fillId="18" borderId="19" xfId="1" applyFont="1" applyFill="1" applyBorder="1" applyAlignment="1">
      <alignment vertical="center" wrapText="1"/>
    </xf>
    <xf numFmtId="0" fontId="45" fillId="18" borderId="72" xfId="1" applyFont="1" applyFill="1" applyBorder="1" applyAlignment="1">
      <alignment vertical="center" wrapText="1"/>
    </xf>
    <xf numFmtId="0" fontId="45" fillId="0" borderId="19" xfId="1" applyFont="1" applyBorder="1" applyAlignment="1">
      <alignment vertical="center" wrapText="1"/>
    </xf>
    <xf numFmtId="0" fontId="45" fillId="0" borderId="47" xfId="1" applyFont="1" applyBorder="1" applyAlignment="1">
      <alignment vertical="center" wrapText="1"/>
    </xf>
    <xf numFmtId="49" fontId="45" fillId="12" borderId="72" xfId="1" applyNumberFormat="1" applyFont="1" applyFill="1" applyBorder="1" applyAlignment="1">
      <alignment horizontal="center" vertical="center" wrapText="1"/>
    </xf>
    <xf numFmtId="49" fontId="45" fillId="12" borderId="19" xfId="1" applyNumberFormat="1" applyFont="1" applyFill="1" applyBorder="1" applyAlignment="1">
      <alignment horizontal="center" vertical="center" wrapText="1"/>
    </xf>
    <xf numFmtId="49" fontId="45" fillId="12" borderId="47" xfId="1" applyNumberFormat="1" applyFont="1" applyFill="1" applyBorder="1" applyAlignment="1">
      <alignment horizontal="center" vertical="center" wrapText="1"/>
    </xf>
    <xf numFmtId="0" fontId="9" fillId="18" borderId="34" xfId="0" applyFont="1" applyFill="1" applyBorder="1" applyAlignment="1" applyProtection="1">
      <alignment horizontal="center" vertical="center"/>
      <protection locked="0"/>
    </xf>
    <xf numFmtId="0" fontId="9" fillId="18" borderId="5" xfId="0" applyFont="1" applyFill="1" applyBorder="1" applyAlignment="1" applyProtection="1">
      <alignment horizontal="center" vertical="center"/>
      <protection locked="0"/>
    </xf>
    <xf numFmtId="0" fontId="9" fillId="18" borderId="30" xfId="0" applyFont="1" applyFill="1" applyBorder="1" applyAlignment="1" applyProtection="1">
      <alignment horizontal="center" vertical="center"/>
      <protection locked="0"/>
    </xf>
    <xf numFmtId="0" fontId="9" fillId="18" borderId="39" xfId="0" applyFont="1" applyFill="1" applyBorder="1" applyAlignment="1" applyProtection="1">
      <alignment horizontal="center" vertical="center"/>
      <protection locked="0"/>
    </xf>
    <xf numFmtId="0" fontId="9" fillId="18" borderId="40" xfId="0" applyFont="1" applyFill="1" applyBorder="1" applyAlignment="1" applyProtection="1">
      <alignment horizontal="center" vertical="center"/>
      <protection locked="0"/>
    </xf>
    <xf numFmtId="0" fontId="9" fillId="18" borderId="43" xfId="0" applyFont="1" applyFill="1" applyBorder="1" applyAlignment="1" applyProtection="1">
      <alignment horizontal="center" vertical="center"/>
      <protection locked="0"/>
    </xf>
    <xf numFmtId="0" fontId="45" fillId="18" borderId="41" xfId="1" applyFont="1" applyFill="1" applyBorder="1" applyAlignment="1">
      <alignment vertical="center" wrapText="1"/>
    </xf>
    <xf numFmtId="0" fontId="45" fillId="18" borderId="33" xfId="1" applyFont="1" applyFill="1" applyBorder="1" applyAlignment="1">
      <alignment vertical="center" wrapText="1"/>
    </xf>
    <xf numFmtId="0" fontId="45" fillId="0" borderId="33" xfId="0" applyFont="1" applyBorder="1" applyAlignment="1">
      <alignment vertical="top" wrapText="1"/>
    </xf>
    <xf numFmtId="0" fontId="9" fillId="18" borderId="36" xfId="0" applyFont="1" applyFill="1" applyBorder="1" applyAlignment="1" applyProtection="1">
      <alignment horizontal="center" vertical="center"/>
      <protection locked="0"/>
    </xf>
    <xf numFmtId="0" fontId="9" fillId="18" borderId="33" xfId="0" applyFont="1" applyFill="1" applyBorder="1" applyAlignment="1">
      <alignment horizontal="center" vertical="center"/>
    </xf>
    <xf numFmtId="165" fontId="42" fillId="4" borderId="77" xfId="0" applyNumberFormat="1" applyFont="1" applyFill="1" applyBorder="1" applyAlignment="1" applyProtection="1">
      <alignment horizontal="center" vertical="center"/>
      <protection locked="0"/>
    </xf>
    <xf numFmtId="0" fontId="47" fillId="2" borderId="41" xfId="0" applyFont="1" applyFill="1" applyBorder="1" applyAlignment="1">
      <alignment vertical="center" wrapText="1"/>
    </xf>
    <xf numFmtId="49" fontId="45" fillId="11" borderId="39" xfId="0" applyNumberFormat="1" applyFont="1" applyFill="1" applyBorder="1" applyAlignment="1">
      <alignment horizontal="center" vertical="center" wrapText="1"/>
    </xf>
    <xf numFmtId="0" fontId="45" fillId="11" borderId="41" xfId="0" applyFont="1" applyFill="1" applyBorder="1" applyAlignment="1">
      <alignment vertical="center" wrapText="1"/>
    </xf>
    <xf numFmtId="49" fontId="45" fillId="0" borderId="39" xfId="0" applyNumberFormat="1" applyFont="1" applyBorder="1" applyAlignment="1" applyProtection="1">
      <alignment horizontal="center" vertical="center" wrapText="1"/>
      <protection locked="0"/>
    </xf>
    <xf numFmtId="0" fontId="45" fillId="0" borderId="33" xfId="0" applyFont="1" applyBorder="1" applyAlignment="1" applyProtection="1">
      <alignment horizontal="left" vertical="center" wrapText="1"/>
      <protection locked="0"/>
    </xf>
    <xf numFmtId="0" fontId="45" fillId="0" borderId="41" xfId="0" applyFont="1" applyBorder="1" applyAlignment="1" applyProtection="1">
      <alignment horizontal="left" vertical="center" wrapText="1"/>
      <protection locked="0"/>
    </xf>
    <xf numFmtId="0" fontId="45" fillId="0" borderId="41" xfId="0" applyFont="1" applyBorder="1" applyAlignment="1" applyProtection="1">
      <alignment vertical="center" wrapText="1"/>
      <protection locked="0"/>
    </xf>
    <xf numFmtId="49" fontId="45" fillId="0" borderId="33" xfId="0" applyNumberFormat="1" applyFont="1" applyBorder="1" applyAlignment="1" applyProtection="1">
      <alignment horizontal="center" vertical="center" wrapText="1"/>
      <protection locked="0"/>
    </xf>
    <xf numFmtId="0" fontId="45" fillId="0" borderId="72" xfId="0" applyFont="1" applyBorder="1" applyAlignment="1" applyProtection="1">
      <alignment vertical="center" wrapText="1"/>
      <protection locked="0"/>
    </xf>
    <xf numFmtId="49" fontId="45" fillId="12" borderId="33" xfId="1" applyNumberFormat="1" applyFont="1" applyFill="1" applyBorder="1" applyAlignment="1" applyProtection="1">
      <alignment horizontal="center" vertical="center" wrapText="1"/>
      <protection locked="0"/>
    </xf>
    <xf numFmtId="0" fontId="45" fillId="0" borderId="19" xfId="1" applyFont="1" applyBorder="1" applyAlignment="1" applyProtection="1">
      <alignment vertical="center" wrapText="1"/>
      <protection locked="0"/>
    </xf>
    <xf numFmtId="0" fontId="45" fillId="2" borderId="19" xfId="1" applyFont="1" applyFill="1" applyBorder="1" applyAlignment="1" applyProtection="1">
      <alignment vertical="center" wrapText="1"/>
      <protection locked="0"/>
    </xf>
    <xf numFmtId="49" fontId="45" fillId="11" borderId="33" xfId="1" applyNumberFormat="1" applyFont="1" applyFill="1" applyBorder="1" applyAlignment="1" applyProtection="1">
      <alignment horizontal="center" vertical="center" wrapText="1"/>
      <protection locked="0"/>
    </xf>
    <xf numFmtId="49" fontId="45" fillId="12" borderId="36" xfId="1" applyNumberFormat="1" applyFont="1" applyFill="1" applyBorder="1" applyAlignment="1" applyProtection="1">
      <alignment horizontal="center" vertical="center" wrapText="1"/>
      <protection locked="0"/>
    </xf>
    <xf numFmtId="0" fontId="45" fillId="0" borderId="47" xfId="1" applyFont="1" applyBorder="1" applyAlignment="1" applyProtection="1">
      <alignment vertical="center" wrapText="1"/>
      <protection locked="0"/>
    </xf>
    <xf numFmtId="0" fontId="45" fillId="0" borderId="41" xfId="1" applyFont="1" applyBorder="1" applyAlignment="1" applyProtection="1">
      <alignment vertical="center" wrapText="1"/>
      <protection locked="0"/>
    </xf>
    <xf numFmtId="0" fontId="45" fillId="0" borderId="35" xfId="1" applyFont="1" applyBorder="1" applyAlignment="1" applyProtection="1">
      <alignment vertical="center" wrapText="1"/>
      <protection locked="0"/>
    </xf>
    <xf numFmtId="0" fontId="45" fillId="0" borderId="20" xfId="1" applyFont="1" applyBorder="1" applyAlignment="1" applyProtection="1">
      <alignment vertical="center" wrapText="1"/>
      <protection locked="0"/>
    </xf>
    <xf numFmtId="49" fontId="45" fillId="12" borderId="19" xfId="1" applyNumberFormat="1" applyFont="1" applyFill="1" applyBorder="1" applyAlignment="1" applyProtection="1">
      <alignment horizontal="center" vertical="center" wrapText="1"/>
      <protection locked="0"/>
    </xf>
    <xf numFmtId="0" fontId="45" fillId="2" borderId="20" xfId="1" applyFont="1" applyFill="1" applyBorder="1" applyAlignment="1" applyProtection="1">
      <alignment vertical="center" wrapText="1"/>
      <protection locked="0"/>
    </xf>
    <xf numFmtId="49" fontId="45" fillId="11" borderId="54" xfId="1" applyNumberFormat="1" applyFont="1" applyFill="1" applyBorder="1" applyAlignment="1" applyProtection="1">
      <alignment horizontal="center" vertical="center" wrapText="1"/>
      <protection locked="0"/>
    </xf>
    <xf numFmtId="0" fontId="45" fillId="11" borderId="52" xfId="1" applyFont="1" applyFill="1" applyBorder="1" applyAlignment="1" applyProtection="1">
      <alignment vertical="center" wrapText="1"/>
      <protection locked="0"/>
    </xf>
    <xf numFmtId="49" fontId="45" fillId="12" borderId="47" xfId="1" applyNumberFormat="1" applyFont="1" applyFill="1" applyBorder="1" applyAlignment="1" applyProtection="1">
      <alignment horizontal="center" vertical="center" wrapText="1"/>
      <protection locked="0"/>
    </xf>
    <xf numFmtId="0" fontId="45" fillId="0" borderId="52" xfId="1" applyFont="1" applyBorder="1" applyAlignment="1" applyProtection="1">
      <alignment vertical="center" wrapText="1"/>
      <protection locked="0"/>
    </xf>
    <xf numFmtId="49" fontId="45" fillId="12" borderId="23" xfId="1" applyNumberFormat="1" applyFont="1" applyFill="1" applyBorder="1" applyAlignment="1" applyProtection="1">
      <alignment horizontal="center" vertical="center" wrapText="1"/>
      <protection locked="0"/>
    </xf>
    <xf numFmtId="0" fontId="45" fillId="0" borderId="36" xfId="1" applyFont="1" applyBorder="1" applyAlignment="1" applyProtection="1">
      <alignment vertical="center" wrapText="1"/>
      <protection locked="0"/>
    </xf>
    <xf numFmtId="0" fontId="9" fillId="2" borderId="34" xfId="0" applyFont="1" applyFill="1" applyBorder="1" applyAlignment="1">
      <alignment horizontal="center" vertical="center"/>
    </xf>
    <xf numFmtId="0" fontId="9" fillId="2" borderId="5" xfId="0" applyFont="1" applyFill="1" applyBorder="1" applyAlignment="1">
      <alignment horizontal="center" vertical="center"/>
    </xf>
    <xf numFmtId="0" fontId="45" fillId="0" borderId="41" xfId="0" applyFont="1" applyBorder="1" applyAlignment="1">
      <alignment horizontal="left" vertical="center" wrapText="1"/>
    </xf>
    <xf numFmtId="49" fontId="45" fillId="12" borderId="35" xfId="1" applyNumberFormat="1" applyFont="1" applyFill="1" applyBorder="1" applyAlignment="1">
      <alignment horizontal="center" vertical="center" wrapText="1"/>
    </xf>
    <xf numFmtId="49" fontId="45" fillId="12" borderId="45" xfId="0" applyNumberFormat="1" applyFont="1" applyFill="1" applyBorder="1" applyAlignment="1">
      <alignment horizontal="center" vertical="center" wrapText="1"/>
    </xf>
    <xf numFmtId="0" fontId="45" fillId="0" borderId="45" xfId="0" applyFont="1" applyBorder="1" applyAlignment="1">
      <alignment horizontal="left" vertical="center" wrapText="1"/>
    </xf>
    <xf numFmtId="0" fontId="42" fillId="4" borderId="77" xfId="0" applyFont="1" applyFill="1" applyBorder="1" applyAlignment="1">
      <alignment horizontal="center" vertical="center" wrapText="1"/>
    </xf>
    <xf numFmtId="0" fontId="42" fillId="4" borderId="44" xfId="0" applyFont="1" applyFill="1" applyBorder="1" applyAlignment="1" applyProtection="1">
      <alignment horizontal="center" vertical="center" wrapText="1"/>
      <protection locked="0"/>
    </xf>
    <xf numFmtId="165" fontId="42" fillId="4" borderId="30" xfId="0" applyNumberFormat="1" applyFont="1" applyFill="1" applyBorder="1" applyAlignment="1">
      <alignment horizontal="center" vertical="center"/>
    </xf>
    <xf numFmtId="0" fontId="42" fillId="4" borderId="30" xfId="0" applyFont="1" applyFill="1" applyBorder="1" applyAlignment="1">
      <alignment horizontal="center" vertical="center"/>
    </xf>
    <xf numFmtId="0" fontId="42" fillId="4" borderId="103" xfId="0" applyFont="1" applyFill="1" applyBorder="1" applyAlignment="1">
      <alignment horizontal="center" vertical="center"/>
    </xf>
    <xf numFmtId="0" fontId="15" fillId="2" borderId="107" xfId="1" applyFont="1" applyFill="1" applyBorder="1" applyAlignment="1">
      <alignment horizontal="center" vertical="center"/>
    </xf>
    <xf numFmtId="0" fontId="15" fillId="2" borderId="108" xfId="1" applyFont="1" applyFill="1" applyBorder="1" applyAlignment="1">
      <alignment horizontal="center" vertical="center"/>
    </xf>
    <xf numFmtId="0" fontId="15" fillId="2" borderId="109" xfId="1" applyFont="1" applyFill="1" applyBorder="1" applyAlignment="1">
      <alignment horizontal="center" vertical="center"/>
    </xf>
    <xf numFmtId="0" fontId="9" fillId="0" borderId="32" xfId="0" applyFont="1" applyBorder="1" applyAlignment="1">
      <alignment horizontal="center" vertical="center"/>
    </xf>
    <xf numFmtId="0" fontId="10" fillId="0" borderId="27" xfId="2" applyFont="1" applyBorder="1" applyAlignment="1">
      <alignment horizontal="center" vertical="center" wrapText="1"/>
    </xf>
    <xf numFmtId="0" fontId="9" fillId="14" borderId="43" xfId="2" applyFont="1" applyFill="1" applyBorder="1" applyAlignment="1" applyProtection="1">
      <alignment horizontal="center" vertical="center"/>
      <protection locked="0"/>
    </xf>
    <xf numFmtId="0" fontId="9" fillId="14" borderId="19" xfId="2" applyFont="1" applyFill="1" applyBorder="1" applyAlignment="1" applyProtection="1">
      <alignment horizontal="center" vertical="center"/>
      <protection locked="0"/>
    </xf>
    <xf numFmtId="0" fontId="9" fillId="14" borderId="72" xfId="2" applyFont="1" applyFill="1" applyBorder="1" applyAlignment="1" applyProtection="1">
      <alignment horizontal="center" vertical="center"/>
      <protection locked="0"/>
    </xf>
    <xf numFmtId="0" fontId="9" fillId="2" borderId="30" xfId="2" applyFont="1" applyFill="1" applyBorder="1" applyAlignment="1">
      <alignment horizontal="center" vertical="center"/>
    </xf>
    <xf numFmtId="0" fontId="9" fillId="0" borderId="29" xfId="2" applyFont="1" applyBorder="1" applyAlignment="1" applyProtection="1">
      <alignment horizontal="center" vertical="center"/>
      <protection locked="0"/>
    </xf>
    <xf numFmtId="0" fontId="9" fillId="0" borderId="31" xfId="2" applyFont="1" applyBorder="1" applyAlignment="1" applyProtection="1">
      <alignment horizontal="center" vertical="center"/>
      <protection locked="0"/>
    </xf>
    <xf numFmtId="0" fontId="9" fillId="2" borderId="34" xfId="2" applyFont="1" applyFill="1" applyBorder="1" applyAlignment="1">
      <alignment horizontal="center" vertical="center"/>
    </xf>
    <xf numFmtId="0" fontId="9" fillId="0" borderId="110" xfId="2" applyFont="1" applyBorder="1" applyAlignment="1" applyProtection="1">
      <alignment horizontal="center" vertical="center"/>
      <protection locked="0"/>
    </xf>
    <xf numFmtId="0" fontId="9" fillId="0" borderId="77" xfId="2" applyFont="1" applyBorder="1" applyAlignment="1" applyProtection="1">
      <alignment horizontal="center" vertical="center"/>
      <protection locked="0"/>
    </xf>
    <xf numFmtId="12" fontId="9" fillId="0" borderId="24" xfId="2" applyNumberFormat="1" applyFont="1" applyBorder="1" applyAlignment="1" applyProtection="1">
      <alignment horizontal="center" vertical="center" wrapText="1"/>
      <protection locked="0"/>
    </xf>
    <xf numFmtId="12" fontId="9" fillId="0" borderId="25" xfId="2" applyNumberFormat="1" applyFont="1" applyBorder="1" applyAlignment="1" applyProtection="1">
      <alignment horizontal="center" vertical="center" wrapText="1"/>
      <protection locked="0"/>
    </xf>
    <xf numFmtId="12" fontId="9" fillId="0" borderId="27" xfId="2" applyNumberFormat="1" applyFont="1" applyBorder="1" applyAlignment="1" applyProtection="1">
      <alignment horizontal="center" vertical="center" wrapText="1"/>
      <protection locked="0"/>
    </xf>
    <xf numFmtId="0" fontId="9" fillId="0" borderId="71" xfId="0" applyFont="1" applyBorder="1" applyAlignment="1" applyProtection="1">
      <alignment horizontal="center" vertical="center"/>
      <protection locked="0"/>
    </xf>
    <xf numFmtId="0" fontId="9" fillId="0" borderId="103" xfId="0" applyFont="1" applyBorder="1" applyAlignment="1" applyProtection="1">
      <alignment horizontal="center" vertical="center"/>
      <protection locked="0"/>
    </xf>
    <xf numFmtId="0" fontId="11" fillId="0" borderId="19" xfId="0" applyFont="1" applyBorder="1" applyAlignment="1">
      <alignment horizontal="left" vertical="center" wrapText="1"/>
    </xf>
    <xf numFmtId="0" fontId="11" fillId="0" borderId="47" xfId="0" applyFont="1" applyBorder="1" applyAlignment="1">
      <alignment horizontal="left" vertical="center" wrapText="1"/>
    </xf>
    <xf numFmtId="49" fontId="11" fillId="5" borderId="33" xfId="0" applyNumberFormat="1" applyFont="1" applyFill="1" applyBorder="1" applyAlignment="1">
      <alignment horizontal="center" vertical="center" wrapText="1"/>
    </xf>
    <xf numFmtId="0" fontId="11" fillId="13" borderId="33" xfId="0" applyFont="1" applyFill="1" applyBorder="1" applyAlignment="1">
      <alignment horizontal="center" vertical="center" wrapText="1"/>
    </xf>
    <xf numFmtId="0" fontId="11" fillId="13" borderId="36" xfId="0" applyFont="1" applyFill="1" applyBorder="1" applyAlignment="1">
      <alignment horizontal="center" vertical="center" wrapText="1"/>
    </xf>
    <xf numFmtId="49" fontId="11" fillId="12" borderId="37" xfId="0" applyNumberFormat="1" applyFont="1" applyFill="1" applyBorder="1" applyAlignment="1">
      <alignment horizontal="center" vertical="center" wrapText="1"/>
    </xf>
    <xf numFmtId="0" fontId="47" fillId="2" borderId="33" xfId="0" applyFont="1" applyFill="1" applyBorder="1" applyAlignment="1">
      <alignment horizontal="left" wrapText="1"/>
    </xf>
    <xf numFmtId="0" fontId="56" fillId="10" borderId="1" xfId="0" applyFont="1" applyFill="1" applyBorder="1" applyAlignment="1">
      <alignment horizontal="centerContinuous" vertical="center" wrapText="1"/>
    </xf>
    <xf numFmtId="0" fontId="57" fillId="10" borderId="2" xfId="0" applyFont="1" applyFill="1" applyBorder="1" applyAlignment="1">
      <alignment horizontal="centerContinuous" vertical="center" wrapText="1"/>
    </xf>
    <xf numFmtId="0" fontId="51" fillId="0" borderId="4" xfId="0" applyFont="1" applyBorder="1" applyAlignment="1" applyProtection="1">
      <alignment horizontal="center" vertical="center" wrapText="1"/>
      <protection locked="0"/>
    </xf>
    <xf numFmtId="0" fontId="51" fillId="0" borderId="11" xfId="0" applyFont="1" applyBorder="1" applyAlignment="1" applyProtection="1">
      <alignment horizontal="center" vertical="center" wrapText="1"/>
      <protection locked="0"/>
    </xf>
    <xf numFmtId="0" fontId="51" fillId="0" borderId="19" xfId="0" applyFont="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14" fontId="51" fillId="0" borderId="72" xfId="0" applyNumberFormat="1" applyFont="1" applyBorder="1" applyAlignment="1" applyProtection="1">
      <alignment horizontal="center" vertical="center" wrapText="1"/>
      <protection locked="0"/>
    </xf>
    <xf numFmtId="14" fontId="51" fillId="0" borderId="9" xfId="0" applyNumberFormat="1" applyFont="1" applyBorder="1" applyAlignment="1" applyProtection="1">
      <alignment horizontal="center" vertical="center" wrapText="1"/>
      <protection locked="0"/>
    </xf>
    <xf numFmtId="0" fontId="54" fillId="3" borderId="3" xfId="0" applyFont="1" applyFill="1" applyBorder="1" applyAlignment="1">
      <alignment horizontal="right" vertical="center" wrapText="1" indent="1"/>
    </xf>
    <xf numFmtId="0" fontId="54" fillId="3" borderId="10" xfId="0" applyFont="1" applyFill="1" applyBorder="1" applyAlignment="1">
      <alignment horizontal="right" vertical="center" wrapText="1" indent="1"/>
    </xf>
    <xf numFmtId="0" fontId="54" fillId="3" borderId="18" xfId="0" applyFont="1" applyFill="1" applyBorder="1" applyAlignment="1">
      <alignment horizontal="right" vertical="center" wrapText="1" indent="1"/>
    </xf>
    <xf numFmtId="0" fontId="54" fillId="3" borderId="59" xfId="0" applyFont="1" applyFill="1" applyBorder="1" applyAlignment="1">
      <alignment horizontal="right" vertical="center" wrapText="1" indent="1"/>
    </xf>
    <xf numFmtId="0" fontId="54" fillId="3" borderId="35" xfId="0" applyFont="1" applyFill="1" applyBorder="1" applyAlignment="1">
      <alignment horizontal="right" vertical="center" wrapText="1" indent="1"/>
    </xf>
    <xf numFmtId="0" fontId="54" fillId="3" borderId="7" xfId="0" applyFont="1" applyFill="1" applyBorder="1" applyAlignment="1">
      <alignment horizontal="right" vertical="center" wrapText="1" indent="1"/>
    </xf>
    <xf numFmtId="0" fontId="51" fillId="2" borderId="0" xfId="0" applyFont="1" applyFill="1" applyAlignment="1">
      <alignment horizontal="centerContinuous" vertical="top" wrapText="1"/>
    </xf>
    <xf numFmtId="0" fontId="54" fillId="0" borderId="31" xfId="0" applyFont="1" applyBorder="1" applyAlignment="1">
      <alignment horizontal="center" vertical="center" wrapText="1"/>
    </xf>
    <xf numFmtId="0" fontId="54" fillId="0" borderId="32" xfId="0" applyFont="1" applyBorder="1" applyAlignment="1">
      <alignment horizontal="center" vertical="center" wrapText="1"/>
    </xf>
    <xf numFmtId="0" fontId="54" fillId="0" borderId="30" xfId="0" applyFont="1" applyBorder="1" applyAlignment="1" applyProtection="1">
      <alignment horizontal="center" vertical="center" wrapText="1"/>
      <protection locked="0"/>
    </xf>
    <xf numFmtId="0" fontId="54" fillId="0" borderId="30" xfId="0" applyFont="1" applyBorder="1" applyAlignment="1" applyProtection="1">
      <alignment horizontal="center" wrapText="1"/>
      <protection locked="0"/>
    </xf>
    <xf numFmtId="0" fontId="54" fillId="0" borderId="44" xfId="0" applyFont="1" applyBorder="1" applyAlignment="1" applyProtection="1">
      <alignment horizontal="center" wrapText="1"/>
      <protection locked="0"/>
    </xf>
    <xf numFmtId="49" fontId="52" fillId="3" borderId="5" xfId="0" applyNumberFormat="1" applyFont="1" applyFill="1" applyBorder="1" applyAlignment="1">
      <alignment horizontal="left" vertical="center"/>
    </xf>
    <xf numFmtId="49" fontId="52" fillId="3" borderId="5" xfId="0" applyNumberFormat="1" applyFont="1" applyFill="1" applyBorder="1" applyAlignment="1">
      <alignment horizontal="left" vertical="center" readingOrder="1"/>
    </xf>
    <xf numFmtId="49" fontId="52" fillId="3" borderId="21" xfId="0" applyNumberFormat="1" applyFont="1" applyFill="1" applyBorder="1" applyAlignment="1">
      <alignment horizontal="left" vertical="center" readingOrder="1"/>
    </xf>
    <xf numFmtId="49" fontId="52" fillId="3" borderId="50" xfId="0" applyNumberFormat="1" applyFont="1" applyFill="1" applyBorder="1" applyAlignment="1">
      <alignment horizontal="left" vertical="center" readingOrder="1"/>
    </xf>
    <xf numFmtId="49" fontId="52" fillId="3" borderId="5" xfId="0" applyNumberFormat="1" applyFont="1" applyFill="1" applyBorder="1" applyAlignment="1">
      <alignment horizontal="left" vertical="top" wrapText="1" readingOrder="1"/>
    </xf>
    <xf numFmtId="0" fontId="58" fillId="2" borderId="0" xfId="0" applyFont="1" applyFill="1" applyAlignment="1">
      <alignment horizontal="centerContinuous" vertical="center" wrapText="1"/>
    </xf>
    <xf numFmtId="0" fontId="46" fillId="0" borderId="35" xfId="0" applyFont="1" applyBorder="1" applyAlignment="1">
      <alignment horizontal="left" vertical="top" wrapText="1"/>
    </xf>
    <xf numFmtId="49" fontId="11" fillId="0" borderId="33" xfId="2" applyNumberFormat="1" applyFont="1" applyBorder="1" applyAlignment="1">
      <alignment horizontal="center" vertical="center" wrapText="1"/>
    </xf>
    <xf numFmtId="0" fontId="11" fillId="0" borderId="33" xfId="2" applyFont="1" applyBorder="1" applyAlignment="1">
      <alignment vertical="center" wrapText="1"/>
    </xf>
    <xf numFmtId="0" fontId="42" fillId="4" borderId="34" xfId="2" applyFont="1" applyFill="1" applyBorder="1" applyAlignment="1" applyProtection="1">
      <alignment horizontal="center" vertical="center"/>
      <protection locked="0"/>
    </xf>
    <xf numFmtId="49" fontId="45" fillId="11" borderId="36" xfId="1" applyNumberFormat="1" applyFont="1" applyFill="1" applyBorder="1" applyAlignment="1" applyProtection="1">
      <alignment horizontal="center" vertical="center" wrapText="1"/>
      <protection locked="0"/>
    </xf>
    <xf numFmtId="0" fontId="53" fillId="19" borderId="3" xfId="0" applyFont="1" applyFill="1" applyBorder="1" applyAlignment="1">
      <alignment horizontal="center" wrapText="1"/>
    </xf>
    <xf numFmtId="0" fontId="53" fillId="19" borderId="78" xfId="0" applyFont="1" applyFill="1" applyBorder="1" applyAlignment="1">
      <alignment horizontal="center" wrapText="1"/>
    </xf>
    <xf numFmtId="0" fontId="53" fillId="19" borderId="4" xfId="0" applyFont="1" applyFill="1" applyBorder="1" applyAlignment="1">
      <alignment horizontal="center" wrapText="1"/>
    </xf>
    <xf numFmtId="0" fontId="55" fillId="20" borderId="3" xfId="0" applyFont="1" applyFill="1" applyBorder="1" applyAlignment="1">
      <alignment horizontal="center" vertical="center"/>
    </xf>
    <xf numFmtId="0" fontId="55" fillId="20" borderId="78" xfId="0" applyFont="1" applyFill="1" applyBorder="1" applyAlignment="1">
      <alignment horizontal="center" vertical="center"/>
    </xf>
    <xf numFmtId="0" fontId="55" fillId="20" borderId="4" xfId="0" applyFont="1" applyFill="1" applyBorder="1" applyAlignment="1">
      <alignment horizontal="center" vertical="center"/>
    </xf>
    <xf numFmtId="0" fontId="54" fillId="20" borderId="3" xfId="0" applyFont="1" applyFill="1" applyBorder="1" applyAlignment="1">
      <alignment horizontal="center" vertical="center"/>
    </xf>
    <xf numFmtId="0" fontId="54" fillId="20" borderId="78" xfId="0" applyFont="1" applyFill="1" applyBorder="1" applyAlignment="1">
      <alignment horizontal="center" vertical="center"/>
    </xf>
    <xf numFmtId="0" fontId="54" fillId="20" borderId="4" xfId="0" applyFont="1" applyFill="1" applyBorder="1" applyAlignment="1">
      <alignment horizontal="center" vertical="center"/>
    </xf>
    <xf numFmtId="0" fontId="42" fillId="4" borderId="18" xfId="1" applyFont="1" applyFill="1" applyBorder="1" applyAlignment="1" applyProtection="1">
      <alignment horizontal="center" vertical="center"/>
      <protection locked="0"/>
    </xf>
    <xf numFmtId="0" fontId="42" fillId="4" borderId="20" xfId="1" applyFont="1" applyFill="1" applyBorder="1" applyAlignment="1" applyProtection="1">
      <alignment horizontal="center" vertical="center"/>
      <protection locked="0"/>
    </xf>
    <xf numFmtId="0" fontId="42" fillId="4" borderId="19" xfId="1" applyFont="1" applyFill="1" applyBorder="1" applyAlignment="1" applyProtection="1">
      <alignment horizontal="center" vertical="center"/>
      <protection locked="0"/>
    </xf>
    <xf numFmtId="0" fontId="34" fillId="10" borderId="3" xfId="2" applyFont="1" applyFill="1" applyBorder="1" applyAlignment="1">
      <alignment horizontal="center" vertical="center" wrapText="1"/>
    </xf>
    <xf numFmtId="0" fontId="34" fillId="10" borderId="6" xfId="2" applyFont="1" applyFill="1" applyBorder="1" applyAlignment="1">
      <alignment horizontal="center" vertical="center" wrapText="1"/>
    </xf>
    <xf numFmtId="0" fontId="34" fillId="10" borderId="2" xfId="2" applyFont="1" applyFill="1" applyBorder="1" applyAlignment="1">
      <alignment horizontal="center" vertical="center" wrapText="1"/>
    </xf>
    <xf numFmtId="49" fontId="11" fillId="0" borderId="0" xfId="2" applyNumberFormat="1" applyFont="1" applyAlignment="1">
      <alignment horizontal="center" vertical="center" wrapText="1"/>
    </xf>
    <xf numFmtId="0" fontId="8" fillId="10" borderId="14" xfId="2" applyFont="1" applyFill="1" applyBorder="1" applyAlignment="1">
      <alignment horizontal="center" vertical="center" wrapText="1"/>
    </xf>
    <xf numFmtId="0" fontId="34" fillId="10" borderId="0" xfId="2" applyFont="1" applyFill="1" applyAlignment="1">
      <alignment horizontal="center" vertical="center" wrapText="1"/>
    </xf>
    <xf numFmtId="0" fontId="34" fillId="10" borderId="15" xfId="2" applyFont="1" applyFill="1" applyBorder="1" applyAlignment="1">
      <alignment horizontal="center" vertical="center" wrapText="1"/>
    </xf>
    <xf numFmtId="0" fontId="7" fillId="10" borderId="1" xfId="2" applyFont="1" applyFill="1" applyBorder="1" applyAlignment="1">
      <alignment horizontal="center" vertical="center" wrapText="1"/>
    </xf>
    <xf numFmtId="0" fontId="7" fillId="10" borderId="6" xfId="2" applyFont="1" applyFill="1" applyBorder="1" applyAlignment="1">
      <alignment horizontal="center" vertical="center" wrapText="1"/>
    </xf>
    <xf numFmtId="0" fontId="7" fillId="10" borderId="2" xfId="2" applyFont="1" applyFill="1" applyBorder="1" applyAlignment="1">
      <alignment horizontal="center" vertical="center" wrapText="1"/>
    </xf>
    <xf numFmtId="0" fontId="8" fillId="10" borderId="0" xfId="2" applyFont="1" applyFill="1" applyAlignment="1">
      <alignment horizontal="center" vertical="center" wrapText="1"/>
    </xf>
    <xf numFmtId="0" fontId="8" fillId="10" borderId="15" xfId="2" applyFont="1" applyFill="1" applyBorder="1" applyAlignment="1">
      <alignment horizontal="center" vertical="center" wrapText="1"/>
    </xf>
    <xf numFmtId="0" fontId="42" fillId="4" borderId="18" xfId="2" applyFont="1" applyFill="1" applyBorder="1" applyAlignment="1" applyProtection="1">
      <alignment horizontal="center" vertical="center"/>
      <protection locked="0"/>
    </xf>
    <xf numFmtId="0" fontId="42" fillId="4" borderId="20" xfId="2" applyFont="1" applyFill="1" applyBorder="1" applyAlignment="1" applyProtection="1">
      <alignment horizontal="center" vertical="center"/>
      <protection locked="0"/>
    </xf>
    <xf numFmtId="0" fontId="42" fillId="4" borderId="19" xfId="2" applyFont="1" applyFill="1" applyBorder="1" applyAlignment="1" applyProtection="1">
      <alignment horizontal="center" vertical="center"/>
      <protection locked="0"/>
    </xf>
    <xf numFmtId="0" fontId="34" fillId="10" borderId="78" xfId="2" applyFont="1" applyFill="1" applyBorder="1" applyAlignment="1">
      <alignment horizontal="center" vertical="center" wrapText="1"/>
    </xf>
    <xf numFmtId="0" fontId="34" fillId="10" borderId="4" xfId="2" applyFont="1" applyFill="1" applyBorder="1" applyAlignment="1">
      <alignment horizontal="center" vertical="center" wrapText="1"/>
    </xf>
    <xf numFmtId="0" fontId="42" fillId="4" borderId="18" xfId="0" applyFont="1" applyFill="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0" fontId="42" fillId="4" borderId="19" xfId="0" applyFont="1" applyFill="1" applyBorder="1" applyAlignment="1" applyProtection="1">
      <alignment horizontal="center" vertical="center"/>
      <protection locked="0"/>
    </xf>
    <xf numFmtId="0" fontId="9" fillId="4" borderId="18" xfId="1" applyFont="1" applyFill="1" applyBorder="1" applyAlignment="1" applyProtection="1">
      <alignment horizontal="center" vertical="center"/>
      <protection locked="0"/>
    </xf>
    <xf numFmtId="0" fontId="9" fillId="4" borderId="20" xfId="1" applyFont="1" applyFill="1" applyBorder="1" applyAlignment="1" applyProtection="1">
      <alignment horizontal="center" vertical="center"/>
      <protection locked="0"/>
    </xf>
    <xf numFmtId="0" fontId="9" fillId="4" borderId="19" xfId="1" applyFont="1" applyFill="1" applyBorder="1" applyAlignment="1" applyProtection="1">
      <alignment horizontal="center" vertical="center"/>
      <protection locked="0"/>
    </xf>
    <xf numFmtId="49" fontId="11" fillId="0" borderId="0" xfId="0" applyNumberFormat="1" applyFont="1" applyAlignment="1">
      <alignment horizontal="center" vertical="center" wrapText="1"/>
    </xf>
    <xf numFmtId="0" fontId="9" fillId="4" borderId="10" xfId="0"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0" fillId="0" borderId="20" xfId="0" applyBorder="1" applyAlignment="1">
      <alignment horizontal="center" vertical="center"/>
    </xf>
    <xf numFmtId="0" fontId="0" fillId="0" borderId="19" xfId="0" applyBorder="1" applyAlignment="1">
      <alignment horizontal="center" vertical="center"/>
    </xf>
    <xf numFmtId="0" fontId="42" fillId="4" borderId="10" xfId="0" applyFont="1" applyFill="1" applyBorder="1" applyAlignment="1" applyProtection="1">
      <alignment horizontal="center" vertical="center"/>
      <protection locked="0"/>
    </xf>
    <xf numFmtId="0" fontId="42" fillId="4" borderId="12" xfId="0" applyFont="1" applyFill="1" applyBorder="1" applyAlignment="1" applyProtection="1">
      <alignment horizontal="center" vertical="center"/>
      <protection locked="0"/>
    </xf>
    <xf numFmtId="0" fontId="42" fillId="4" borderId="11" xfId="0" applyFont="1" applyFill="1" applyBorder="1" applyAlignment="1" applyProtection="1">
      <alignment horizontal="center" vertical="center"/>
      <protection locked="0"/>
    </xf>
    <xf numFmtId="49" fontId="11" fillId="0" borderId="52" xfId="0" applyNumberFormat="1" applyFont="1" applyBorder="1" applyAlignment="1" applyProtection="1">
      <alignment horizontal="left" vertical="center" wrapText="1"/>
      <protection locked="0"/>
    </xf>
    <xf numFmtId="49" fontId="11" fillId="0" borderId="0" xfId="0" applyNumberFormat="1" applyFont="1" applyAlignment="1" applyProtection="1">
      <alignment horizontal="left" vertical="center" wrapText="1"/>
      <protection locked="0"/>
    </xf>
    <xf numFmtId="0" fontId="8" fillId="10" borderId="14" xfId="0" applyFont="1" applyFill="1" applyBorder="1" applyAlignment="1">
      <alignment horizontal="center" vertical="center" wrapText="1"/>
    </xf>
    <xf numFmtId="0" fontId="8" fillId="10" borderId="0" xfId="0" applyFont="1" applyFill="1" applyAlignment="1">
      <alignment horizontal="center" vertical="center" wrapText="1"/>
    </xf>
    <xf numFmtId="0" fontId="8" fillId="10" borderId="15" xfId="0" applyFont="1" applyFill="1" applyBorder="1" applyAlignment="1">
      <alignment horizontal="center" vertical="center" wrapText="1"/>
    </xf>
    <xf numFmtId="0" fontId="7" fillId="10" borderId="1" xfId="1" applyFont="1" applyFill="1" applyBorder="1" applyAlignment="1">
      <alignment horizontal="center" vertical="center" readingOrder="1"/>
    </xf>
    <xf numFmtId="0" fontId="7" fillId="10" borderId="6" xfId="1" applyFont="1" applyFill="1" applyBorder="1" applyAlignment="1">
      <alignment horizontal="center" vertical="center" readingOrder="1"/>
    </xf>
    <xf numFmtId="0" fontId="7" fillId="10" borderId="2" xfId="1" applyFont="1" applyFill="1" applyBorder="1" applyAlignment="1">
      <alignment horizontal="center" vertical="center" readingOrder="1"/>
    </xf>
    <xf numFmtId="0" fontId="10" fillId="0" borderId="71" xfId="1" applyFont="1" applyBorder="1" applyAlignment="1">
      <alignment horizontal="center" vertical="center" wrapText="1"/>
    </xf>
    <xf numFmtId="0" fontId="10" fillId="0" borderId="39" xfId="1" applyFont="1" applyBorder="1" applyAlignment="1">
      <alignment horizontal="center" vertical="center" wrapText="1"/>
    </xf>
    <xf numFmtId="0" fontId="42" fillId="4" borderId="10" xfId="0" applyFont="1" applyFill="1" applyBorder="1" applyAlignment="1" applyProtection="1">
      <alignment horizontal="center" vertical="center" wrapText="1"/>
      <protection locked="0"/>
    </xf>
    <xf numFmtId="0" fontId="42" fillId="4" borderId="12" xfId="0" applyFont="1" applyFill="1" applyBorder="1" applyAlignment="1" applyProtection="1">
      <alignment horizontal="center" vertical="center" wrapText="1"/>
      <protection locked="0"/>
    </xf>
    <xf numFmtId="0" fontId="42" fillId="4" borderId="11" xfId="0" applyFont="1" applyFill="1" applyBorder="1" applyAlignment="1" applyProtection="1">
      <alignment horizontal="center" vertical="center" wrapText="1"/>
      <protection locked="0"/>
    </xf>
    <xf numFmtId="0" fontId="42" fillId="4" borderId="10"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11" xfId="0" applyFont="1" applyFill="1" applyBorder="1" applyAlignment="1">
      <alignment horizontal="center" vertical="center" wrapText="1"/>
    </xf>
    <xf numFmtId="0" fontId="8" fillId="10" borderId="14" xfId="0" applyFont="1" applyFill="1" applyBorder="1" applyAlignment="1">
      <alignment horizontal="center" vertical="top" wrapText="1"/>
    </xf>
    <xf numFmtId="0" fontId="8" fillId="10" borderId="0" xfId="0" applyFont="1" applyFill="1" applyAlignment="1">
      <alignment horizontal="center" vertical="top" wrapText="1"/>
    </xf>
    <xf numFmtId="0" fontId="8" fillId="10" borderId="15" xfId="0" applyFont="1" applyFill="1" applyBorder="1" applyAlignment="1">
      <alignment horizontal="center" vertical="top" wrapText="1"/>
    </xf>
    <xf numFmtId="0" fontId="42" fillId="4" borderId="18" xfId="0" applyFont="1" applyFill="1" applyBorder="1" applyAlignment="1">
      <alignment horizontal="center" vertical="center"/>
    </xf>
    <xf numFmtId="0" fontId="42" fillId="4" borderId="20" xfId="0" applyFont="1" applyFill="1" applyBorder="1" applyAlignment="1">
      <alignment horizontal="center" vertical="center"/>
    </xf>
    <xf numFmtId="0" fontId="42" fillId="4" borderId="19" xfId="0" applyFont="1" applyFill="1" applyBorder="1" applyAlignment="1">
      <alignment horizontal="center" vertical="center"/>
    </xf>
    <xf numFmtId="0" fontId="7" fillId="10" borderId="6"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8" fillId="10" borderId="14" xfId="0" applyFont="1" applyFill="1" applyBorder="1" applyAlignment="1">
      <alignment horizontal="center" vertical="top" wrapText="1" readingOrder="1"/>
    </xf>
    <xf numFmtId="0" fontId="8" fillId="10" borderId="0" xfId="0" applyFont="1" applyFill="1" applyAlignment="1">
      <alignment horizontal="center" vertical="top" wrapText="1" readingOrder="1"/>
    </xf>
    <xf numFmtId="0" fontId="8" fillId="10" borderId="15" xfId="0" applyFont="1" applyFill="1" applyBorder="1" applyAlignment="1">
      <alignment horizontal="center" vertical="top" wrapText="1" readingOrder="1"/>
    </xf>
    <xf numFmtId="0" fontId="8" fillId="10" borderId="7"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7" fillId="10" borderId="1" xfId="0" applyFont="1" applyFill="1" applyBorder="1" applyAlignment="1">
      <alignment horizontal="center" vertical="center" wrapText="1"/>
    </xf>
    <xf numFmtId="0" fontId="9" fillId="4" borderId="10" xfId="1" applyFont="1" applyFill="1" applyBorder="1" applyAlignment="1" applyProtection="1">
      <alignment horizontal="center" vertical="center"/>
      <protection locked="0"/>
    </xf>
    <xf numFmtId="0" fontId="9" fillId="4" borderId="12" xfId="1" applyFont="1" applyFill="1" applyBorder="1" applyAlignment="1" applyProtection="1">
      <alignment horizontal="center" vertical="center"/>
      <protection locked="0"/>
    </xf>
    <xf numFmtId="0" fontId="9" fillId="4" borderId="11" xfId="1" applyFont="1" applyFill="1" applyBorder="1" applyAlignment="1" applyProtection="1">
      <alignment horizontal="center" vertical="center"/>
      <protection locked="0"/>
    </xf>
    <xf numFmtId="0" fontId="9" fillId="4" borderId="18" xfId="1" applyFont="1" applyFill="1" applyBorder="1" applyAlignment="1" applyProtection="1">
      <alignment horizontal="left" vertical="center"/>
      <protection locked="0"/>
    </xf>
    <xf numFmtId="0" fontId="0" fillId="0" borderId="20" xfId="0" applyBorder="1" applyAlignment="1">
      <alignment horizontal="left" vertical="center"/>
    </xf>
    <xf numFmtId="0" fontId="0" fillId="0" borderId="19" xfId="0" applyBorder="1" applyAlignment="1">
      <alignment horizontal="left" vertical="center"/>
    </xf>
    <xf numFmtId="0" fontId="9" fillId="4" borderId="20" xfId="1" applyFont="1" applyFill="1" applyBorder="1" applyAlignment="1" applyProtection="1">
      <alignment horizontal="left" vertical="center"/>
      <protection locked="0"/>
    </xf>
    <xf numFmtId="0" fontId="9" fillId="4" borderId="19" xfId="1" applyFont="1" applyFill="1" applyBorder="1" applyAlignment="1" applyProtection="1">
      <alignment horizontal="left" vertical="center"/>
      <protection locked="0"/>
    </xf>
    <xf numFmtId="0" fontId="42" fillId="4" borderId="10" xfId="1" applyFont="1" applyFill="1" applyBorder="1" applyAlignment="1" applyProtection="1">
      <alignment horizontal="center" vertical="center"/>
      <protection locked="0"/>
    </xf>
    <xf numFmtId="0" fontId="42" fillId="4" borderId="12" xfId="1" applyFont="1" applyFill="1" applyBorder="1" applyAlignment="1" applyProtection="1">
      <alignment horizontal="center" vertical="center"/>
      <protection locked="0"/>
    </xf>
    <xf numFmtId="0" fontId="42" fillId="4" borderId="11" xfId="1" applyFont="1" applyFill="1" applyBorder="1" applyAlignment="1" applyProtection="1">
      <alignment horizontal="center" vertical="center"/>
      <protection locked="0"/>
    </xf>
    <xf numFmtId="0" fontId="9" fillId="4" borderId="45" xfId="0" applyFont="1" applyFill="1" applyBorder="1" applyAlignment="1" applyProtection="1">
      <alignment horizontal="right" vertical="center" wrapText="1" indent="1"/>
      <protection locked="0"/>
    </xf>
    <xf numFmtId="0" fontId="0" fillId="0" borderId="47" xfId="0" applyBorder="1" applyAlignment="1">
      <alignment horizontal="right" vertical="center" wrapText="1" indent="1"/>
    </xf>
    <xf numFmtId="0" fontId="9" fillId="4" borderId="18" xfId="0" applyFont="1" applyFill="1" applyBorder="1" applyAlignment="1" applyProtection="1">
      <alignment horizontal="right" vertical="center" wrapText="1" indent="1"/>
      <protection locked="0"/>
    </xf>
    <xf numFmtId="0" fontId="0" fillId="0" borderId="19" xfId="0" applyBorder="1" applyAlignment="1">
      <alignment horizontal="right" vertical="center" wrapText="1" indent="1"/>
    </xf>
    <xf numFmtId="0" fontId="9" fillId="4" borderId="45" xfId="1" applyFont="1" applyFill="1" applyBorder="1" applyAlignment="1" applyProtection="1">
      <alignment horizontal="left" vertical="center"/>
      <protection locked="0"/>
    </xf>
    <xf numFmtId="0" fontId="0" fillId="0" borderId="46" xfId="0" applyBorder="1" applyAlignment="1">
      <alignment horizontal="left" vertical="center"/>
    </xf>
    <xf numFmtId="0" fontId="0" fillId="0" borderId="47" xfId="0" applyBorder="1" applyAlignment="1">
      <alignment horizontal="left" vertical="center"/>
    </xf>
    <xf numFmtId="0" fontId="42" fillId="4" borderId="35" xfId="0" applyFont="1" applyFill="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72" xfId="0" applyFont="1" applyBorder="1" applyAlignment="1" applyProtection="1">
      <alignment horizontal="center" vertical="center"/>
      <protection locked="0"/>
    </xf>
    <xf numFmtId="0" fontId="0" fillId="0" borderId="20"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42" fillId="4" borderId="29" xfId="1" applyFont="1" applyFill="1" applyBorder="1" applyAlignment="1" applyProtection="1">
      <alignment horizontal="center" vertical="center"/>
      <protection locked="0"/>
    </xf>
    <xf numFmtId="0" fontId="42" fillId="4" borderId="31" xfId="1" applyFont="1" applyFill="1" applyBorder="1" applyAlignment="1" applyProtection="1">
      <alignment horizontal="center" vertical="center"/>
      <protection locked="0"/>
    </xf>
    <xf numFmtId="0" fontId="42" fillId="4" borderId="32" xfId="1" applyFont="1" applyFill="1" applyBorder="1" applyAlignment="1" applyProtection="1">
      <alignment horizontal="center" vertical="center"/>
      <protection locked="0"/>
    </xf>
    <xf numFmtId="0" fontId="42" fillId="4" borderId="34" xfId="0" applyFont="1" applyFill="1" applyBorder="1" applyAlignment="1" applyProtection="1">
      <alignment horizontal="center" vertical="center"/>
      <protection locked="0"/>
    </xf>
    <xf numFmtId="0" fontId="42" fillId="4" borderId="5" xfId="0" applyFont="1" applyFill="1" applyBorder="1" applyAlignment="1" applyProtection="1">
      <alignment horizontal="center" vertical="center"/>
      <protection locked="0"/>
    </xf>
    <xf numFmtId="0" fontId="42" fillId="4" borderId="30" xfId="0" applyFont="1" applyFill="1" applyBorder="1" applyAlignment="1" applyProtection="1">
      <alignment horizontal="center" vertical="center"/>
      <protection locked="0"/>
    </xf>
    <xf numFmtId="0" fontId="9" fillId="4" borderId="45" xfId="1" applyFont="1" applyFill="1" applyBorder="1" applyAlignment="1" applyProtection="1">
      <alignment horizontal="center" vertical="center"/>
      <protection locked="0"/>
    </xf>
    <xf numFmtId="0" fontId="9" fillId="4" borderId="46" xfId="1" applyFont="1" applyFill="1" applyBorder="1" applyAlignment="1" applyProtection="1">
      <alignment horizontal="center" vertical="center"/>
      <protection locked="0"/>
    </xf>
    <xf numFmtId="0" fontId="9" fillId="4" borderId="47" xfId="1" applyFont="1" applyFill="1" applyBorder="1" applyAlignment="1" applyProtection="1">
      <alignment horizontal="center" vertical="center"/>
      <protection locked="0"/>
    </xf>
    <xf numFmtId="0" fontId="6" fillId="8" borderId="3" xfId="2" applyFont="1" applyFill="1" applyBorder="1" applyAlignment="1">
      <alignment horizontal="center" vertical="center"/>
    </xf>
    <xf numFmtId="0" fontId="6" fillId="8" borderId="78" xfId="2" applyFont="1" applyFill="1" applyBorder="1" applyAlignment="1">
      <alignment horizontal="center" vertical="center"/>
    </xf>
    <xf numFmtId="0" fontId="6" fillId="8" borderId="4" xfId="2" applyFont="1" applyFill="1" applyBorder="1" applyAlignment="1">
      <alignment horizontal="center" vertical="center"/>
    </xf>
  </cellXfs>
  <cellStyles count="54">
    <cellStyle name="20% - Accent1 2" xfId="12" xr:uid="{00000000-0005-0000-0000-000000000000}"/>
    <cellStyle name="20% - Accent2 2" xfId="13" xr:uid="{00000000-0005-0000-0000-000001000000}"/>
    <cellStyle name="20% - Accent3 2" xfId="14" xr:uid="{00000000-0005-0000-0000-000002000000}"/>
    <cellStyle name="20% - Accent4 2" xfId="15" xr:uid="{00000000-0005-0000-0000-000003000000}"/>
    <cellStyle name="20% - Accent5 2" xfId="16" xr:uid="{00000000-0005-0000-0000-000004000000}"/>
    <cellStyle name="20% - Accent6 2" xfId="17" xr:uid="{00000000-0005-0000-0000-000005000000}"/>
    <cellStyle name="40% - Accent1 2" xfId="18" xr:uid="{00000000-0005-0000-0000-000006000000}"/>
    <cellStyle name="40% - Accent2 2" xfId="19" xr:uid="{00000000-0005-0000-0000-000007000000}"/>
    <cellStyle name="40% - Accent3 2" xfId="20" xr:uid="{00000000-0005-0000-0000-000008000000}"/>
    <cellStyle name="40% - Accent4 2" xfId="21" xr:uid="{00000000-0005-0000-0000-000009000000}"/>
    <cellStyle name="40% - Accent5 2" xfId="22" xr:uid="{00000000-0005-0000-0000-00000A000000}"/>
    <cellStyle name="40% - Accent6 2" xfId="23" xr:uid="{00000000-0005-0000-0000-00000B000000}"/>
    <cellStyle name="60% - Accent1 2" xfId="24" xr:uid="{00000000-0005-0000-0000-00000C000000}"/>
    <cellStyle name="60% - Accent2 2" xfId="25" xr:uid="{00000000-0005-0000-0000-00000D000000}"/>
    <cellStyle name="60% - Accent3 2" xfId="26" xr:uid="{00000000-0005-0000-0000-00000E000000}"/>
    <cellStyle name="60% - Accent4 2" xfId="27" xr:uid="{00000000-0005-0000-0000-00000F000000}"/>
    <cellStyle name="60% - Accent5 2" xfId="28" xr:uid="{00000000-0005-0000-0000-000010000000}"/>
    <cellStyle name="60% - Accent6 2" xfId="29" xr:uid="{00000000-0005-0000-0000-000011000000}"/>
    <cellStyle name="Accent1 2" xfId="30" xr:uid="{00000000-0005-0000-0000-000012000000}"/>
    <cellStyle name="Accent2 2" xfId="31" xr:uid="{00000000-0005-0000-0000-000013000000}"/>
    <cellStyle name="Accent3 2" xfId="32" xr:uid="{00000000-0005-0000-0000-000014000000}"/>
    <cellStyle name="Accent4 2" xfId="33" xr:uid="{00000000-0005-0000-0000-000015000000}"/>
    <cellStyle name="Accent5 2" xfId="34" xr:uid="{00000000-0005-0000-0000-000016000000}"/>
    <cellStyle name="Accent6 2" xfId="35" xr:uid="{00000000-0005-0000-0000-000017000000}"/>
    <cellStyle name="Bad 2" xfId="36" xr:uid="{00000000-0005-0000-0000-000018000000}"/>
    <cellStyle name="Calculation 2" xfId="37" xr:uid="{00000000-0005-0000-0000-000019000000}"/>
    <cellStyle name="Check Cell 2" xfId="38" xr:uid="{00000000-0005-0000-0000-00001A000000}"/>
    <cellStyle name="Comma 2" xfId="53" xr:uid="{00000000-0005-0000-0000-00001B000000}"/>
    <cellStyle name="Explanatory Text 2" xfId="39" xr:uid="{00000000-0005-0000-0000-00001C000000}"/>
    <cellStyle name="Good 2" xfId="40" xr:uid="{00000000-0005-0000-0000-00001D000000}"/>
    <cellStyle name="Heading 1 2" xfId="41" xr:uid="{00000000-0005-0000-0000-00001E000000}"/>
    <cellStyle name="Heading 2 2" xfId="42" xr:uid="{00000000-0005-0000-0000-00001F000000}"/>
    <cellStyle name="Heading 3 2" xfId="43" xr:uid="{00000000-0005-0000-0000-000020000000}"/>
    <cellStyle name="Heading 4 2" xfId="44" xr:uid="{00000000-0005-0000-0000-000021000000}"/>
    <cellStyle name="Input 2" xfId="45" xr:uid="{00000000-0005-0000-0000-000022000000}"/>
    <cellStyle name="Linked Cell 2" xfId="46" xr:uid="{00000000-0005-0000-0000-000023000000}"/>
    <cellStyle name="Map Data Values" xfId="3" xr:uid="{00000000-0005-0000-0000-000024000000}"/>
    <cellStyle name="Map Distance" xfId="4" xr:uid="{00000000-0005-0000-0000-000025000000}"/>
    <cellStyle name="Map Labels" xfId="5" xr:uid="{00000000-0005-0000-0000-000026000000}"/>
    <cellStyle name="Map Legend" xfId="6" xr:uid="{00000000-0005-0000-0000-000027000000}"/>
    <cellStyle name="Map Object Names" xfId="7" xr:uid="{00000000-0005-0000-0000-000028000000}"/>
    <cellStyle name="Map Title" xfId="8" xr:uid="{00000000-0005-0000-0000-000029000000}"/>
    <cellStyle name="Neutral 2" xfId="47" xr:uid="{00000000-0005-0000-0000-00002A000000}"/>
    <cellStyle name="Normal" xfId="0" builtinId="0"/>
    <cellStyle name="Normal 2" xfId="2" xr:uid="{00000000-0005-0000-0000-00002C000000}"/>
    <cellStyle name="Normal 3" xfId="9" xr:uid="{00000000-0005-0000-0000-00002D000000}"/>
    <cellStyle name="Normal 4" xfId="10" xr:uid="{00000000-0005-0000-0000-00002E000000}"/>
    <cellStyle name="Normal_Copy of DHHS Medication Review Tool (2)" xfId="1" xr:uid="{00000000-0005-0000-0000-00002F000000}"/>
    <cellStyle name="Note 2" xfId="48" xr:uid="{00000000-0005-0000-0000-000030000000}"/>
    <cellStyle name="Output 2" xfId="49" xr:uid="{00000000-0005-0000-0000-000031000000}"/>
    <cellStyle name="Percent 2" xfId="11" xr:uid="{00000000-0005-0000-0000-000032000000}"/>
    <cellStyle name="Title 2" xfId="50" xr:uid="{00000000-0005-0000-0000-000033000000}"/>
    <cellStyle name="Total 2" xfId="51" xr:uid="{00000000-0005-0000-0000-000034000000}"/>
    <cellStyle name="Warning Text 2" xfId="52" xr:uid="{00000000-0005-0000-0000-000035000000}"/>
  </cellStyles>
  <dxfs count="746">
    <dxf>
      <font>
        <b/>
        <i val="0"/>
        <color theme="7" tint="-0.749961851863155"/>
      </font>
      <fill>
        <patternFill>
          <bgColor rgb="FFCCFFCC"/>
        </patternFill>
      </fill>
    </dxf>
    <dxf>
      <font>
        <b/>
        <i val="0"/>
        <color indexed="10"/>
        <name val="Cambria"/>
        <scheme val="none"/>
      </font>
      <fill>
        <patternFill>
          <bgColor indexed="45"/>
        </patternFill>
      </fill>
    </dxf>
    <dxf>
      <font>
        <b/>
        <i val="0"/>
        <color rgb="FFFF0000"/>
      </font>
      <fill>
        <patternFill>
          <bgColor rgb="FFFF99CC"/>
        </patternFill>
      </fill>
    </dxf>
    <dxf>
      <font>
        <b/>
        <i val="0"/>
      </font>
      <fill>
        <patternFill>
          <bgColor theme="0" tint="-0.24994659260841701"/>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val="0"/>
        <i val="0"/>
        <color auto="1"/>
      </font>
      <fill>
        <patternFill patternType="solid">
          <bgColor theme="0"/>
        </patternFill>
      </fill>
    </dxf>
    <dxf>
      <font>
        <b/>
        <i val="0"/>
        <color rgb="FFFF0000"/>
      </font>
      <fill>
        <patternFill>
          <bgColor rgb="FFFF99CC"/>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rgb="FFFF0000"/>
      </font>
      <fill>
        <patternFill>
          <bgColor rgb="FFFF99CC"/>
        </patternFill>
      </fill>
    </dxf>
    <dxf>
      <font>
        <b/>
        <i val="0"/>
        <color theme="7" tint="-0.749961851863155"/>
      </font>
      <fill>
        <patternFill>
          <bgColor theme="7"/>
        </patternFill>
      </fill>
    </dxf>
    <dxf>
      <font>
        <b/>
        <i val="0"/>
        <color rgb="FFFF0000"/>
      </font>
      <fill>
        <patternFill>
          <bgColor rgb="FFFF99CC"/>
        </patternFill>
      </fill>
    </dxf>
    <dxf>
      <font>
        <b/>
        <i val="0"/>
        <color theme="7" tint="-0.749961851863155"/>
      </font>
      <fill>
        <patternFill>
          <bgColor theme="7"/>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rgb="FFFF00FF"/>
        </patternFill>
      </fill>
    </dxf>
    <dxf>
      <font>
        <b/>
        <i val="0"/>
        <color theme="7" tint="-0.749961851863155"/>
      </font>
    </dxf>
    <dxf>
      <font>
        <b/>
        <i val="0"/>
        <color rgb="FFFF0000"/>
      </font>
    </dxf>
    <dxf>
      <font>
        <b/>
        <i val="0"/>
        <color theme="7" tint="-0.749961851863155"/>
      </font>
    </dxf>
    <dxf>
      <font>
        <color rgb="FFFF0000"/>
      </font>
    </dxf>
    <dxf>
      <fill>
        <patternFill>
          <bgColor indexed="22"/>
        </patternFill>
      </fill>
    </dxf>
    <dxf>
      <font>
        <condense val="0"/>
        <extend val="0"/>
        <color indexed="10"/>
      </font>
    </dxf>
    <dxf>
      <fill>
        <patternFill>
          <bgColor rgb="FFFF00FF"/>
        </patternFill>
      </fill>
    </dxf>
    <dxf>
      <fill>
        <patternFill>
          <bgColor rgb="FFFF00FF"/>
        </patternFill>
      </fill>
    </dxf>
    <dxf>
      <font>
        <b/>
        <i val="0"/>
        <color theme="7" tint="-0.749961851863155"/>
      </font>
    </dxf>
    <dxf>
      <font>
        <b/>
        <i val="0"/>
        <color rgb="FFFF0000"/>
      </font>
    </dxf>
    <dxf>
      <font>
        <b/>
        <i val="0"/>
        <color theme="7" tint="-0.749961851863155"/>
      </font>
      <fill>
        <patternFill patternType="none">
          <bgColor auto="1"/>
        </patternFill>
      </fill>
    </dxf>
    <dxf>
      <fill>
        <patternFill>
          <bgColor indexed="22"/>
        </patternFill>
      </fill>
    </dxf>
    <dxf>
      <font>
        <condense val="0"/>
        <extend val="0"/>
        <color indexed="10"/>
      </font>
    </dxf>
    <dxf>
      <font>
        <b/>
        <i val="0"/>
        <color theme="7" tint="-0.749961851863155"/>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FF"/>
        </patternFill>
      </fill>
    </dxf>
    <dxf>
      <fill>
        <patternFill>
          <bgColor theme="0" tint="-0.24994659260841701"/>
        </patternFill>
      </fill>
    </dxf>
    <dxf>
      <fill>
        <patternFill>
          <bgColor theme="0" tint="-0.24994659260841701"/>
        </patternFill>
      </fill>
    </dxf>
    <dxf>
      <font>
        <b/>
        <i val="0"/>
        <color theme="7" tint="-0.749961851863155"/>
      </font>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color rgb="FFFF0000"/>
      </font>
    </dxf>
    <dxf>
      <fill>
        <patternFill>
          <bgColor indexed="22"/>
        </patternFill>
      </fill>
    </dxf>
    <dxf>
      <font>
        <condense val="0"/>
        <extend val="0"/>
        <color indexed="10"/>
      </font>
    </dxf>
    <dxf>
      <font>
        <b/>
        <i val="0"/>
        <color theme="7" tint="-0.749961851863155"/>
      </font>
    </dxf>
    <dxf>
      <font>
        <b/>
        <i val="0"/>
        <color rgb="FFFF0000"/>
      </font>
    </dxf>
    <dxf>
      <fill>
        <patternFill>
          <bgColor rgb="FFFF00FF"/>
        </patternFill>
      </fill>
    </dxf>
    <dxf>
      <font>
        <b/>
        <i val="0"/>
        <color theme="7" tint="-0.749961851863155"/>
      </font>
      <fill>
        <patternFill patternType="none">
          <bgColor auto="1"/>
        </patternFill>
      </fill>
    </dxf>
    <dxf>
      <fill>
        <patternFill>
          <bgColor rgb="FFFF00FF"/>
        </patternFill>
      </fill>
    </dxf>
    <dxf>
      <fill>
        <patternFill>
          <bgColor indexed="22"/>
        </patternFill>
      </fill>
    </dxf>
    <dxf>
      <font>
        <condense val="0"/>
        <extend val="0"/>
        <color indexed="10"/>
      </font>
    </dxf>
    <dxf>
      <fill>
        <patternFill>
          <bgColor rgb="FFFF00FF"/>
        </patternFill>
      </fill>
    </dxf>
    <dxf>
      <font>
        <b/>
        <i val="0"/>
        <color theme="7" tint="-0.749961851863155"/>
      </font>
    </dxf>
    <dxf>
      <font>
        <b/>
        <i val="0"/>
        <color rgb="FFFF0000"/>
      </font>
    </dxf>
    <dxf>
      <fill>
        <patternFill>
          <bgColor indexed="22"/>
        </patternFill>
      </fill>
    </dxf>
    <dxf>
      <font>
        <condense val="0"/>
        <extend val="0"/>
        <color indexed="10"/>
      </font>
    </dxf>
    <dxf>
      <fill>
        <patternFill>
          <bgColor rgb="FFFF00FF"/>
        </patternFill>
      </fill>
    </dxf>
    <dxf>
      <font>
        <b/>
        <i val="0"/>
        <color theme="7" tint="-0.749961851863155"/>
      </font>
    </dxf>
    <dxf>
      <font>
        <b/>
        <i val="0"/>
        <color rgb="FFFF0000"/>
      </font>
    </dxf>
    <dxf>
      <fill>
        <patternFill>
          <bgColor indexed="22"/>
        </patternFill>
      </fill>
    </dxf>
    <dxf>
      <font>
        <condense val="0"/>
        <extend val="0"/>
        <color indexed="10"/>
      </font>
    </dxf>
    <dxf>
      <fill>
        <patternFill>
          <bgColor indexed="22"/>
        </patternFill>
      </fill>
    </dxf>
    <dxf>
      <font>
        <condense val="0"/>
        <extend val="0"/>
        <color indexed="10"/>
      </font>
    </dxf>
    <dxf>
      <font>
        <b/>
        <i val="0"/>
        <color theme="7" tint="-0.749961851863155"/>
      </font>
    </dxf>
    <dxf>
      <font>
        <b/>
        <i val="0"/>
        <color rgb="FFFF0000"/>
      </font>
    </dxf>
    <dxf>
      <fill>
        <patternFill>
          <bgColor indexed="22"/>
        </patternFill>
      </fill>
    </dxf>
    <dxf>
      <font>
        <condense val="0"/>
        <extend val="0"/>
        <color indexed="10"/>
      </font>
    </dxf>
    <dxf>
      <fill>
        <patternFill>
          <bgColor indexed="22"/>
        </patternFill>
      </fill>
    </dxf>
    <dxf>
      <font>
        <condense val="0"/>
        <extend val="0"/>
        <color indexed="10"/>
      </font>
    </dxf>
    <dxf>
      <font>
        <b/>
        <i val="0"/>
        <color theme="7" tint="-0.749961851863155"/>
      </font>
    </dxf>
    <dxf>
      <font>
        <b/>
        <i val="0"/>
        <color rgb="FFFF0000"/>
      </font>
    </dxf>
    <dxf>
      <fill>
        <patternFill>
          <bgColor rgb="FFFF00FF"/>
        </patternFill>
      </fill>
    </dxf>
    <dxf>
      <font>
        <b/>
        <i val="0"/>
        <color theme="7" tint="-0.749961851863155"/>
      </font>
    </dxf>
    <dxf>
      <font>
        <b/>
        <i val="0"/>
        <color theme="7" tint="-0.749961851863155"/>
      </font>
    </dxf>
    <dxf>
      <font>
        <b/>
        <i val="0"/>
        <color rgb="FFFF0000"/>
      </font>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ont>
        <b/>
        <i val="0"/>
        <color theme="7" tint="-0.749961851863155"/>
      </font>
    </dxf>
    <dxf>
      <font>
        <b/>
        <i val="0"/>
        <color rgb="FFFF0000"/>
      </font>
    </dxf>
    <dxf>
      <fill>
        <patternFill>
          <bgColor indexed="22"/>
        </patternFill>
      </fill>
    </dxf>
    <dxf>
      <font>
        <condense val="0"/>
        <extend val="0"/>
        <color indexed="10"/>
      </font>
    </dxf>
    <dxf>
      <fill>
        <patternFill>
          <bgColor rgb="FFFF00FF"/>
        </patternFill>
      </fill>
    </dxf>
    <dxf>
      <fill>
        <patternFill>
          <bgColor rgb="FFFF00FF"/>
        </patternFill>
      </fill>
    </dxf>
    <dxf>
      <fill>
        <patternFill>
          <bgColor indexed="22"/>
        </patternFill>
      </fill>
    </dxf>
    <dxf>
      <font>
        <condense val="0"/>
        <extend val="0"/>
        <color indexed="10"/>
      </font>
    </dxf>
    <dxf>
      <fill>
        <patternFill>
          <bgColor rgb="FFFF00FF"/>
        </patternFill>
      </fill>
    </dxf>
    <dxf>
      <fill>
        <patternFill>
          <bgColor indexed="22"/>
        </patternFill>
      </fill>
    </dxf>
    <dxf>
      <font>
        <condense val="0"/>
        <extend val="0"/>
        <color indexed="10"/>
      </font>
    </dxf>
    <dxf>
      <fill>
        <patternFill>
          <bgColor rgb="FFFF00FF"/>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theme="7" tint="-0.749961851863155"/>
      </font>
    </dxf>
    <dxf>
      <font>
        <b/>
        <i val="0"/>
        <color rgb="FFFF0000"/>
      </font>
    </dxf>
    <dxf>
      <fill>
        <patternFill>
          <bgColor indexed="22"/>
        </patternFill>
      </fill>
    </dxf>
    <dxf>
      <font>
        <condense val="0"/>
        <extend val="0"/>
        <color indexed="10"/>
      </font>
    </dxf>
    <dxf>
      <fill>
        <patternFill>
          <bgColor indexed="22"/>
        </patternFill>
      </fill>
    </dxf>
    <dxf>
      <font>
        <condense val="0"/>
        <extend val="0"/>
        <color indexed="10"/>
      </font>
    </dxf>
    <dxf>
      <fill>
        <patternFill>
          <bgColor rgb="FFFF00FF"/>
        </patternFill>
      </fill>
    </dxf>
    <dxf>
      <fill>
        <patternFill>
          <bgColor indexed="22"/>
        </patternFill>
      </fill>
    </dxf>
    <dxf>
      <font>
        <condense val="0"/>
        <extend val="0"/>
        <color indexed="10"/>
      </font>
    </dxf>
    <dxf>
      <fill>
        <patternFill>
          <bgColor rgb="FFFF00FF"/>
        </patternFill>
      </fill>
    </dxf>
    <dxf>
      <fill>
        <patternFill>
          <bgColor indexed="22"/>
        </patternFill>
      </fill>
    </dxf>
    <dxf>
      <font>
        <condense val="0"/>
        <extend val="0"/>
        <color indexed="10"/>
      </font>
    </dxf>
    <dxf>
      <fill>
        <patternFill>
          <bgColor rgb="FFFF00FF"/>
        </patternFill>
      </fill>
    </dxf>
    <dxf>
      <fill>
        <patternFill>
          <bgColor indexed="22"/>
        </patternFill>
      </fill>
    </dxf>
    <dxf>
      <font>
        <condense val="0"/>
        <extend val="0"/>
        <color indexed="10"/>
      </font>
    </dxf>
    <dxf>
      <font>
        <b/>
        <i val="0"/>
        <color theme="7" tint="-0.749961851863155"/>
      </font>
    </dxf>
    <dxf>
      <font>
        <b/>
        <i val="0"/>
        <color rgb="FFFF0000"/>
      </font>
    </dxf>
    <dxf>
      <fill>
        <patternFill>
          <bgColor rgb="FFFF00FF"/>
        </patternFill>
      </fill>
    </dxf>
    <dxf>
      <font>
        <b/>
        <i val="0"/>
        <color theme="7" tint="-0.749961851863155"/>
      </font>
    </dxf>
    <dxf>
      <font>
        <b/>
        <i val="0"/>
        <color theme="7" tint="-0.749961851863155"/>
      </font>
    </dxf>
    <dxf>
      <font>
        <b/>
        <i val="0"/>
        <color rgb="FFFF0000"/>
      </font>
    </dxf>
    <dxf>
      <fill>
        <patternFill>
          <bgColor indexed="22"/>
        </patternFill>
      </fill>
    </dxf>
    <dxf>
      <font>
        <condense val="0"/>
        <extend val="0"/>
        <color indexed="10"/>
      </font>
    </dxf>
    <dxf>
      <fill>
        <patternFill>
          <bgColor indexed="22"/>
        </patternFill>
      </fill>
    </dxf>
    <dxf>
      <font>
        <condense val="0"/>
        <extend val="0"/>
        <color indexed="10"/>
      </font>
    </dxf>
    <dxf>
      <font>
        <b/>
        <i val="0"/>
        <color theme="7" tint="-0.749961851863155"/>
      </font>
    </dxf>
    <dxf>
      <font>
        <b/>
        <i val="0"/>
        <color rgb="FFFF0000"/>
      </font>
    </dxf>
    <dxf>
      <fill>
        <patternFill>
          <bgColor indexed="22"/>
        </patternFill>
      </fill>
    </dxf>
    <dxf>
      <font>
        <condense val="0"/>
        <extend val="0"/>
        <color indexed="10"/>
      </font>
    </dxf>
    <dxf>
      <fill>
        <patternFill>
          <bgColor rgb="FFFF00FF"/>
        </patternFill>
      </fill>
    </dxf>
    <dxf>
      <fill>
        <patternFill>
          <bgColor rgb="FFFF00FF"/>
        </patternFill>
      </fill>
    </dxf>
    <dxf>
      <fill>
        <patternFill>
          <bgColor indexed="22"/>
        </patternFill>
      </fill>
    </dxf>
    <dxf>
      <font>
        <condense val="0"/>
        <extend val="0"/>
        <color indexed="10"/>
      </font>
    </dxf>
    <dxf>
      <fill>
        <patternFill>
          <bgColor rgb="FFFF00FF"/>
        </patternFill>
      </fill>
    </dxf>
    <dxf>
      <fill>
        <patternFill>
          <bgColor indexed="22"/>
        </patternFill>
      </fill>
    </dxf>
    <dxf>
      <font>
        <condense val="0"/>
        <extend val="0"/>
        <color indexed="10"/>
      </font>
    </dxf>
    <dxf>
      <fill>
        <patternFill>
          <bgColor rgb="FFFF00FF"/>
        </patternFill>
      </fill>
    </dxf>
    <dxf>
      <font>
        <b/>
        <i val="0"/>
        <color rgb="FFFF0000"/>
      </font>
    </dxf>
    <dxf>
      <font>
        <color theme="7" tint="-0.749961851863155"/>
      </font>
      <fill>
        <patternFill patternType="none">
          <bgColor auto="1"/>
        </patternFill>
      </fill>
    </dxf>
    <dxf>
      <font>
        <b/>
        <i val="0"/>
        <color theme="7" tint="-0.749961851863155"/>
      </font>
    </dxf>
    <dxf>
      <font>
        <b/>
        <i val="0"/>
        <color rgb="FFFF0000"/>
      </font>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ont>
        <b/>
        <i val="0"/>
        <color theme="7" tint="-0.749961851863155"/>
      </font>
    </dxf>
    <dxf>
      <font>
        <b/>
        <i val="0"/>
        <color rgb="FFFF000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condense val="0"/>
        <extend val="0"/>
        <color indexed="10"/>
      </font>
    </dxf>
    <dxf>
      <fill>
        <patternFill>
          <bgColor indexed="22"/>
        </patternFill>
      </fill>
    </dxf>
    <dxf>
      <font>
        <b/>
        <i val="0"/>
        <color theme="7" tint="-0.749961851863155"/>
      </font>
    </dxf>
    <dxf>
      <font>
        <b/>
        <i val="0"/>
        <color rgb="FFFF0000"/>
      </font>
    </dxf>
    <dxf>
      <font>
        <b/>
        <i val="0"/>
        <color theme="7" tint="-0.749961851863155"/>
      </font>
    </dxf>
    <dxf>
      <fill>
        <patternFill>
          <bgColor rgb="FFFF00FF"/>
        </patternFill>
      </fill>
    </dxf>
    <dxf>
      <fill>
        <patternFill>
          <bgColor indexed="22"/>
        </patternFill>
      </fill>
    </dxf>
    <dxf>
      <font>
        <condense val="0"/>
        <extend val="0"/>
        <color indexed="10"/>
      </font>
    </dxf>
    <dxf>
      <font>
        <b/>
        <i val="0"/>
        <color theme="7" tint="-0.749961851863155"/>
      </font>
    </dxf>
    <dxf>
      <font>
        <b/>
        <i val="0"/>
        <color rgb="FFFF0000"/>
      </font>
    </dxf>
    <dxf>
      <fill>
        <patternFill>
          <bgColor rgb="FFFF00FF"/>
        </patternFill>
      </fill>
    </dxf>
    <dxf>
      <fill>
        <patternFill>
          <bgColor indexed="22"/>
        </patternFill>
      </fill>
    </dxf>
    <dxf>
      <fill>
        <patternFill>
          <bgColor rgb="FFFF00FF"/>
        </patternFill>
      </fill>
    </dxf>
    <dxf>
      <font>
        <condense val="0"/>
        <extend val="0"/>
        <color indexed="10"/>
      </font>
    </dxf>
    <dxf>
      <fill>
        <patternFill>
          <bgColor indexed="22"/>
        </patternFill>
      </fill>
    </dxf>
    <dxf>
      <font>
        <b/>
        <i val="0"/>
        <color theme="7" tint="-0.749961851863155"/>
      </font>
    </dxf>
    <dxf>
      <font>
        <b/>
        <i val="0"/>
        <color rgb="FFFF0000"/>
      </font>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ont>
        <b/>
        <i val="0"/>
        <color theme="7" tint="-0.749961851863155"/>
      </font>
    </dxf>
    <dxf>
      <font>
        <b/>
        <i val="0"/>
        <color rgb="FFFF0000"/>
      </font>
    </dxf>
    <dxf>
      <fill>
        <patternFill>
          <bgColor rgb="FFFF00FF"/>
        </patternFill>
      </fill>
    </dxf>
    <dxf>
      <fill>
        <patternFill>
          <bgColor indexed="22"/>
        </patternFill>
      </fill>
    </dxf>
    <dxf>
      <fill>
        <patternFill>
          <bgColor rgb="FFFF00FF"/>
        </patternFill>
      </fill>
    </dxf>
    <dxf>
      <font>
        <condense val="0"/>
        <extend val="0"/>
        <color indexed="10"/>
      </font>
    </dxf>
    <dxf>
      <fill>
        <patternFill>
          <bgColor indexed="22"/>
        </patternFill>
      </fill>
    </dxf>
    <dxf>
      <font>
        <condense val="0"/>
        <extend val="0"/>
        <color indexed="10"/>
      </font>
    </dxf>
    <dxf>
      <font>
        <b/>
        <i val="0"/>
        <color theme="7" tint="-0.749961851863155"/>
      </font>
    </dxf>
    <dxf>
      <font>
        <b/>
        <i val="0"/>
        <color rgb="FFFF0000"/>
      </font>
    </dxf>
    <dxf>
      <fill>
        <patternFill>
          <bgColor rgb="FFFF00FF"/>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ill>
        <patternFill>
          <bgColor rgb="FFFF00FF"/>
        </patternFill>
      </fill>
    </dxf>
    <dxf>
      <font>
        <condense val="0"/>
        <extend val="0"/>
        <color indexed="10"/>
      </font>
    </dxf>
    <dxf>
      <fill>
        <patternFill>
          <bgColor indexed="22"/>
        </patternFill>
      </fill>
    </dxf>
    <dxf>
      <font>
        <condense val="0"/>
        <extend val="0"/>
        <color indexed="10"/>
      </font>
    </dxf>
    <dxf>
      <font>
        <b/>
        <i val="0"/>
        <color theme="7" tint="-0.749961851863155"/>
      </font>
    </dxf>
    <dxf>
      <font>
        <b/>
        <i val="0"/>
        <color rgb="FFFF0000"/>
      </font>
    </dxf>
    <dxf>
      <font>
        <b/>
        <i val="0"/>
        <color theme="7" tint="-0.749961851863155"/>
      </font>
      <fill>
        <patternFill patternType="none">
          <bgColor auto="1"/>
        </patternFill>
      </fill>
    </dxf>
    <dxf>
      <fill>
        <patternFill>
          <bgColor rgb="FFFF33CC"/>
        </patternFill>
      </fill>
    </dxf>
    <dxf>
      <fill>
        <patternFill>
          <bgColor rgb="FFFF00FF"/>
        </patternFill>
      </fill>
    </dxf>
    <dxf>
      <fill>
        <patternFill>
          <bgColor indexed="22"/>
        </patternFill>
      </fill>
    </dxf>
    <dxf>
      <font>
        <condense val="0"/>
        <extend val="0"/>
        <color indexed="10"/>
      </font>
    </dxf>
    <dxf>
      <font>
        <b/>
        <i val="0"/>
        <color theme="7" tint="-0.749961851863155"/>
      </font>
    </dxf>
    <dxf>
      <font>
        <b/>
        <i val="0"/>
        <color rgb="FFFF0000"/>
      </font>
    </dxf>
    <dxf>
      <fill>
        <patternFill>
          <bgColor rgb="FFFF00FF"/>
        </patternFill>
      </fill>
    </dxf>
    <dxf>
      <font>
        <b/>
        <i val="0"/>
        <color rgb="FFFF0000"/>
      </font>
    </dxf>
    <dxf>
      <font>
        <b/>
        <i val="0"/>
        <color theme="7" tint="-0.749961851863155"/>
      </font>
    </dxf>
    <dxf>
      <font>
        <b/>
        <i val="0"/>
        <color rgb="FFFF0000"/>
      </font>
    </dxf>
    <dxf>
      <fill>
        <patternFill>
          <bgColor theme="0" tint="-0.24994659260841701"/>
        </patternFill>
      </fill>
    </dxf>
    <dxf>
      <fill>
        <patternFill>
          <bgColor indexed="22"/>
        </patternFill>
      </fill>
    </dxf>
    <dxf>
      <font>
        <condense val="0"/>
        <extend val="0"/>
        <color indexed="10"/>
      </font>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indexed="22"/>
        </patternFill>
      </fill>
    </dxf>
    <dxf>
      <fill>
        <patternFill>
          <bgColor rgb="FFFF00FF"/>
        </patternFill>
      </fill>
    </dxf>
    <dxf>
      <font>
        <condense val="0"/>
        <extend val="0"/>
        <color indexed="10"/>
      </font>
    </dxf>
    <dxf>
      <fill>
        <patternFill>
          <bgColor indexed="22"/>
        </patternFill>
      </fill>
    </dxf>
    <dxf>
      <font>
        <condense val="0"/>
        <extend val="0"/>
        <color indexed="10"/>
      </font>
    </dxf>
    <dxf>
      <fill>
        <patternFill>
          <bgColor rgb="FFFF00FF"/>
        </patternFill>
      </fill>
    </dxf>
    <dxf>
      <font>
        <b/>
        <i val="0"/>
        <color rgb="FFFF0000"/>
      </font>
    </dxf>
    <dxf>
      <fill>
        <patternFill>
          <bgColor indexed="22"/>
        </patternFill>
      </fill>
    </dxf>
    <dxf>
      <fill>
        <patternFill>
          <bgColor rgb="FFFF00FF"/>
        </patternFill>
      </fill>
    </dxf>
    <dxf>
      <font>
        <condense val="0"/>
        <extend val="0"/>
        <color indexed="10"/>
      </font>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theme="7" tint="-0.749961851863155"/>
      </font>
    </dxf>
    <dxf>
      <font>
        <b/>
        <i val="0"/>
        <color rgb="FFFF0000"/>
      </font>
    </dxf>
    <dxf>
      <fill>
        <patternFill>
          <bgColor theme="0" tint="-0.24994659260841701"/>
        </patternFill>
      </fill>
    </dxf>
    <dxf>
      <fill>
        <patternFill>
          <bgColor rgb="FFFF00FF"/>
        </patternFill>
      </fill>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ont>
        <condense val="0"/>
        <extend val="0"/>
        <color indexed="10"/>
      </font>
    </dxf>
    <dxf>
      <font>
        <b/>
        <i val="0"/>
        <color theme="7" tint="-0.749961851863155"/>
      </font>
    </dxf>
    <dxf>
      <font>
        <b/>
        <i val="0"/>
        <color rgb="FFFF0000"/>
      </font>
    </dxf>
    <dxf>
      <fill>
        <patternFill>
          <bgColor rgb="FFFF00FF"/>
        </patternFill>
      </fill>
    </dxf>
    <dxf>
      <font>
        <b/>
        <i val="0"/>
        <color theme="7" tint="-0.749961851863155"/>
      </font>
    </dxf>
    <dxf>
      <fill>
        <patternFill>
          <bgColor indexed="22"/>
        </patternFill>
      </fill>
    </dxf>
    <dxf>
      <font>
        <condense val="0"/>
        <extend val="0"/>
        <color indexed="10"/>
      </font>
    </dxf>
    <dxf>
      <fill>
        <patternFill>
          <bgColor rgb="FFFF00FF"/>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ont>
        <b/>
        <i val="0"/>
        <color theme="7" tint="-0.749961851863155"/>
      </font>
    </dxf>
    <dxf>
      <font>
        <b/>
        <i val="0"/>
        <color rgb="FFFF0000"/>
      </font>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ont>
        <b/>
        <i val="0"/>
        <color theme="7" tint="-0.749961851863155"/>
      </font>
      <fill>
        <patternFill patternType="none">
          <bgColor auto="1"/>
        </patternFill>
      </fill>
    </dxf>
    <dxf>
      <font>
        <b/>
        <i val="0"/>
        <color rgb="FFFF0000"/>
      </font>
    </dxf>
    <dxf>
      <font>
        <b/>
        <i val="0"/>
        <color rgb="FFFF0000"/>
      </font>
    </dxf>
    <dxf>
      <fill>
        <patternFill>
          <bgColor theme="0" tint="-0.24994659260841701"/>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ill>
        <patternFill>
          <bgColor rgb="FFC0C0C0"/>
        </patternFill>
      </fill>
    </dxf>
    <dxf>
      <font>
        <condense val="0"/>
        <extend val="0"/>
        <color indexed="10"/>
      </font>
    </dxf>
    <dxf>
      <fill>
        <patternFill>
          <bgColor indexed="22"/>
        </patternFill>
      </fill>
    </dxf>
    <dxf>
      <fill>
        <patternFill>
          <bgColor rgb="FFFF00FF"/>
        </patternFill>
      </fill>
    </dxf>
    <dxf>
      <font>
        <b/>
        <i val="0"/>
        <color theme="7" tint="-0.749961851863155"/>
      </font>
    </dxf>
    <dxf>
      <font>
        <b/>
        <i val="0"/>
        <color rgb="FFFF0000"/>
      </font>
    </dxf>
    <dxf>
      <font>
        <b/>
        <i val="0"/>
        <color rgb="FFFF0000"/>
      </font>
    </dxf>
    <dxf>
      <fill>
        <patternFill>
          <bgColor theme="0" tint="-0.24994659260841701"/>
        </patternFill>
      </fill>
    </dxf>
    <dxf>
      <font>
        <b/>
        <i val="0"/>
        <color theme="7" tint="-0.749961851863155"/>
      </font>
    </dxf>
    <dxf>
      <font>
        <b/>
        <i val="0"/>
        <color rgb="FFFF000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ont>
        <b/>
        <i val="0"/>
        <color theme="7" tint="-0.749961851863155"/>
      </font>
    </dxf>
    <dxf>
      <font>
        <b/>
        <i val="0"/>
        <color rgb="FFFF0000"/>
      </font>
    </dxf>
    <dxf>
      <font>
        <color theme="7" tint="-0.749961851863155"/>
      </font>
      <fill>
        <patternFill patternType="none">
          <bgColor auto="1"/>
        </patternFill>
      </fill>
    </dxf>
    <dxf>
      <font>
        <condense val="0"/>
        <extend val="0"/>
        <color indexed="10"/>
      </font>
    </dxf>
    <dxf>
      <font>
        <b/>
        <i val="0"/>
        <color rgb="FFFF0000"/>
      </font>
    </dxf>
    <dxf>
      <fill>
        <patternFill>
          <bgColor theme="0" tint="-0.2499465926084170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condense val="0"/>
        <extend val="0"/>
        <color indexed="10"/>
      </font>
    </dxf>
    <dxf>
      <fill>
        <patternFill>
          <bgColor indexed="22"/>
        </patternFill>
      </fill>
    </dxf>
    <dxf>
      <fill>
        <patternFill>
          <bgColor indexed="22"/>
        </patternFill>
      </fill>
    </dxf>
    <dxf>
      <fill>
        <patternFill>
          <bgColor theme="0" tint="-0.24994659260841701"/>
        </patternFill>
      </fill>
    </dxf>
    <dxf>
      <font>
        <b/>
        <i val="0"/>
        <color rgb="FFFF0000"/>
      </font>
    </dxf>
    <dxf>
      <font>
        <color theme="7" tint="-0.749961851863155"/>
      </font>
      <fill>
        <patternFill patternType="none">
          <bgColor auto="1"/>
        </patternFill>
      </fill>
    </dxf>
    <dxf>
      <fill>
        <patternFill>
          <bgColor theme="0" tint="-0.24994659260841701"/>
        </patternFill>
      </fill>
    </dxf>
    <dxf>
      <font>
        <b/>
        <i val="0"/>
        <color rgb="FFFF0000"/>
      </font>
    </dxf>
    <dxf>
      <font>
        <color theme="7" tint="-0.749961851863155"/>
      </font>
      <fill>
        <patternFill patternType="none">
          <bgColor auto="1"/>
        </patternFill>
      </fill>
    </dxf>
    <dxf>
      <font>
        <condense val="0"/>
        <extend val="0"/>
        <color indexed="10"/>
      </font>
    </dxf>
    <dxf>
      <fill>
        <patternFill>
          <bgColor indexed="22"/>
        </patternFill>
      </fill>
    </dxf>
    <dxf>
      <font>
        <condense val="0"/>
        <extend val="0"/>
        <color indexed="10"/>
      </font>
    </dxf>
    <dxf>
      <fill>
        <patternFill>
          <bgColor indexed="22"/>
        </patternFill>
      </fill>
    </dxf>
    <dxf>
      <font>
        <b/>
        <i val="0"/>
        <color theme="7" tint="-0.749961851863155"/>
      </font>
    </dxf>
    <dxf>
      <font>
        <b/>
        <i val="0"/>
        <color rgb="FFFF0000"/>
      </font>
    </dxf>
    <dxf>
      <fill>
        <patternFill>
          <bgColor rgb="FFFF00FF"/>
        </patternFill>
      </fill>
    </dxf>
    <dxf>
      <font>
        <color theme="7" tint="-0.749961851863155"/>
      </font>
    </dxf>
    <dxf>
      <fill>
        <patternFill>
          <bgColor indexed="22"/>
        </patternFill>
      </fill>
    </dxf>
    <dxf>
      <font>
        <condense val="0"/>
        <extend val="0"/>
        <color indexed="10"/>
      </font>
    </dxf>
    <dxf>
      <fill>
        <patternFill>
          <bgColor rgb="FFFF00FF"/>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rgb="FFFF00FF"/>
        </patternFill>
      </fill>
    </dxf>
    <dxf>
      <fill>
        <patternFill>
          <bgColor theme="0" tint="-0.24994659260841701"/>
        </patternFill>
      </fill>
    </dxf>
    <dxf>
      <fill>
        <patternFill>
          <bgColor theme="0" tint="-0.24994659260841701"/>
        </patternFill>
      </fill>
    </dxf>
    <dxf>
      <fill>
        <patternFill>
          <bgColor rgb="FFFF00FF"/>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rgb="FFFF00FF"/>
        </patternFill>
      </fill>
    </dxf>
    <dxf>
      <fill>
        <patternFill>
          <bgColor theme="0" tint="-0.24994659260841701"/>
        </patternFill>
      </fill>
    </dxf>
    <dxf>
      <fill>
        <patternFill>
          <bgColor theme="0" tint="-0.24994659260841701"/>
        </patternFill>
      </fill>
    </dxf>
    <dxf>
      <fill>
        <patternFill>
          <bgColor rgb="FFFF00FF"/>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rgb="FFFF00FF"/>
        </patternFill>
      </fill>
    </dxf>
    <dxf>
      <fill>
        <patternFill>
          <bgColor theme="0" tint="-0.24994659260841701"/>
        </patternFill>
      </fill>
    </dxf>
    <dxf>
      <fill>
        <patternFill>
          <bgColor theme="0" tint="-0.24994659260841701"/>
        </patternFill>
      </fill>
    </dxf>
    <dxf>
      <fill>
        <patternFill>
          <bgColor rgb="FFFF00FF"/>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rgb="FFFF00FF"/>
        </patternFill>
      </fill>
    </dxf>
    <dxf>
      <fill>
        <patternFill>
          <bgColor theme="0" tint="-0.24994659260841701"/>
        </patternFill>
      </fill>
    </dxf>
    <dxf>
      <fill>
        <patternFill>
          <bgColor theme="0" tint="-0.24994659260841701"/>
        </patternFill>
      </fill>
    </dxf>
    <dxf>
      <fill>
        <patternFill>
          <bgColor rgb="FFFF00FF"/>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rgb="FFFF00FF"/>
        </patternFill>
      </fill>
    </dxf>
    <dxf>
      <fill>
        <patternFill>
          <bgColor theme="0" tint="-0.24994659260841701"/>
        </patternFill>
      </fill>
    </dxf>
    <dxf>
      <fill>
        <patternFill>
          <bgColor theme="0" tint="-0.24994659260841701"/>
        </patternFill>
      </fill>
    </dxf>
    <dxf>
      <fill>
        <patternFill>
          <bgColor rgb="FFFF00FF"/>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rgb="FFFF00FF"/>
        </patternFill>
      </fill>
    </dxf>
    <dxf>
      <fill>
        <patternFill>
          <bgColor theme="0" tint="-0.24994659260841701"/>
        </patternFill>
      </fill>
    </dxf>
    <dxf>
      <fill>
        <patternFill>
          <bgColor theme="0" tint="-0.24994659260841701"/>
        </patternFill>
      </fill>
    </dxf>
    <dxf>
      <fill>
        <patternFill>
          <bgColor rgb="FFFF00FF"/>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rgb="FFFF00FF"/>
        </patternFill>
      </fill>
    </dxf>
    <dxf>
      <fill>
        <patternFill>
          <bgColor theme="0" tint="-0.24994659260841701"/>
        </patternFill>
      </fill>
    </dxf>
    <dxf>
      <fill>
        <patternFill>
          <bgColor theme="0" tint="-0.24994659260841701"/>
        </patternFill>
      </fill>
    </dxf>
    <dxf>
      <fill>
        <patternFill>
          <bgColor rgb="FFFF00FF"/>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rgb="FFFF00FF"/>
        </patternFill>
      </fill>
    </dxf>
    <dxf>
      <fill>
        <patternFill>
          <bgColor theme="0" tint="-0.24994659260841701"/>
        </patternFill>
      </fill>
    </dxf>
    <dxf>
      <fill>
        <patternFill>
          <bgColor theme="0" tint="-0.24994659260841701"/>
        </patternFill>
      </fill>
    </dxf>
    <dxf>
      <fill>
        <patternFill>
          <bgColor rgb="FFFF00FF"/>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rgb="FFFF00FF"/>
        </patternFill>
      </fill>
    </dxf>
    <dxf>
      <fill>
        <patternFill>
          <bgColor theme="0" tint="-0.24994659260841701"/>
        </patternFill>
      </fill>
    </dxf>
    <dxf>
      <fill>
        <patternFill>
          <bgColor theme="0" tint="-0.24994659260841701"/>
        </patternFill>
      </fill>
    </dxf>
    <dxf>
      <fill>
        <patternFill>
          <bgColor rgb="FFFF00FF"/>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b/>
        <i val="0"/>
        <color theme="7" tint="-0.749961851863155"/>
      </font>
    </dxf>
    <dxf>
      <font>
        <b/>
        <i val="0"/>
        <color rgb="FFFF0000"/>
      </font>
    </dxf>
    <dxf>
      <fill>
        <patternFill>
          <bgColor theme="0" tint="-0.24994659260841701"/>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theme="0" tint="-0.24994659260841701"/>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ont>
        <color rgb="FFFF0000"/>
      </font>
      <fill>
        <patternFill patternType="none">
          <bgColor auto="1"/>
        </patternFill>
      </fill>
    </dxf>
    <dxf>
      <fill>
        <patternFill>
          <bgColor theme="0"/>
        </patternFill>
      </fill>
    </dxf>
    <dxf>
      <fill>
        <patternFill>
          <bgColor theme="0"/>
        </patternFill>
      </fill>
    </dxf>
    <dxf>
      <fill>
        <patternFill>
          <bgColor theme="0" tint="-0.2499465926084170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ont>
        <b/>
        <i val="0"/>
        <color rgb="FFFF0000"/>
      </font>
    </dxf>
    <dxf>
      <font>
        <color theme="7" tint="-0.749961851863155"/>
      </font>
      <fill>
        <patternFill patternType="none">
          <bgColor auto="1"/>
        </patternFill>
      </fill>
    </dxf>
    <dxf>
      <fill>
        <patternFill>
          <bgColor theme="0" tint="-0.24994659260841701"/>
        </patternFill>
      </fill>
    </dxf>
    <dxf>
      <fill>
        <patternFill>
          <bgColor theme="0" tint="-0.2499465926084170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rgb="FFFF00FF"/>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color rgb="FFFF0000"/>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b/>
        <i val="0"/>
        <color theme="7" tint="-0.749961851863155"/>
      </font>
    </dxf>
    <dxf>
      <font>
        <b/>
        <i val="0"/>
        <color rgb="FFFF0000"/>
      </font>
    </dxf>
    <dxf>
      <fill>
        <patternFill>
          <bgColor theme="0" tint="-0.24994659260841701"/>
        </patternFill>
      </fill>
    </dxf>
    <dxf>
      <fill>
        <patternFill>
          <bgColor theme="0" tint="-0.24994659260841701"/>
        </patternFill>
      </fill>
    </dxf>
    <dxf>
      <font>
        <color rgb="FFFF0000"/>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ill>
        <patternFill>
          <bgColor theme="0"/>
        </patternFill>
      </fill>
    </dxf>
    <dxf>
      <fill>
        <patternFill>
          <bgColor theme="0"/>
        </patternFill>
      </fill>
    </dxf>
    <dxf>
      <fill>
        <patternFill>
          <bgColor theme="0" tint="-0.2499465926084170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ont>
        <b/>
        <i val="0"/>
        <color rgb="FFFF0000"/>
      </font>
    </dxf>
    <dxf>
      <font>
        <color theme="7" tint="-0.749961851863155"/>
      </font>
      <fill>
        <patternFill patternType="none">
          <bgColor auto="1"/>
        </patternFill>
      </fill>
    </dxf>
    <dxf>
      <fill>
        <patternFill>
          <bgColor indexed="22"/>
        </patternFill>
      </fill>
    </dxf>
    <dxf>
      <font>
        <condense val="0"/>
        <extend val="0"/>
        <color indexed="10"/>
      </font>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00FF"/>
      <color rgb="FF0C789C"/>
      <color rgb="FFFFFFCC"/>
      <color rgb="FFCCFFCC"/>
      <color rgb="FFFF99CC"/>
      <color rgb="FFB3E9B9"/>
      <color rgb="FFC0C0C0"/>
      <color rgb="FFFF33CC"/>
      <color rgb="FFD6009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38099</xdr:rowOff>
    </xdr:from>
    <xdr:to>
      <xdr:col>11</xdr:col>
      <xdr:colOff>285750</xdr:colOff>
      <xdr:row>76</xdr:row>
      <xdr:rowOff>66675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 y="38099"/>
          <a:ext cx="6972300" cy="12334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Rockwell" panose="02060603020205020403" pitchFamily="18" charset="0"/>
              <a:ea typeface="+mn-ea"/>
              <a:cs typeface="+mn-cs"/>
            </a:rPr>
            <a:t>Overview and</a:t>
          </a:r>
          <a:r>
            <a:rPr lang="en-US" sz="1100" b="1" baseline="0">
              <a:solidFill>
                <a:schemeClr val="dk1"/>
              </a:solidFill>
              <a:effectLst/>
              <a:latin typeface="Rockwell" panose="02060603020205020403" pitchFamily="18" charset="0"/>
              <a:ea typeface="+mn-ea"/>
              <a:cs typeface="+mn-cs"/>
            </a:rPr>
            <a:t> </a:t>
          </a:r>
          <a:r>
            <a:rPr lang="en-US" sz="1100" b="1">
              <a:solidFill>
                <a:schemeClr val="dk1"/>
              </a:solidFill>
              <a:effectLst/>
              <a:latin typeface="Rockwell" panose="02060603020205020403" pitchFamily="18" charset="0"/>
              <a:ea typeface="+mn-ea"/>
              <a:cs typeface="+mn-cs"/>
            </a:rPr>
            <a:t>Instructions for Using this</a:t>
          </a:r>
          <a:r>
            <a:rPr lang="en-US" sz="1100" b="1" baseline="0">
              <a:solidFill>
                <a:schemeClr val="dk1"/>
              </a:solidFill>
              <a:effectLst/>
              <a:latin typeface="Rockwell" panose="02060603020205020403" pitchFamily="18" charset="0"/>
              <a:ea typeface="+mn-ea"/>
              <a:cs typeface="+mn-cs"/>
            </a:rPr>
            <a:t> Workbook</a:t>
          </a:r>
          <a:endParaRPr lang="en-US" sz="1100" b="1">
            <a:solidFill>
              <a:schemeClr val="dk1"/>
            </a:solidFill>
            <a:effectLst/>
            <a:latin typeface="Rockwell" panose="02060603020205020403" pitchFamily="18" charset="0"/>
            <a:ea typeface="+mn-ea"/>
            <a:cs typeface="+mn-cs"/>
          </a:endParaRPr>
        </a:p>
        <a:p>
          <a:pPr algn="just"/>
          <a:endParaRPr lang="en-US" sz="1100">
            <a:latin typeface="Rockwell" panose="02060603020205020403" pitchFamily="18" charset="0"/>
          </a:endParaRPr>
        </a:p>
        <a:p>
          <a:pPr algn="just"/>
          <a:r>
            <a:rPr lang="en-US" sz="1100">
              <a:solidFill>
                <a:schemeClr val="dk1"/>
              </a:solidFill>
              <a:effectLst/>
              <a:latin typeface="Rockwell" panose="02060603020205020403" pitchFamily="18" charset="0"/>
              <a:ea typeface="+mn-ea"/>
              <a:cs typeface="+mn-cs"/>
            </a:rPr>
            <a:t>This workbook contains the following color-coded worksheets:</a:t>
          </a:r>
        </a:p>
        <a:p>
          <a:pPr algn="just"/>
          <a:r>
            <a:rPr lang="en-US" sz="1100">
              <a:solidFill>
                <a:schemeClr val="dk1"/>
              </a:solidFill>
              <a:effectLst/>
              <a:latin typeface="Rockwell" panose="02060603020205020403" pitchFamily="18" charset="0"/>
              <a:ea typeface="+mn-ea"/>
              <a:cs typeface="+mn-cs"/>
            </a:rPr>
            <a:t> </a:t>
          </a:r>
        </a:p>
        <a:p>
          <a:pPr lvl="0" algn="just"/>
          <a:r>
            <a:rPr lang="en-US" sz="1100" b="1">
              <a:solidFill>
                <a:schemeClr val="bg1">
                  <a:lumMod val="50000"/>
                </a:schemeClr>
              </a:solidFill>
              <a:effectLst/>
              <a:latin typeface="Rockwell" panose="02060603020205020403" pitchFamily="18" charset="0"/>
              <a:ea typeface="+mn-ea"/>
              <a:cs typeface="+mn-cs"/>
            </a:rPr>
            <a:t>Gray</a:t>
          </a:r>
          <a:r>
            <a:rPr lang="en-US" sz="1100" b="1">
              <a:solidFill>
                <a:schemeClr val="dk1"/>
              </a:solidFill>
              <a:effectLst/>
              <a:latin typeface="Rockwell" panose="02060603020205020403" pitchFamily="18" charset="0"/>
              <a:ea typeface="+mn-ea"/>
              <a:cs typeface="+mn-cs"/>
            </a:rPr>
            <a:t>:</a:t>
          </a:r>
          <a:r>
            <a:rPr lang="en-US" sz="1100" b="0" baseline="0">
              <a:solidFill>
                <a:schemeClr val="dk1"/>
              </a:solidFill>
              <a:effectLst/>
              <a:latin typeface="Rockwell" panose="02060603020205020403" pitchFamily="18" charset="0"/>
              <a:ea typeface="+mn-ea"/>
              <a:cs typeface="+mn-cs"/>
            </a:rPr>
            <a:t> </a:t>
          </a:r>
          <a:r>
            <a:rPr lang="en-US" sz="1100">
              <a:solidFill>
                <a:schemeClr val="dk1"/>
              </a:solidFill>
              <a:effectLst/>
              <a:latin typeface="Rockwell" panose="02060603020205020403" pitchFamily="18" charset="0"/>
              <a:ea typeface="+mn-ea"/>
              <a:cs typeface="+mn-cs"/>
            </a:rPr>
            <a:t>Workbook Instructions, Monitoring Tool Guidelines, Overall Summary, and Data Extraction worksheets.</a:t>
          </a:r>
        </a:p>
        <a:p>
          <a:pPr lvl="0" algn="just"/>
          <a:r>
            <a:rPr lang="en-US" sz="1100" b="1">
              <a:solidFill>
                <a:schemeClr val="accent4">
                  <a:lumMod val="25000"/>
                </a:schemeClr>
              </a:solidFill>
              <a:effectLst/>
              <a:latin typeface="Rockwell" panose="02060603020205020403" pitchFamily="18" charset="0"/>
              <a:ea typeface="+mn-ea"/>
              <a:cs typeface="+mn-cs"/>
            </a:rPr>
            <a:t>Green</a:t>
          </a:r>
          <a:r>
            <a:rPr lang="en-US" sz="1100" b="1">
              <a:solidFill>
                <a:schemeClr val="dk1"/>
              </a:solidFill>
              <a:effectLst/>
              <a:latin typeface="Rockwell" panose="02060603020205020403" pitchFamily="18" charset="0"/>
              <a:ea typeface="+mn-ea"/>
              <a:cs typeface="+mn-cs"/>
            </a:rPr>
            <a:t>:</a:t>
          </a:r>
          <a:r>
            <a:rPr lang="en-US" sz="1100">
              <a:solidFill>
                <a:schemeClr val="dk1"/>
              </a:solidFill>
              <a:effectLst/>
              <a:latin typeface="Rockwell" panose="02060603020205020403" pitchFamily="18" charset="0"/>
              <a:ea typeface="+mn-ea"/>
              <a:cs typeface="+mn-cs"/>
            </a:rPr>
            <a:t> Workbook Set-up.</a:t>
          </a:r>
        </a:p>
        <a:p>
          <a:pPr lvl="0" algn="just"/>
          <a:r>
            <a:rPr lang="en-US" sz="1100" b="1">
              <a:solidFill>
                <a:schemeClr val="accent5">
                  <a:lumMod val="75000"/>
                </a:schemeClr>
              </a:solidFill>
              <a:effectLst/>
              <a:latin typeface="Rockwell" panose="02060603020205020403" pitchFamily="18" charset="0"/>
              <a:ea typeface="+mn-ea"/>
              <a:cs typeface="+mn-cs"/>
            </a:rPr>
            <a:t>Orange</a:t>
          </a:r>
          <a:r>
            <a:rPr lang="en-US" sz="1100" b="1">
              <a:solidFill>
                <a:schemeClr val="dk1"/>
              </a:solidFill>
              <a:effectLst/>
              <a:latin typeface="Rockwell" panose="02060603020205020403" pitchFamily="18" charset="0"/>
              <a:ea typeface="+mn-ea"/>
              <a:cs typeface="+mn-cs"/>
            </a:rPr>
            <a:t>:</a:t>
          </a:r>
          <a:r>
            <a:rPr lang="en-US" sz="1100">
              <a:solidFill>
                <a:schemeClr val="dk1"/>
              </a:solidFill>
              <a:effectLst/>
              <a:latin typeface="Rockwell" panose="02060603020205020403" pitchFamily="18" charset="0"/>
              <a:ea typeface="+mn-ea"/>
              <a:cs typeface="+mn-cs"/>
            </a:rPr>
            <a:t>  Block Grant </a:t>
          </a:r>
          <a:r>
            <a:rPr lang="en-US" sz="1100" b="0">
              <a:solidFill>
                <a:schemeClr val="dk1"/>
              </a:solidFill>
              <a:effectLst/>
              <a:latin typeface="Rockwell" panose="02060603020205020403" pitchFamily="18" charset="0"/>
              <a:ea typeface="+mn-ea"/>
              <a:cs typeface="+mn-cs"/>
            </a:rPr>
            <a:t>Monitoring Tools and Clinical Monitoring</a:t>
          </a:r>
          <a:r>
            <a:rPr lang="en-US" sz="1100" b="0" baseline="0">
              <a:solidFill>
                <a:schemeClr val="dk1"/>
              </a:solidFill>
              <a:effectLst/>
              <a:latin typeface="Rockwell" panose="02060603020205020403" pitchFamily="18" charset="0"/>
              <a:ea typeface="+mn-ea"/>
              <a:cs typeface="+mn-cs"/>
            </a:rPr>
            <a:t> Tools.</a:t>
          </a:r>
          <a:endParaRPr lang="en-US" sz="1100">
            <a:solidFill>
              <a:schemeClr val="dk1"/>
            </a:solidFill>
            <a:effectLst/>
            <a:latin typeface="Rockwell" panose="02060603020205020403" pitchFamily="18" charset="0"/>
            <a:ea typeface="+mn-ea"/>
            <a:cs typeface="+mn-cs"/>
          </a:endParaRPr>
        </a:p>
        <a:p>
          <a:pPr lvl="0" algn="just"/>
          <a:r>
            <a:rPr lang="en-US" sz="1100" b="1">
              <a:solidFill>
                <a:schemeClr val="accent5">
                  <a:lumMod val="40000"/>
                  <a:lumOff val="60000"/>
                </a:schemeClr>
              </a:solidFill>
              <a:effectLst/>
              <a:latin typeface="Rockwell" panose="02060603020205020403" pitchFamily="18" charset="0"/>
              <a:ea typeface="+mn-ea"/>
              <a:cs typeface="+mn-cs"/>
            </a:rPr>
            <a:t>Peach</a:t>
          </a:r>
          <a:r>
            <a:rPr lang="en-US" sz="1100" b="1">
              <a:solidFill>
                <a:schemeClr val="dk1"/>
              </a:solidFill>
              <a:effectLst/>
              <a:latin typeface="Rockwell" panose="02060603020205020403" pitchFamily="18" charset="0"/>
              <a:ea typeface="+mn-ea"/>
              <a:cs typeface="+mn-cs"/>
            </a:rPr>
            <a:t>: </a:t>
          </a:r>
          <a:r>
            <a:rPr lang="en-US" sz="1100" b="0">
              <a:solidFill>
                <a:schemeClr val="dk1"/>
              </a:solidFill>
              <a:effectLst/>
              <a:latin typeface="Rockwell" panose="02060603020205020403" pitchFamily="18" charset="0"/>
              <a:ea typeface="+mn-ea"/>
              <a:cs typeface="+mn-cs"/>
            </a:rPr>
            <a:t> Eligibility Checklist</a:t>
          </a:r>
          <a:r>
            <a:rPr lang="en-US" sz="1100" b="0" baseline="0">
              <a:solidFill>
                <a:schemeClr val="dk1"/>
              </a:solidFill>
              <a:effectLst/>
              <a:latin typeface="Rockwell" panose="02060603020205020403" pitchFamily="18" charset="0"/>
              <a:ea typeface="+mn-ea"/>
              <a:cs typeface="+mn-cs"/>
            </a:rPr>
            <a:t>s</a:t>
          </a:r>
        </a:p>
        <a:p>
          <a:pPr lvl="0" algn="just"/>
          <a:endParaRPr lang="en-US" sz="1100">
            <a:solidFill>
              <a:schemeClr val="dk1"/>
            </a:solidFill>
            <a:effectLst/>
            <a:latin typeface="Rockwell" panose="02060603020205020403" pitchFamily="18" charset="0"/>
            <a:ea typeface="+mn-ea"/>
            <a:cs typeface="+mn-cs"/>
          </a:endParaRPr>
        </a:p>
        <a:p>
          <a:pPr lvl="0" algn="just"/>
          <a:r>
            <a:rPr lang="en-US" sz="1100" b="1">
              <a:solidFill>
                <a:schemeClr val="bg1">
                  <a:lumMod val="50000"/>
                </a:schemeClr>
              </a:solidFill>
              <a:effectLst/>
              <a:latin typeface="Rockwell" panose="02060603020205020403" pitchFamily="18" charset="0"/>
              <a:ea typeface="+mn-ea"/>
              <a:cs typeface="+mn-cs"/>
            </a:rPr>
            <a:t>Guidelines:</a:t>
          </a:r>
          <a:r>
            <a:rPr lang="en-US" sz="1100">
              <a:solidFill>
                <a:schemeClr val="bg1">
                  <a:lumMod val="50000"/>
                </a:schemeClr>
              </a:solidFill>
              <a:effectLst/>
              <a:latin typeface="Rockwell" panose="02060603020205020403" pitchFamily="18" charset="0"/>
              <a:ea typeface="+mn-ea"/>
              <a:cs typeface="+mn-cs"/>
            </a:rPr>
            <a:t>  </a:t>
          </a:r>
          <a:r>
            <a:rPr lang="en-US" sz="1100">
              <a:solidFill>
                <a:schemeClr val="dk1"/>
              </a:solidFill>
              <a:effectLst/>
              <a:latin typeface="Rockwell" panose="02060603020205020403" pitchFamily="18" charset="0"/>
              <a:ea typeface="+mn-ea"/>
              <a:cs typeface="+mn-cs"/>
            </a:rPr>
            <a:t>This sheet contains the guidelines for all the monitoring tools.  The guidelines are embedded in a single PDF file.  To open the guidelines in PDF, double click the PDF icon.  Bookmarks are provided to make finding guidelines for a specific</a:t>
          </a:r>
          <a:r>
            <a:rPr lang="en-US" sz="1100" baseline="0">
              <a:solidFill>
                <a:schemeClr val="dk1"/>
              </a:solidFill>
              <a:effectLst/>
              <a:latin typeface="Rockwell" panose="02060603020205020403" pitchFamily="18" charset="0"/>
              <a:ea typeface="+mn-ea"/>
              <a:cs typeface="+mn-cs"/>
            </a:rPr>
            <a:t> tool </a:t>
          </a:r>
          <a:r>
            <a:rPr lang="en-US" sz="1100">
              <a:solidFill>
                <a:schemeClr val="dk1"/>
              </a:solidFill>
              <a:effectLst/>
              <a:latin typeface="Rockwell" panose="02060603020205020403" pitchFamily="18" charset="0"/>
              <a:ea typeface="+mn-ea"/>
              <a:cs typeface="+mn-cs"/>
            </a:rPr>
            <a:t>easier.</a:t>
          </a:r>
        </a:p>
        <a:p>
          <a:pPr lvl="0" algn="just"/>
          <a:endParaRPr lang="en-US" sz="1100">
            <a:solidFill>
              <a:schemeClr val="dk1"/>
            </a:solidFill>
            <a:effectLst/>
            <a:latin typeface="Rockwell" panose="02060603020205020403" pitchFamily="18" charset="0"/>
            <a:ea typeface="+mn-ea"/>
            <a:cs typeface="+mn-cs"/>
          </a:endParaRPr>
        </a:p>
        <a:p>
          <a:pPr lvl="0" algn="just"/>
          <a:r>
            <a:rPr lang="en-US" sz="1100" b="1">
              <a:solidFill>
                <a:schemeClr val="accent4">
                  <a:lumMod val="25000"/>
                </a:schemeClr>
              </a:solidFill>
              <a:effectLst/>
              <a:latin typeface="Rockwell" panose="02060603020205020403" pitchFamily="18" charset="0"/>
              <a:ea typeface="+mn-ea"/>
              <a:cs typeface="+mn-cs"/>
            </a:rPr>
            <a:t>Workbook Set-up sheet:</a:t>
          </a:r>
          <a:r>
            <a:rPr lang="en-US" sz="1100">
              <a:solidFill>
                <a:schemeClr val="accent4">
                  <a:lumMod val="25000"/>
                </a:schemeClr>
              </a:solidFill>
              <a:effectLst/>
              <a:latin typeface="Rockwell" panose="02060603020205020403" pitchFamily="18" charset="0"/>
              <a:ea typeface="+mn-ea"/>
              <a:cs typeface="+mn-cs"/>
            </a:rPr>
            <a:t> </a:t>
          </a:r>
          <a:r>
            <a:rPr lang="en-US" sz="1100">
              <a:solidFill>
                <a:schemeClr val="dk1"/>
              </a:solidFill>
              <a:effectLst/>
              <a:latin typeface="Rockwell" panose="02060603020205020403" pitchFamily="18" charset="0"/>
              <a:ea typeface="+mn-ea"/>
              <a:cs typeface="+mn-cs"/>
            </a:rPr>
            <a:t>This worksheet contains information about the LME-MCO, the provider, the review, and the tools used for the review.  The information need only be entered one time.  Information entered on this worksheet will be automatically entered throughout the workbook where needed (e.g. in the header of each tool</a:t>
          </a:r>
          <a:r>
            <a:rPr lang="en-US" sz="1100" baseline="0">
              <a:solidFill>
                <a:schemeClr val="dk1"/>
              </a:solidFill>
              <a:effectLst/>
              <a:latin typeface="Rockwell" panose="02060603020205020403" pitchFamily="18" charset="0"/>
              <a:ea typeface="+mn-ea"/>
              <a:cs typeface="+mn-cs"/>
            </a:rPr>
            <a:t> and eligibility checklists, </a:t>
          </a:r>
          <a:r>
            <a:rPr lang="en-US" sz="1100">
              <a:solidFill>
                <a:schemeClr val="dk1"/>
              </a:solidFill>
              <a:effectLst/>
              <a:latin typeface="Rockwell" panose="02060603020205020403" pitchFamily="18" charset="0"/>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algn="just"/>
          <a:r>
            <a:rPr lang="en-US" sz="1100">
              <a:solidFill>
                <a:schemeClr val="dk1"/>
              </a:solidFill>
              <a:effectLst/>
              <a:latin typeface="Rockwell" panose="02060603020205020403" pitchFamily="18" charset="0"/>
              <a:ea typeface="+mn-ea"/>
              <a:cs typeface="+mn-cs"/>
            </a:rPr>
            <a:t> </a:t>
          </a:r>
        </a:p>
        <a:p>
          <a:pPr lvl="0" algn="just"/>
          <a:r>
            <a:rPr lang="en-US" sz="1100" b="1">
              <a:solidFill>
                <a:schemeClr val="accent5">
                  <a:lumMod val="75000"/>
                </a:schemeClr>
              </a:solidFill>
              <a:effectLst/>
              <a:latin typeface="Rockwell" panose="02060603020205020403" pitchFamily="18" charset="0"/>
              <a:ea typeface="+mn-ea"/>
              <a:cs typeface="+mn-cs"/>
            </a:rPr>
            <a:t>Monitoring Tool:  </a:t>
          </a:r>
          <a:r>
            <a:rPr lang="en-US" sz="1100">
              <a:solidFill>
                <a:schemeClr val="dk1"/>
              </a:solidFill>
              <a:effectLst/>
              <a:latin typeface="Rockwell" panose="02060603020205020403" pitchFamily="18" charset="0"/>
              <a:ea typeface="+mn-ea"/>
              <a:cs typeface="+mn-cs"/>
            </a:rPr>
            <a:t>Each tool is designed with multiple columns to provide a place to document results for multiple</a:t>
          </a:r>
          <a:r>
            <a:rPr lang="en-US" sz="1100" baseline="0">
              <a:solidFill>
                <a:schemeClr val="dk1"/>
              </a:solidFill>
              <a:effectLst/>
              <a:latin typeface="Rockwell" panose="02060603020205020403" pitchFamily="18" charset="0"/>
              <a:ea typeface="+mn-ea"/>
              <a:cs typeface="+mn-cs"/>
            </a:rPr>
            <a:t> records.  Each column is numbered for easy reference. The number of columns provided represents </a:t>
          </a:r>
          <a:r>
            <a:rPr lang="en-US" sz="1100">
              <a:solidFill>
                <a:schemeClr val="dk1"/>
              </a:solidFill>
              <a:effectLst/>
              <a:latin typeface="Rockwell" panose="02060603020205020403" pitchFamily="18" charset="0"/>
              <a:ea typeface="+mn-ea"/>
              <a:cs typeface="+mn-cs"/>
            </a:rPr>
            <a:t>the maximum possible number of records</a:t>
          </a:r>
          <a:r>
            <a:rPr lang="en-US" sz="1100" baseline="0">
              <a:solidFill>
                <a:schemeClr val="dk1"/>
              </a:solidFill>
              <a:effectLst/>
              <a:latin typeface="Rockwell" panose="02060603020205020403" pitchFamily="18" charset="0"/>
              <a:ea typeface="+mn-ea"/>
              <a:cs typeface="+mn-cs"/>
            </a:rPr>
            <a:t> </a:t>
          </a:r>
          <a:r>
            <a:rPr lang="en-US" sz="1100">
              <a:solidFill>
                <a:schemeClr val="dk1"/>
              </a:solidFill>
              <a:effectLst/>
              <a:latin typeface="Rockwell" panose="02060603020205020403" pitchFamily="18" charset="0"/>
              <a:ea typeface="+mn-ea"/>
              <a:cs typeface="+mn-cs"/>
            </a:rPr>
            <a:t>anticipated to be sampled during a review.</a:t>
          </a:r>
          <a:r>
            <a:rPr lang="en-US" sz="1100" baseline="0">
              <a:solidFill>
                <a:schemeClr val="dk1"/>
              </a:solidFill>
              <a:effectLst/>
              <a:latin typeface="Rockwell" panose="02060603020205020403" pitchFamily="18" charset="0"/>
              <a:ea typeface="+mn-ea"/>
              <a:cs typeface="+mn-cs"/>
            </a:rPr>
            <a:t> </a:t>
          </a:r>
          <a:r>
            <a:rPr lang="en-US" sz="1100">
              <a:solidFill>
                <a:schemeClr val="dk1"/>
              </a:solidFill>
              <a:effectLst/>
              <a:latin typeface="Rockwell" panose="02060603020205020403" pitchFamily="18" charset="0"/>
              <a:ea typeface="+mn-ea"/>
              <a:cs typeface="+mn-cs"/>
            </a:rPr>
            <a:t> If all columns are not needed, either hide unneeded columns or limit the number of pages printed (worksheets are formatted to print 12</a:t>
          </a:r>
          <a:r>
            <a:rPr lang="en-US" sz="1100" baseline="0">
              <a:solidFill>
                <a:schemeClr val="dk1"/>
              </a:solidFill>
              <a:effectLst/>
              <a:latin typeface="Rockwell" panose="02060603020205020403" pitchFamily="18" charset="0"/>
              <a:ea typeface="+mn-ea"/>
              <a:cs typeface="+mn-cs"/>
            </a:rPr>
            <a:t> columns per page)</a:t>
          </a:r>
          <a:r>
            <a:rPr lang="en-US" sz="1100">
              <a:solidFill>
                <a:schemeClr val="dk1"/>
              </a:solidFill>
              <a:effectLst/>
              <a:latin typeface="Rockwell" panose="02060603020205020403" pitchFamily="18" charset="0"/>
              <a:ea typeface="+mn-ea"/>
              <a:cs typeface="+mn-cs"/>
            </a:rPr>
            <a:t>.  </a:t>
          </a:r>
          <a:r>
            <a:rPr lang="en-US" sz="1100" baseline="0">
              <a:solidFill>
                <a:schemeClr val="dk1"/>
              </a:solidFill>
              <a:effectLst/>
              <a:latin typeface="Rockwell" panose="02060603020205020403" pitchFamily="18" charset="0"/>
              <a:ea typeface="+mn-ea"/>
              <a:cs typeface="+mn-cs"/>
            </a:rPr>
            <a:t>Columns that do not apply have been shaded gray and are locked to prevent anything being entered.</a:t>
          </a:r>
          <a:endParaRPr lang="en-US" sz="1100">
            <a:solidFill>
              <a:schemeClr val="dk1"/>
            </a:solidFill>
            <a:effectLst/>
            <a:latin typeface="Rockwell" panose="02060603020205020403" pitchFamily="18" charset="0"/>
            <a:ea typeface="+mn-ea"/>
            <a:cs typeface="+mn-cs"/>
          </a:endParaRPr>
        </a:p>
        <a:p>
          <a:pPr lvl="0" algn="just"/>
          <a:endParaRPr lang="en-US" sz="1100">
            <a:solidFill>
              <a:schemeClr val="dk1"/>
            </a:solidFill>
            <a:effectLst/>
            <a:latin typeface="Rockwell" panose="02060603020205020403" pitchFamily="18" charset="0"/>
            <a:ea typeface="+mn-ea"/>
            <a:cs typeface="+mn-cs"/>
          </a:endParaRPr>
        </a:p>
        <a:p>
          <a:pPr lvl="0" algn="just"/>
          <a:r>
            <a:rPr lang="en-US" sz="1100">
              <a:solidFill>
                <a:schemeClr val="dk1"/>
              </a:solidFill>
              <a:effectLst/>
              <a:latin typeface="Rockwell" panose="02060603020205020403" pitchFamily="18" charset="0"/>
              <a:ea typeface="+mn-ea"/>
              <a:cs typeface="+mn-cs"/>
            </a:rPr>
            <a:t>Cells for entering results contain drop-down menus to indicate whether an item is "</a:t>
          </a:r>
          <a:r>
            <a:rPr lang="en-US" sz="1100" b="1">
              <a:solidFill>
                <a:schemeClr val="dk1"/>
              </a:solidFill>
              <a:effectLst/>
              <a:latin typeface="Rockwell" panose="02060603020205020403" pitchFamily="18" charset="0"/>
              <a:ea typeface="+mn-ea"/>
              <a:cs typeface="+mn-cs"/>
            </a:rPr>
            <a:t>Met</a:t>
          </a:r>
          <a:r>
            <a:rPr lang="en-US" sz="1100" b="0">
              <a:solidFill>
                <a:schemeClr val="dk1"/>
              </a:solidFill>
              <a:effectLst/>
              <a:latin typeface="Rockwell" panose="02060603020205020403" pitchFamily="18" charset="0"/>
              <a:ea typeface="+mn-ea"/>
              <a:cs typeface="+mn-cs"/>
            </a:rPr>
            <a:t>"</a:t>
          </a:r>
          <a:r>
            <a:rPr lang="en-US" sz="1100">
              <a:solidFill>
                <a:schemeClr val="dk1"/>
              </a:solidFill>
              <a:effectLst/>
              <a:latin typeface="Rockwell" panose="02060603020205020403" pitchFamily="18" charset="0"/>
              <a:ea typeface="+mn-ea"/>
              <a:cs typeface="+mn-cs"/>
            </a:rPr>
            <a:t>, "</a:t>
          </a:r>
          <a:r>
            <a:rPr lang="en-US" sz="1100" b="1">
              <a:solidFill>
                <a:srgbClr val="FF0000"/>
              </a:solidFill>
              <a:effectLst/>
              <a:latin typeface="Rockwell" panose="02060603020205020403" pitchFamily="18" charset="0"/>
              <a:ea typeface="+mn-ea"/>
              <a:cs typeface="+mn-cs"/>
            </a:rPr>
            <a:t>Not Met</a:t>
          </a:r>
          <a:r>
            <a:rPr lang="en-US" sz="1100" b="0">
              <a:solidFill>
                <a:sysClr val="windowText" lastClr="000000"/>
              </a:solidFill>
              <a:effectLst/>
              <a:latin typeface="Rockwell" panose="02060603020205020403" pitchFamily="18" charset="0"/>
              <a:ea typeface="+mn-ea"/>
              <a:cs typeface="+mn-cs"/>
            </a:rPr>
            <a:t>"</a:t>
          </a:r>
          <a:r>
            <a:rPr lang="en-US" sz="1100">
              <a:solidFill>
                <a:srgbClr val="FF0000"/>
              </a:solidFill>
              <a:effectLst/>
              <a:latin typeface="Rockwell" panose="02060603020205020403" pitchFamily="18" charset="0"/>
              <a:ea typeface="+mn-ea"/>
              <a:cs typeface="+mn-cs"/>
            </a:rPr>
            <a:t> </a:t>
          </a:r>
          <a:r>
            <a:rPr lang="en-US" sz="1100">
              <a:solidFill>
                <a:schemeClr val="dk1"/>
              </a:solidFill>
              <a:effectLst/>
              <a:latin typeface="Rockwell" panose="02060603020205020403" pitchFamily="18" charset="0"/>
              <a:ea typeface="+mn-ea"/>
              <a:cs typeface="+mn-cs"/>
            </a:rPr>
            <a:t>or "</a:t>
          </a:r>
          <a:r>
            <a:rPr lang="en-US" sz="1100" b="1">
              <a:solidFill>
                <a:schemeClr val="dk1"/>
              </a:solidFill>
              <a:effectLst/>
              <a:latin typeface="Rockwell" panose="02060603020205020403" pitchFamily="18" charset="0"/>
              <a:ea typeface="+mn-ea"/>
              <a:cs typeface="+mn-cs"/>
            </a:rPr>
            <a:t>N/A</a:t>
          </a:r>
          <a:r>
            <a:rPr lang="en-US" sz="1100" b="0">
              <a:solidFill>
                <a:schemeClr val="dk1"/>
              </a:solidFill>
              <a:effectLst/>
              <a:latin typeface="Rockwell" panose="02060603020205020403" pitchFamily="18" charset="0"/>
              <a:ea typeface="+mn-ea"/>
              <a:cs typeface="+mn-cs"/>
            </a:rPr>
            <a:t>"</a:t>
          </a:r>
          <a:r>
            <a:rPr lang="en-US" sz="1100">
              <a:solidFill>
                <a:schemeClr val="dk1"/>
              </a:solidFill>
              <a:effectLst/>
              <a:latin typeface="Rockwell" panose="02060603020205020403" pitchFamily="18" charset="0"/>
              <a:ea typeface="+mn-ea"/>
              <a:cs typeface="+mn-cs"/>
            </a:rPr>
            <a:t>.  Items that are "</a:t>
          </a:r>
          <a:r>
            <a:rPr lang="en-US" sz="1100" b="1">
              <a:solidFill>
                <a:srgbClr val="FF0000"/>
              </a:solidFill>
              <a:effectLst/>
              <a:latin typeface="Rockwell" panose="02060603020205020403" pitchFamily="18" charset="0"/>
              <a:ea typeface="+mn-ea"/>
              <a:cs typeface="+mn-cs"/>
            </a:rPr>
            <a:t>Not Met</a:t>
          </a:r>
          <a:r>
            <a:rPr lang="en-US" sz="1100">
              <a:solidFill>
                <a:schemeClr val="dk1"/>
              </a:solidFill>
              <a:effectLst/>
              <a:latin typeface="Rockwell" panose="02060603020205020403" pitchFamily="18" charset="0"/>
              <a:ea typeface="+mn-ea"/>
              <a:cs typeface="+mn-cs"/>
            </a:rPr>
            <a:t>" will</a:t>
          </a:r>
          <a:r>
            <a:rPr lang="en-US" sz="1100" baseline="0">
              <a:solidFill>
                <a:schemeClr val="dk1"/>
              </a:solidFill>
              <a:effectLst/>
              <a:latin typeface="Rockwell" panose="02060603020205020403" pitchFamily="18" charset="0"/>
              <a:ea typeface="+mn-ea"/>
              <a:cs typeface="+mn-cs"/>
            </a:rPr>
            <a:t> be displayed in </a:t>
          </a:r>
          <a:r>
            <a:rPr lang="en-US" sz="1100" b="1" baseline="0">
              <a:solidFill>
                <a:srgbClr val="FF0000"/>
              </a:solidFill>
              <a:effectLst/>
              <a:latin typeface="Rockwell" panose="02060603020205020403" pitchFamily="18" charset="0"/>
              <a:ea typeface="+mn-ea"/>
              <a:cs typeface="+mn-cs"/>
            </a:rPr>
            <a:t>red font </a:t>
          </a:r>
          <a:r>
            <a:rPr lang="en-US" sz="1100" baseline="0">
              <a:solidFill>
                <a:schemeClr val="dk1"/>
              </a:solidFill>
              <a:effectLst/>
              <a:latin typeface="Rockwell" panose="02060603020205020403" pitchFamily="18" charset="0"/>
              <a:ea typeface="+mn-ea"/>
              <a:cs typeface="+mn-cs"/>
            </a:rPr>
            <a:t>to make them stand out.  Each tool contains columns at the far right and/or rows at the bottom for automatically counting the number of items on the tool that are marked "Met", "Not Met", and "N/A" (not applicable).  Results from each tool are automatically entered on the "</a:t>
          </a:r>
          <a:r>
            <a:rPr lang="en-US" sz="1100" b="1" baseline="0">
              <a:solidFill>
                <a:schemeClr val="dk1"/>
              </a:solidFill>
              <a:effectLst/>
              <a:latin typeface="Rockwell" panose="02060603020205020403" pitchFamily="18" charset="0"/>
              <a:ea typeface="+mn-ea"/>
              <a:cs typeface="+mn-cs"/>
            </a:rPr>
            <a:t>Overall Summary</a:t>
          </a:r>
          <a:r>
            <a:rPr lang="en-US" sz="1100" baseline="0">
              <a:solidFill>
                <a:schemeClr val="dk1"/>
              </a:solidFill>
              <a:effectLst/>
              <a:latin typeface="Rockwell" panose="02060603020205020403" pitchFamily="18" charset="0"/>
              <a:ea typeface="+mn-ea"/>
              <a:cs typeface="+mn-cs"/>
            </a:rPr>
            <a:t>" worksheet (explained below).</a:t>
          </a:r>
          <a:endParaRPr lang="en-US" sz="1100">
            <a:solidFill>
              <a:schemeClr val="dk1"/>
            </a:solidFill>
            <a:effectLst/>
            <a:latin typeface="Rockwell" panose="02060603020205020403" pitchFamily="18" charset="0"/>
            <a:ea typeface="+mn-ea"/>
            <a:cs typeface="+mn-cs"/>
          </a:endParaRPr>
        </a:p>
        <a:p>
          <a:pPr lvl="0" algn="just"/>
          <a:endParaRPr lang="en-US" sz="1100">
            <a:solidFill>
              <a:schemeClr val="dk1"/>
            </a:solidFill>
            <a:effectLst/>
            <a:latin typeface="Rockwell" panose="02060603020205020403" pitchFamily="18" charset="0"/>
            <a:ea typeface="+mn-ea"/>
            <a:cs typeface="+mn-cs"/>
          </a:endParaRPr>
        </a:p>
        <a:p>
          <a:pPr lvl="0" algn="just"/>
          <a:r>
            <a:rPr lang="en-US" sz="1100">
              <a:solidFill>
                <a:schemeClr val="dk1"/>
              </a:solidFill>
              <a:effectLst/>
              <a:latin typeface="Rockwell" panose="02060603020205020403" pitchFamily="18" charset="0"/>
              <a:ea typeface="+mn-ea"/>
              <a:cs typeface="+mn-cs"/>
            </a:rPr>
            <a:t>The workbook contains the following monitoring tools:</a:t>
          </a:r>
        </a:p>
        <a:p>
          <a:pPr algn="just"/>
          <a:r>
            <a:rPr lang="en-US" sz="1100">
              <a:solidFill>
                <a:schemeClr val="dk1"/>
              </a:solidFill>
              <a:effectLst/>
              <a:latin typeface="Rockwell" panose="02060603020205020403" pitchFamily="18" charset="0"/>
              <a:ea typeface="+mn-ea"/>
              <a:cs typeface="+mn-cs"/>
            </a:rPr>
            <a:t> </a:t>
          </a:r>
        </a:p>
        <a:p>
          <a:pPr lvl="0" algn="just"/>
          <a:r>
            <a:rPr lang="en-US" sz="1100" b="0" i="0" u="none" strike="noStrike">
              <a:solidFill>
                <a:srgbClr val="FF0000"/>
              </a:solidFill>
              <a:effectLst/>
              <a:latin typeface="Rockwell" panose="02060603020205020403" pitchFamily="18" charset="0"/>
              <a:ea typeface="+mn-ea"/>
              <a:cs typeface="+mn-cs"/>
            </a:rPr>
            <a:t>SAPTBG – Prevention </a:t>
          </a:r>
          <a:r>
            <a:rPr lang="en-US" sz="1100" b="0" i="0">
              <a:solidFill>
                <a:srgbClr val="FF0000"/>
              </a:solidFill>
              <a:effectLst/>
              <a:latin typeface="Rockwell" panose="02060603020205020403" pitchFamily="18" charset="0"/>
              <a:ea typeface="+mn-ea"/>
              <a:cs typeface="+mn-cs"/>
            </a:rPr>
            <a:t>Program Monitoring</a:t>
          </a:r>
          <a:r>
            <a:rPr lang="en-US" sz="1100" b="0" i="0" u="none" strike="noStrike">
              <a:solidFill>
                <a:srgbClr val="FF0000"/>
              </a:solidFill>
              <a:effectLst/>
              <a:latin typeface="Rockwell" panose="02060603020205020403" pitchFamily="18" charset="0"/>
              <a:ea typeface="+mn-ea"/>
              <a:cs typeface="+mn-cs"/>
            </a:rPr>
            <a:t>/SAPTBG</a:t>
          </a:r>
          <a:r>
            <a:rPr lang="en-US" sz="1100" b="0" i="0" u="none" strike="noStrike" baseline="0">
              <a:solidFill>
                <a:srgbClr val="FF0000"/>
              </a:solidFill>
              <a:effectLst/>
              <a:latin typeface="Rockwell" panose="02060603020205020403" pitchFamily="18" charset="0"/>
              <a:ea typeface="+mn-ea"/>
              <a:cs typeface="+mn-cs"/>
            </a:rPr>
            <a:t> - Prevention Record Review</a:t>
          </a:r>
          <a:endParaRPr lang="en-US" sz="1100" b="0" i="0" u="none" strike="noStrike">
            <a:solidFill>
              <a:srgbClr val="FF0000"/>
            </a:solidFill>
            <a:effectLst/>
            <a:latin typeface="Rockwell" panose="02060603020205020403" pitchFamily="18" charset="0"/>
            <a:ea typeface="+mn-ea"/>
            <a:cs typeface="+mn-cs"/>
          </a:endParaRPr>
        </a:p>
        <a:p>
          <a:pPr lvl="0" algn="just"/>
          <a:r>
            <a:rPr lang="en-US" sz="1100" b="0" i="0" u="none" strike="noStrike">
              <a:solidFill>
                <a:srgbClr val="FF0000"/>
              </a:solidFill>
              <a:effectLst/>
              <a:latin typeface="Rockwell" panose="02060603020205020403" pitchFamily="18" charset="0"/>
              <a:ea typeface="+mn-ea"/>
              <a:cs typeface="+mn-cs"/>
            </a:rPr>
            <a:t>SAPTBG Individuals</a:t>
          </a:r>
          <a:r>
            <a:rPr lang="en-US" sz="1100" b="0" i="0" u="none" strike="noStrike" baseline="0">
              <a:solidFill>
                <a:srgbClr val="FF0000"/>
              </a:solidFill>
              <a:effectLst/>
              <a:latin typeface="Rockwell" panose="02060603020205020403" pitchFamily="18" charset="0"/>
              <a:ea typeface="+mn-ea"/>
              <a:cs typeface="+mn-cs"/>
            </a:rPr>
            <a:t> Using Substances Intravenously Program Monitoring</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0" i="0">
              <a:solidFill>
                <a:srgbClr val="FF0000"/>
              </a:solidFill>
              <a:effectLst/>
              <a:latin typeface="Rockwell" panose="02060603020205020403" pitchFamily="18" charset="0"/>
              <a:ea typeface="+mn-ea"/>
              <a:cs typeface="+mn-cs"/>
            </a:rPr>
            <a:t>SAPTBG Individuals</a:t>
          </a:r>
          <a:r>
            <a:rPr lang="en-US" sz="1100" b="0" i="0" baseline="0">
              <a:solidFill>
                <a:srgbClr val="FF0000"/>
              </a:solidFill>
              <a:effectLst/>
              <a:latin typeface="Rockwell" panose="02060603020205020403" pitchFamily="18" charset="0"/>
              <a:ea typeface="+mn-ea"/>
              <a:cs typeface="+mn-cs"/>
            </a:rPr>
            <a:t> Using Substances Intravenously Record Review</a:t>
          </a:r>
          <a:endParaRPr lang="en-US">
            <a:solidFill>
              <a:srgbClr val="FF0000"/>
            </a:solidFill>
            <a:effectLst/>
            <a:latin typeface="Rockwell" panose="02060603020205020403" pitchFamily="18" charset="0"/>
          </a:endParaRPr>
        </a:p>
        <a:p>
          <a:pPr lvl="0" algn="just"/>
          <a:r>
            <a:rPr lang="en-US" sz="1100" b="0" i="0" u="none" strike="noStrike">
              <a:solidFill>
                <a:srgbClr val="FF0000"/>
              </a:solidFill>
              <a:effectLst/>
              <a:latin typeface="Rockwell" panose="02060603020205020403" pitchFamily="18" charset="0"/>
              <a:ea typeface="+mn-ea"/>
              <a:cs typeface="+mn-cs"/>
            </a:rPr>
            <a:t>SAPTBG - Record Review</a:t>
          </a:r>
        </a:p>
        <a:p>
          <a:pPr lvl="0" algn="just"/>
          <a:r>
            <a:rPr lang="en-US" sz="1100" b="0" i="0" u="none" strike="noStrike">
              <a:solidFill>
                <a:srgbClr val="FF0000"/>
              </a:solidFill>
              <a:effectLst/>
              <a:latin typeface="Rockwell" panose="02060603020205020403" pitchFamily="18" charset="0"/>
              <a:ea typeface="+mn-ea"/>
              <a:cs typeface="+mn-cs"/>
            </a:rPr>
            <a:t>SAPTBG - Women’s Set-Aside</a:t>
          </a:r>
          <a:r>
            <a:rPr lang="en-US" sz="1100" b="0" i="0" u="none" strike="noStrike" baseline="0">
              <a:solidFill>
                <a:srgbClr val="FF0000"/>
              </a:solidFill>
              <a:effectLst/>
              <a:latin typeface="Rockwell" panose="02060603020205020403" pitchFamily="18" charset="0"/>
              <a:ea typeface="+mn-ea"/>
              <a:cs typeface="+mn-cs"/>
            </a:rPr>
            <a:t> Funding Program Monitoring</a:t>
          </a:r>
          <a:endParaRPr lang="en-US" sz="1100" b="0" i="0" u="none" strike="noStrike">
            <a:solidFill>
              <a:srgbClr val="FF0000"/>
            </a:solidFill>
            <a:effectLst/>
            <a:latin typeface="Rockwell" panose="02060603020205020403" pitchFamily="18" charset="0"/>
            <a:ea typeface="+mn-ea"/>
            <a:cs typeface="+mn-cs"/>
          </a:endParaRPr>
        </a:p>
        <a:p>
          <a:pPr lvl="0" algn="just"/>
          <a:r>
            <a:rPr lang="en-US" sz="1100" b="0" i="0" u="none" strike="noStrike">
              <a:solidFill>
                <a:srgbClr val="FF0000"/>
              </a:solidFill>
              <a:effectLst/>
              <a:latin typeface="Rockwell" panose="02060603020205020403" pitchFamily="18" charset="0"/>
              <a:ea typeface="+mn-ea"/>
              <a:cs typeface="+mn-cs"/>
            </a:rPr>
            <a:t>SAPTBG</a:t>
          </a:r>
          <a:r>
            <a:rPr lang="en-US" sz="1100" b="0" i="0" u="none" strike="noStrike" baseline="0">
              <a:solidFill>
                <a:srgbClr val="FF0000"/>
              </a:solidFill>
              <a:effectLst/>
              <a:latin typeface="Rockwell" panose="02060603020205020403" pitchFamily="18" charset="0"/>
              <a:ea typeface="+mn-ea"/>
              <a:cs typeface="+mn-cs"/>
            </a:rPr>
            <a:t> - Women's Set-Aside Funding Record Review</a:t>
          </a:r>
          <a:endParaRPr lang="en-US" sz="1100" b="0" i="0" u="none" strike="noStrike">
            <a:solidFill>
              <a:srgbClr val="FF0000"/>
            </a:solidFill>
            <a:effectLst/>
            <a:latin typeface="Rockwell" panose="02060603020205020403" pitchFamily="18" charset="0"/>
            <a:ea typeface="+mn-ea"/>
            <a:cs typeface="+mn-cs"/>
          </a:endParaRPr>
        </a:p>
        <a:p>
          <a:pPr lvl="0" algn="just"/>
          <a:r>
            <a:rPr lang="en-US" sz="1100" b="0" i="0" u="none" strike="noStrike">
              <a:solidFill>
                <a:srgbClr val="FF0000"/>
              </a:solidFill>
              <a:effectLst/>
              <a:latin typeface="Rockwell" panose="02060603020205020403" pitchFamily="18" charset="0"/>
              <a:ea typeface="+mn-ea"/>
              <a:cs typeface="+mn-cs"/>
            </a:rPr>
            <a:t>SAPTBG - CASAWORKs for Families ™ Residential</a:t>
          </a:r>
          <a:r>
            <a:rPr lang="en-US" sz="1100" b="0" i="0" u="none" strike="noStrike" baseline="0">
              <a:solidFill>
                <a:srgbClr val="FF0000"/>
              </a:solidFill>
              <a:effectLst/>
              <a:latin typeface="Rockwell" panose="02060603020205020403" pitchFamily="18" charset="0"/>
              <a:ea typeface="+mn-ea"/>
              <a:cs typeface="+mn-cs"/>
            </a:rPr>
            <a:t> Initiative Program Monitoring</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0" i="0">
              <a:solidFill>
                <a:srgbClr val="FF0000"/>
              </a:solidFill>
              <a:effectLst/>
              <a:latin typeface="Rockwell" panose="02060603020205020403" pitchFamily="18" charset="0"/>
              <a:ea typeface="+mn-ea"/>
              <a:cs typeface="+mn-cs"/>
            </a:rPr>
            <a:t>SAPTBG - CASAWORKs for Families ™ Residential</a:t>
          </a:r>
          <a:r>
            <a:rPr lang="en-US" sz="1100" b="0" i="0" baseline="0">
              <a:solidFill>
                <a:srgbClr val="FF0000"/>
              </a:solidFill>
              <a:effectLst/>
              <a:latin typeface="Rockwell" panose="02060603020205020403" pitchFamily="18" charset="0"/>
              <a:ea typeface="+mn-ea"/>
              <a:cs typeface="+mn-cs"/>
            </a:rPr>
            <a:t> Initiative Record Review</a:t>
          </a:r>
          <a:endParaRPr lang="en-US">
            <a:solidFill>
              <a:srgbClr val="FF0000"/>
            </a:solidFill>
            <a:effectLst/>
            <a:latin typeface="Rockwell" panose="02060603020205020403" pitchFamily="18" charset="0"/>
          </a:endParaRPr>
        </a:p>
        <a:p>
          <a:pPr lvl="0" algn="just"/>
          <a:r>
            <a:rPr lang="en-US" sz="1100" b="0" i="0" u="none" strike="noStrike">
              <a:solidFill>
                <a:srgbClr val="FF0000"/>
              </a:solidFill>
              <a:effectLst/>
              <a:latin typeface="Rockwell" panose="02060603020205020403" pitchFamily="18" charset="0"/>
              <a:ea typeface="+mn-ea"/>
              <a:cs typeface="+mn-cs"/>
            </a:rPr>
            <a:t>SAPTBG - WORK</a:t>
          </a:r>
          <a:r>
            <a:rPr lang="en-US" sz="1100" b="0" i="0" u="none" strike="noStrike" baseline="0">
              <a:solidFill>
                <a:srgbClr val="FF0000"/>
              </a:solidFill>
              <a:effectLst/>
              <a:latin typeface="Rockwell" panose="02060603020205020403" pitchFamily="18" charset="0"/>
              <a:ea typeface="+mn-ea"/>
              <a:cs typeface="+mn-cs"/>
            </a:rPr>
            <a:t> FIRST/Child Protective Services Substance Use Initiative Program Monitoring</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0" i="0">
              <a:solidFill>
                <a:srgbClr val="FF0000"/>
              </a:solidFill>
              <a:effectLst/>
              <a:latin typeface="Rockwell" panose="02060603020205020403" pitchFamily="18" charset="0"/>
              <a:ea typeface="+mn-ea"/>
              <a:cs typeface="+mn-cs"/>
            </a:rPr>
            <a:t>SAPTBG - WORK</a:t>
          </a:r>
          <a:r>
            <a:rPr lang="en-US" sz="1100" b="0" i="0" baseline="0">
              <a:solidFill>
                <a:srgbClr val="FF0000"/>
              </a:solidFill>
              <a:effectLst/>
              <a:latin typeface="Rockwell" panose="02060603020205020403" pitchFamily="18" charset="0"/>
              <a:ea typeface="+mn-ea"/>
              <a:cs typeface="+mn-cs"/>
            </a:rPr>
            <a:t> FIRST/Child Protective Services Substance Use Initiative Record Review</a:t>
          </a:r>
          <a:endParaRPr lang="en-US" sz="1100" b="0" i="0" u="none" strike="noStrike" baseline="0">
            <a:solidFill>
              <a:srgbClr val="FF0000"/>
            </a:solidFill>
            <a:effectLst/>
            <a:latin typeface="Rockwell" panose="02060603020205020403" pitchFamily="18" charset="0"/>
            <a:ea typeface="+mn-ea"/>
            <a:cs typeface="+mn-cs"/>
          </a:endParaRPr>
        </a:p>
        <a:p>
          <a:pPr lvl="0" algn="just"/>
          <a:r>
            <a:rPr lang="en-US" sz="1100" b="0" i="0" u="none" strike="noStrike">
              <a:solidFill>
                <a:srgbClr val="FF0000"/>
              </a:solidFill>
              <a:effectLst/>
              <a:latin typeface="Rockwell" panose="02060603020205020403" pitchFamily="18" charset="0"/>
              <a:ea typeface="+mn-ea"/>
              <a:cs typeface="+mn-cs"/>
            </a:rPr>
            <a:t>Juvenile Justice Substance Abuse</a:t>
          </a:r>
          <a:r>
            <a:rPr lang="en-US" sz="1100" b="0" i="0" u="none" strike="noStrike" baseline="0">
              <a:solidFill>
                <a:srgbClr val="FF0000"/>
              </a:solidFill>
              <a:effectLst/>
              <a:latin typeface="Rockwell" panose="02060603020205020403" pitchFamily="18" charset="0"/>
              <a:ea typeface="+mn-ea"/>
              <a:cs typeface="+mn-cs"/>
            </a:rPr>
            <a:t> Mental Health Partnership Program Review (JJSAMHP)</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0" i="0">
              <a:solidFill>
                <a:srgbClr val="FF0000"/>
              </a:solidFill>
              <a:effectLst/>
              <a:latin typeface="Rockwell" panose="02060603020205020403" pitchFamily="18" charset="0"/>
              <a:ea typeface="+mn-ea"/>
              <a:cs typeface="+mn-cs"/>
            </a:rPr>
            <a:t>Juvenile Justice Substance Abuse</a:t>
          </a:r>
          <a:r>
            <a:rPr lang="en-US" sz="1100" b="0" i="0" baseline="0">
              <a:solidFill>
                <a:srgbClr val="FF0000"/>
              </a:solidFill>
              <a:effectLst/>
              <a:latin typeface="Rockwell" panose="02060603020205020403" pitchFamily="18" charset="0"/>
              <a:ea typeface="+mn-ea"/>
              <a:cs typeface="+mn-cs"/>
            </a:rPr>
            <a:t> Mental Health Partnership Record Review (JJSAMHP)</a:t>
          </a:r>
          <a:endParaRPr lang="en-US" sz="1100" b="0" i="0" u="none" strike="noStrike">
            <a:solidFill>
              <a:srgbClr val="FF0000"/>
            </a:solidFill>
            <a:effectLst/>
            <a:latin typeface="Rockwell" panose="02060603020205020403" pitchFamily="18" charset="0"/>
            <a:ea typeface="+mn-ea"/>
            <a:cs typeface="+mn-cs"/>
          </a:endParaRPr>
        </a:p>
        <a:p>
          <a:pPr lvl="0" algn="just"/>
          <a:r>
            <a:rPr lang="en-US" sz="1100" b="0" i="0" u="none" strike="noStrike">
              <a:solidFill>
                <a:srgbClr val="FF0000"/>
              </a:solidFill>
              <a:effectLst/>
              <a:latin typeface="Rockwell" panose="02060603020205020403" pitchFamily="18" charset="0"/>
              <a:ea typeface="+mn-ea"/>
              <a:cs typeface="+mn-cs"/>
            </a:rPr>
            <a:t>Community</a:t>
          </a:r>
          <a:r>
            <a:rPr lang="en-US" sz="1100" b="0" i="0" u="none" strike="noStrike" baseline="0">
              <a:solidFill>
                <a:srgbClr val="FF0000"/>
              </a:solidFill>
              <a:effectLst/>
              <a:latin typeface="Rockwell" panose="02060603020205020403" pitchFamily="18" charset="0"/>
              <a:ea typeface="+mn-ea"/>
              <a:cs typeface="+mn-cs"/>
            </a:rPr>
            <a:t> Mental Health Services Block Grant (CMHSBG) Program Monitoring</a:t>
          </a:r>
          <a:endParaRPr lang="en-US" sz="1100" b="0" i="0" u="none" strike="noStrike">
            <a:solidFill>
              <a:srgbClr val="FF0000"/>
            </a:solidFill>
            <a:effectLst/>
            <a:latin typeface="Rockwell" panose="02060603020205020403" pitchFamily="18" charset="0"/>
            <a:ea typeface="+mn-ea"/>
            <a:cs typeface="+mn-cs"/>
          </a:endParaRPr>
        </a:p>
        <a:p>
          <a:pPr lvl="0" algn="just"/>
          <a:r>
            <a:rPr lang="en-US" sz="1100" b="0" i="0" u="none" strike="noStrike">
              <a:solidFill>
                <a:srgbClr val="FF0000"/>
              </a:solidFill>
              <a:effectLst/>
              <a:latin typeface="Rockwell" panose="02060603020205020403" pitchFamily="18" charset="0"/>
              <a:ea typeface="+mn-ea"/>
              <a:cs typeface="+mn-cs"/>
            </a:rPr>
            <a:t>Community Mental Health Services Block Grant (CMHSBG) Record Review</a:t>
          </a:r>
        </a:p>
        <a:p>
          <a:pPr lvl="0" algn="just"/>
          <a:r>
            <a:rPr lang="en-US" sz="1100" b="0" i="0" u="none" strike="noStrike">
              <a:solidFill>
                <a:srgbClr val="FF0000"/>
              </a:solidFill>
              <a:effectLst/>
              <a:latin typeface="Rockwell" panose="02060603020205020403" pitchFamily="18" charset="0"/>
              <a:ea typeface="+mn-ea"/>
              <a:cs typeface="+mn-cs"/>
            </a:rPr>
            <a:t>CMHBG: System of Care</a:t>
          </a:r>
          <a:r>
            <a:rPr lang="en-US" sz="1100" b="0" i="0" u="none" strike="noStrike" baseline="0">
              <a:solidFill>
                <a:srgbClr val="FF0000"/>
              </a:solidFill>
              <a:effectLst/>
              <a:latin typeface="Rockwell" panose="02060603020205020403" pitchFamily="18" charset="0"/>
              <a:ea typeface="+mn-ea"/>
              <a:cs typeface="+mn-cs"/>
            </a:rPr>
            <a:t> - High Fidelity Wraparound Program Monitoring</a:t>
          </a:r>
          <a:r>
            <a:rPr lang="en-US" sz="1100" b="0" i="0" u="none" strike="noStrike">
              <a:solidFill>
                <a:srgbClr val="FF0000"/>
              </a:solidFill>
              <a:effectLst/>
              <a:latin typeface="Rockwell" panose="02060603020205020403" pitchFamily="18" charset="0"/>
              <a:ea typeface="+mn-ea"/>
              <a:cs typeface="+mn-cs"/>
            </a:rPr>
            <a:t> </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0" i="0" u="none" strike="noStrike">
              <a:solidFill>
                <a:srgbClr val="FF0000"/>
              </a:solidFill>
              <a:effectLst/>
              <a:latin typeface="Rockwell" panose="02060603020205020403" pitchFamily="18" charset="0"/>
              <a:ea typeface="+mn-ea"/>
              <a:cs typeface="+mn-cs"/>
            </a:rPr>
            <a:t>CMHBG: System</a:t>
          </a:r>
          <a:r>
            <a:rPr lang="en-US" sz="1100" b="0" i="0" u="none" strike="noStrike" baseline="0">
              <a:solidFill>
                <a:srgbClr val="FF0000"/>
              </a:solidFill>
              <a:effectLst/>
              <a:latin typeface="Rockwell" panose="02060603020205020403" pitchFamily="18" charset="0"/>
              <a:ea typeface="+mn-ea"/>
              <a:cs typeface="+mn-cs"/>
            </a:rPr>
            <a:t> of Care - </a:t>
          </a:r>
          <a:r>
            <a:rPr lang="en-US" sz="1100" b="0" i="0" baseline="0">
              <a:solidFill>
                <a:srgbClr val="FF0000"/>
              </a:solidFill>
              <a:effectLst/>
              <a:latin typeface="Rockwell" panose="02060603020205020403" pitchFamily="18" charset="0"/>
              <a:ea typeface="+mn-ea"/>
              <a:cs typeface="+mn-cs"/>
            </a:rPr>
            <a:t>High Fidelity Wraparound </a:t>
          </a:r>
          <a:r>
            <a:rPr lang="en-US" sz="1100" b="0" i="0" u="none" strike="noStrike" baseline="0">
              <a:solidFill>
                <a:srgbClr val="FF0000"/>
              </a:solidFill>
              <a:effectLst/>
              <a:latin typeface="Rockwell" panose="02060603020205020403" pitchFamily="18" charset="0"/>
              <a:ea typeface="+mn-ea"/>
              <a:cs typeface="+mn-cs"/>
            </a:rPr>
            <a:t>Record Review</a:t>
          </a:r>
          <a:endParaRPr lang="en-US" sz="1100" b="0" i="0" u="none" strike="noStrike">
            <a:solidFill>
              <a:srgbClr val="FF0000"/>
            </a:solidFill>
            <a:effectLst/>
            <a:latin typeface="Rockwell" panose="02060603020205020403" pitchFamily="18" charset="0"/>
            <a:ea typeface="+mn-ea"/>
            <a:cs typeface="+mn-cs"/>
          </a:endParaRPr>
        </a:p>
        <a:p>
          <a:pPr lvl="0" algn="just"/>
          <a:endParaRPr lang="en-US" sz="1100" b="0" i="0" u="none" strike="noStrike">
            <a:solidFill>
              <a:schemeClr val="dk1"/>
            </a:solidFill>
            <a:effectLst/>
            <a:latin typeface="Rockwell" panose="02060603020205020403" pitchFamily="18" charset="0"/>
            <a:ea typeface="+mn-ea"/>
            <a:cs typeface="+mn-cs"/>
          </a:endParaRPr>
        </a:p>
        <a:p>
          <a:pPr lvl="0" algn="just"/>
          <a:endParaRPr lang="en-US" sz="1100" b="1">
            <a:solidFill>
              <a:schemeClr val="bg1">
                <a:lumMod val="50000"/>
              </a:schemeClr>
            </a:solidFill>
            <a:effectLst/>
            <a:latin typeface="Rockwell" panose="02060603020205020403" pitchFamily="18" charset="0"/>
            <a:ea typeface="+mn-ea"/>
            <a:cs typeface="+mn-cs"/>
          </a:endParaRPr>
        </a:p>
        <a:p>
          <a:pPr lvl="0" algn="just"/>
          <a:r>
            <a:rPr lang="en-US" sz="1100" b="1">
              <a:solidFill>
                <a:schemeClr val="bg1">
                  <a:lumMod val="50000"/>
                </a:schemeClr>
              </a:solidFill>
              <a:effectLst/>
              <a:latin typeface="Rockwell" panose="02060603020205020403" pitchFamily="18" charset="0"/>
              <a:ea typeface="+mn-ea"/>
              <a:cs typeface="+mn-cs"/>
            </a:rPr>
            <a:t>Overall Summary:</a:t>
          </a:r>
          <a:r>
            <a:rPr lang="en-US" sz="1100">
              <a:solidFill>
                <a:schemeClr val="bg1">
                  <a:lumMod val="50000"/>
                </a:schemeClr>
              </a:solidFill>
              <a:effectLst/>
              <a:latin typeface="Rockwell" panose="02060603020205020403" pitchFamily="18" charset="0"/>
              <a:ea typeface="+mn-ea"/>
              <a:cs typeface="+mn-cs"/>
            </a:rPr>
            <a:t>  </a:t>
          </a:r>
          <a:r>
            <a:rPr lang="en-US" sz="1100">
              <a:solidFill>
                <a:schemeClr val="dk1"/>
              </a:solidFill>
              <a:effectLst/>
              <a:latin typeface="Rockwell" panose="02060603020205020403" pitchFamily="18" charset="0"/>
              <a:ea typeface="+mn-ea"/>
              <a:cs typeface="+mn-cs"/>
            </a:rPr>
            <a:t>This worksheet summarizes the results for all tools in one convenient place.  It can be printed and attached to the review report to serve as a handy reference to the provider and reviewer of results and items needing corrective action.  In addition to calculating the number and percent met for each item or record reviewed, it calculates overall performance for each individual tool as well as for all tools combined.  </a:t>
          </a:r>
        </a:p>
        <a:p>
          <a:pPr lvl="0" algn="just"/>
          <a:endParaRPr lang="en-US" sz="1100">
            <a:solidFill>
              <a:schemeClr val="dk1"/>
            </a:solidFill>
            <a:effectLst/>
            <a:latin typeface="Rockwell" panose="02060603020205020403" pitchFamily="18" charset="0"/>
            <a:ea typeface="+mn-ea"/>
            <a:cs typeface="+mn-cs"/>
          </a:endParaRPr>
        </a:p>
        <a:p>
          <a:pPr lvl="0" algn="just"/>
          <a:r>
            <a:rPr lang="en-US" sz="1100">
              <a:solidFill>
                <a:schemeClr val="dk1"/>
              </a:solidFill>
              <a:effectLst/>
              <a:latin typeface="Rockwell" panose="02060603020205020403" pitchFamily="18" charset="0"/>
              <a:ea typeface="+mn-ea"/>
              <a:cs typeface="+mn-cs"/>
            </a:rPr>
            <a:t>The far right column of this worksheet indicates whether the tool was designated on the Workbook Set-Up worksheet to be applicable to the review.  This column may be used to filter the report to hide results for tools that were not used and to print the results only for the tools that were used.</a:t>
          </a:r>
        </a:p>
        <a:p>
          <a:pPr lvl="0" algn="just"/>
          <a:endParaRPr lang="en-US" sz="1100">
            <a:solidFill>
              <a:schemeClr val="dk1"/>
            </a:solidFill>
            <a:effectLst/>
            <a:latin typeface="Rockwell" panose="02060603020205020403" pitchFamily="18" charset="0"/>
            <a:ea typeface="+mn-ea"/>
            <a:cs typeface="+mn-cs"/>
          </a:endParaRPr>
        </a:p>
        <a:p>
          <a:pPr algn="just"/>
          <a:r>
            <a:rPr lang="en-US" sz="1100" b="1">
              <a:solidFill>
                <a:schemeClr val="bg1">
                  <a:lumMod val="50000"/>
                </a:schemeClr>
              </a:solidFill>
              <a:effectLst/>
              <a:latin typeface="Rockwell" panose="02060603020205020403" pitchFamily="18" charset="0"/>
              <a:ea typeface="+mn-ea"/>
              <a:cs typeface="+mn-cs"/>
            </a:rPr>
            <a:t>Data Extraction:</a:t>
          </a:r>
          <a:r>
            <a:rPr lang="en-US" sz="1100">
              <a:solidFill>
                <a:schemeClr val="bg1">
                  <a:lumMod val="50000"/>
                </a:schemeClr>
              </a:solidFill>
              <a:effectLst/>
              <a:latin typeface="Rockwell" panose="02060603020205020403" pitchFamily="18" charset="0"/>
              <a:ea typeface="+mn-ea"/>
              <a:cs typeface="+mn-cs"/>
            </a:rPr>
            <a:t>  </a:t>
          </a:r>
          <a:r>
            <a:rPr lang="en-US" sz="1100">
              <a:solidFill>
                <a:schemeClr val="dk1"/>
              </a:solidFill>
              <a:effectLst/>
              <a:latin typeface="Rockwell" panose="02060603020205020403" pitchFamily="18" charset="0"/>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  The Excel database may be used by DMH to aggregate and analyze review results for all LME-MCOs over time. </a:t>
          </a:r>
          <a:endParaRPr lang="en-US">
            <a:effectLst/>
            <a:latin typeface="Rockwell" panose="02060603020205020403" pitchFamily="18" charset="0"/>
          </a:endParaRPr>
        </a:p>
        <a:p>
          <a:pPr lvl="0" algn="just"/>
          <a:endParaRPr lang="en-US" sz="1100">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36634</xdr:colOff>
      <xdr:row>0</xdr:row>
      <xdr:rowOff>0</xdr:rowOff>
    </xdr:from>
    <xdr:to>
      <xdr:col>1</xdr:col>
      <xdr:colOff>722434</xdr:colOff>
      <xdr:row>2</xdr:row>
      <xdr:rowOff>161925</xdr:rowOff>
    </xdr:to>
    <xdr:pic>
      <xdr:nvPicPr>
        <xdr:cNvPr id="2" name="Picture 1" descr="http://www.veteransfocus.org/wp-content/uploads/2009/04/MHDDSAS_logo.pn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4" y="0"/>
          <a:ext cx="905608" cy="901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8</xdr:row>
      <xdr:rowOff>390526</xdr:rowOff>
    </xdr:from>
    <xdr:to>
      <xdr:col>11</xdr:col>
      <xdr:colOff>495299</xdr:colOff>
      <xdr:row>19</xdr:row>
      <xdr:rowOff>152400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5791200" y="1866901"/>
          <a:ext cx="4600574" cy="4733924"/>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 </a:t>
          </a:r>
        </a:p>
        <a:p>
          <a:pPr marL="171450" indent="-171450">
            <a:spcBef>
              <a:spcPts val="600"/>
            </a:spcBef>
            <a:buFont typeface="Wingdings" panose="05000000000000000000" pitchFamily="2" charset="2"/>
            <a:buChar char="§"/>
          </a:pP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3</xdr:row>
      <xdr:rowOff>38100</xdr:rowOff>
    </xdr:to>
    <xdr:pic>
      <xdr:nvPicPr>
        <xdr:cNvPr id="2" name="Picture 1" descr="http://www.veteransfocus.org/wp-content/uploads/2009/04/MHDDSAS_logo.pn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5048249</xdr:colOff>
      <xdr:row>41</xdr:row>
      <xdr:rowOff>0</xdr:rowOff>
    </xdr:from>
    <xdr:to>
      <xdr:col>11</xdr:col>
      <xdr:colOff>504824</xdr:colOff>
      <xdr:row>67</xdr:row>
      <xdr:rowOff>13299</xdr:rowOff>
    </xdr:to>
    <xdr:sp macro="" textlink="" fLocksText="0">
      <xdr:nvSpPr>
        <xdr:cNvPr id="5" name="TextBox 4">
          <a:extLst>
            <a:ext uri="{FF2B5EF4-FFF2-40B4-BE49-F238E27FC236}">
              <a16:creationId xmlns:a16="http://schemas.microsoft.com/office/drawing/2014/main" id="{00000000-0008-0000-0C00-000005000000}"/>
            </a:ext>
          </a:extLst>
        </xdr:cNvPr>
        <xdr:cNvSpPr txBox="1">
          <a:spLocks/>
        </xdr:cNvSpPr>
      </xdr:nvSpPr>
      <xdr:spPr>
        <a:xfrm>
          <a:off x="5267324" y="10496550"/>
          <a:ext cx="5210175"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twoCellAnchor>
    <xdr:from>
      <xdr:col>11</xdr:col>
      <xdr:colOff>5048249</xdr:colOff>
      <xdr:row>41</xdr:row>
      <xdr:rowOff>0</xdr:rowOff>
    </xdr:from>
    <xdr:to>
      <xdr:col>12</xdr:col>
      <xdr:colOff>0</xdr:colOff>
      <xdr:row>67</xdr:row>
      <xdr:rowOff>13299</xdr:rowOff>
    </xdr:to>
    <xdr:sp macro="" textlink="" fLocksText="0">
      <xdr:nvSpPr>
        <xdr:cNvPr id="4" name="TextBox 3">
          <a:extLst>
            <a:ext uri="{FF2B5EF4-FFF2-40B4-BE49-F238E27FC236}">
              <a16:creationId xmlns:a16="http://schemas.microsoft.com/office/drawing/2014/main" id="{00000000-0008-0000-0C00-000004000000}"/>
            </a:ext>
          </a:extLst>
        </xdr:cNvPr>
        <xdr:cNvSpPr txBox="1">
          <a:spLocks/>
        </xdr:cNvSpPr>
      </xdr:nvSpPr>
      <xdr:spPr>
        <a:xfrm>
          <a:off x="5267324" y="9829800"/>
          <a:ext cx="5210175"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914400</xdr:colOff>
      <xdr:row>3</xdr:row>
      <xdr:rowOff>28575</xdr:rowOff>
    </xdr:to>
    <xdr:pic>
      <xdr:nvPicPr>
        <xdr:cNvPr id="2" name="Picture 1" descr="http://www.veteransfocus.org/wp-content/uploads/2009/04/MHDDSAS_logo.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3347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504825</xdr:colOff>
      <xdr:row>9</xdr:row>
      <xdr:rowOff>0</xdr:rowOff>
    </xdr:from>
    <xdr:to>
      <xdr:col>11</xdr:col>
      <xdr:colOff>495300</xdr:colOff>
      <xdr:row>21</xdr:row>
      <xdr:rowOff>161925</xdr:rowOff>
    </xdr:to>
    <xdr:sp macro="" textlink="" fLocksText="0">
      <xdr:nvSpPr>
        <xdr:cNvPr id="3" name="TextBox 2">
          <a:extLst>
            <a:ext uri="{FF2B5EF4-FFF2-40B4-BE49-F238E27FC236}">
              <a16:creationId xmlns:a16="http://schemas.microsoft.com/office/drawing/2014/main" id="{00000000-0008-0000-0D00-000003000000}"/>
            </a:ext>
          </a:extLst>
        </xdr:cNvPr>
        <xdr:cNvSpPr txBox="1"/>
      </xdr:nvSpPr>
      <xdr:spPr>
        <a:xfrm>
          <a:off x="5772150" y="2105025"/>
          <a:ext cx="4619625" cy="5648325"/>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a:t>
          </a:r>
        </a:p>
        <a:p>
          <a:pPr marL="171450" indent="-171450">
            <a:buFont typeface="Wingdings" panose="05000000000000000000" pitchFamily="2" charset="2"/>
            <a:buChar char="§"/>
          </a:pP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914400</xdr:colOff>
      <xdr:row>2</xdr:row>
      <xdr:rowOff>447675</xdr:rowOff>
    </xdr:to>
    <xdr:pic>
      <xdr:nvPicPr>
        <xdr:cNvPr id="2" name="Picture 1" descr="http://www.veteransfocus.org/wp-content/uploads/2009/04/MHDDSAS_logo.pn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3347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43</xdr:row>
      <xdr:rowOff>0</xdr:rowOff>
    </xdr:from>
    <xdr:to>
      <xdr:col>12</xdr:col>
      <xdr:colOff>0</xdr:colOff>
      <xdr:row>69</xdr:row>
      <xdr:rowOff>13299</xdr:rowOff>
    </xdr:to>
    <xdr:sp macro="" textlink="" fLocksText="0">
      <xdr:nvSpPr>
        <xdr:cNvPr id="3" name="TextBox 2">
          <a:extLst>
            <a:ext uri="{FF2B5EF4-FFF2-40B4-BE49-F238E27FC236}">
              <a16:creationId xmlns:a16="http://schemas.microsoft.com/office/drawing/2014/main" id="{00000000-0008-0000-0E00-000003000000}"/>
            </a:ext>
          </a:extLst>
        </xdr:cNvPr>
        <xdr:cNvSpPr txBox="1">
          <a:spLocks/>
        </xdr:cNvSpPr>
      </xdr:nvSpPr>
      <xdr:spPr>
        <a:xfrm>
          <a:off x="5267325" y="10591800"/>
          <a:ext cx="5210175"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161925</xdr:rowOff>
    </xdr:to>
    <xdr:pic>
      <xdr:nvPicPr>
        <xdr:cNvPr id="2" name="Picture 1" descr="http://www.veteransfocus.org/wp-content/uploads/2009/04/MHDDSAS_logo.pn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514349</xdr:colOff>
      <xdr:row>9</xdr:row>
      <xdr:rowOff>0</xdr:rowOff>
    </xdr:from>
    <xdr:to>
      <xdr:col>12</xdr:col>
      <xdr:colOff>0</xdr:colOff>
      <xdr:row>15</xdr:row>
      <xdr:rowOff>152400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5781674" y="1876425"/>
          <a:ext cx="4629151" cy="2895600"/>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a:t>
          </a:r>
        </a:p>
        <a:p>
          <a:pPr marL="171450" indent="-171450">
            <a:spcBef>
              <a:spcPts val="600"/>
            </a:spcBef>
            <a:buFont typeface="Wingdings" panose="05000000000000000000" pitchFamily="2" charset="2"/>
            <a:buChar char="§"/>
          </a:pP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209550</xdr:rowOff>
    </xdr:to>
    <xdr:pic>
      <xdr:nvPicPr>
        <xdr:cNvPr id="2" name="Picture 1" descr="http://www.veteransfocus.org/wp-content/uploads/2009/04/MHDDSAS_logo.pn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xdr:colOff>
      <xdr:row>38</xdr:row>
      <xdr:rowOff>0</xdr:rowOff>
    </xdr:from>
    <xdr:to>
      <xdr:col>12</xdr:col>
      <xdr:colOff>0</xdr:colOff>
      <xdr:row>64</xdr:row>
      <xdr:rowOff>13299</xdr:rowOff>
    </xdr:to>
    <xdr:sp macro="" textlink="" fLocksText="0">
      <xdr:nvSpPr>
        <xdr:cNvPr id="3" name="TextBox 2">
          <a:extLst>
            <a:ext uri="{FF2B5EF4-FFF2-40B4-BE49-F238E27FC236}">
              <a16:creationId xmlns:a16="http://schemas.microsoft.com/office/drawing/2014/main" id="{00000000-0008-0000-1000-000003000000}"/>
            </a:ext>
          </a:extLst>
        </xdr:cNvPr>
        <xdr:cNvSpPr txBox="1">
          <a:spLocks/>
        </xdr:cNvSpPr>
      </xdr:nvSpPr>
      <xdr:spPr>
        <a:xfrm>
          <a:off x="5267326" y="8667750"/>
          <a:ext cx="5143500"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209550</xdr:rowOff>
    </xdr:to>
    <xdr:pic>
      <xdr:nvPicPr>
        <xdr:cNvPr id="2" name="Picture 1" descr="http://www.veteransfocus.org/wp-content/uploads/2009/04/MHDDSAS_logo.pn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37</xdr:row>
      <xdr:rowOff>0</xdr:rowOff>
    </xdr:from>
    <xdr:to>
      <xdr:col>12</xdr:col>
      <xdr:colOff>0</xdr:colOff>
      <xdr:row>63</xdr:row>
      <xdr:rowOff>13299</xdr:rowOff>
    </xdr:to>
    <xdr:sp macro="" textlink="" fLocksText="0">
      <xdr:nvSpPr>
        <xdr:cNvPr id="23" name="TextBox 22">
          <a:extLst>
            <a:ext uri="{FF2B5EF4-FFF2-40B4-BE49-F238E27FC236}">
              <a16:creationId xmlns:a16="http://schemas.microsoft.com/office/drawing/2014/main" id="{00000000-0008-0000-1100-000017000000}"/>
            </a:ext>
          </a:extLst>
        </xdr:cNvPr>
        <xdr:cNvSpPr txBox="1">
          <a:spLocks/>
        </xdr:cNvSpPr>
      </xdr:nvSpPr>
      <xdr:spPr>
        <a:xfrm>
          <a:off x="5267325" y="8963025"/>
          <a:ext cx="5153025"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twoCellAnchor>
    <xdr:from>
      <xdr:col>2</xdr:col>
      <xdr:colOff>0</xdr:colOff>
      <xdr:row>37</xdr:row>
      <xdr:rowOff>0</xdr:rowOff>
    </xdr:from>
    <xdr:to>
      <xdr:col>12</xdr:col>
      <xdr:colOff>0</xdr:colOff>
      <xdr:row>63</xdr:row>
      <xdr:rowOff>13299</xdr:rowOff>
    </xdr:to>
    <xdr:sp macro="" textlink="" fLocksText="0">
      <xdr:nvSpPr>
        <xdr:cNvPr id="91" name="TextBox 90">
          <a:extLst>
            <a:ext uri="{FF2B5EF4-FFF2-40B4-BE49-F238E27FC236}">
              <a16:creationId xmlns:a16="http://schemas.microsoft.com/office/drawing/2014/main" id="{00000000-0008-0000-1100-00005B000000}"/>
            </a:ext>
          </a:extLst>
        </xdr:cNvPr>
        <xdr:cNvSpPr txBox="1">
          <a:spLocks/>
        </xdr:cNvSpPr>
      </xdr:nvSpPr>
      <xdr:spPr>
        <a:xfrm>
          <a:off x="41271825" y="9772650"/>
          <a:ext cx="5153025"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twoCellAnchor>
    <xdr:from>
      <xdr:col>2</xdr:col>
      <xdr:colOff>0</xdr:colOff>
      <xdr:row>37</xdr:row>
      <xdr:rowOff>0</xdr:rowOff>
    </xdr:from>
    <xdr:to>
      <xdr:col>12</xdr:col>
      <xdr:colOff>0</xdr:colOff>
      <xdr:row>63</xdr:row>
      <xdr:rowOff>13299</xdr:rowOff>
    </xdr:to>
    <xdr:sp macro="" textlink="" fLocksText="0">
      <xdr:nvSpPr>
        <xdr:cNvPr id="92" name="TextBox 91">
          <a:extLst>
            <a:ext uri="{FF2B5EF4-FFF2-40B4-BE49-F238E27FC236}">
              <a16:creationId xmlns:a16="http://schemas.microsoft.com/office/drawing/2014/main" id="{00000000-0008-0000-1100-00005C000000}"/>
            </a:ext>
          </a:extLst>
        </xdr:cNvPr>
        <xdr:cNvSpPr txBox="1">
          <a:spLocks/>
        </xdr:cNvSpPr>
      </xdr:nvSpPr>
      <xdr:spPr>
        <a:xfrm>
          <a:off x="41271825" y="9772650"/>
          <a:ext cx="5153025"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twoCellAnchor>
    <xdr:from>
      <xdr:col>2</xdr:col>
      <xdr:colOff>0</xdr:colOff>
      <xdr:row>37</xdr:row>
      <xdr:rowOff>0</xdr:rowOff>
    </xdr:from>
    <xdr:to>
      <xdr:col>12</xdr:col>
      <xdr:colOff>0</xdr:colOff>
      <xdr:row>63</xdr:row>
      <xdr:rowOff>13299</xdr:rowOff>
    </xdr:to>
    <xdr:sp macro="" textlink="" fLocksText="0">
      <xdr:nvSpPr>
        <xdr:cNvPr id="93" name="TextBox 92">
          <a:extLst>
            <a:ext uri="{FF2B5EF4-FFF2-40B4-BE49-F238E27FC236}">
              <a16:creationId xmlns:a16="http://schemas.microsoft.com/office/drawing/2014/main" id="{00000000-0008-0000-1100-00005D000000}"/>
            </a:ext>
          </a:extLst>
        </xdr:cNvPr>
        <xdr:cNvSpPr txBox="1">
          <a:spLocks/>
        </xdr:cNvSpPr>
      </xdr:nvSpPr>
      <xdr:spPr>
        <a:xfrm>
          <a:off x="41271825" y="9772650"/>
          <a:ext cx="5153025"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209550</xdr:rowOff>
    </xdr:to>
    <xdr:pic>
      <xdr:nvPicPr>
        <xdr:cNvPr id="2" name="Picture 1" descr="http://www.veteransfocus.org/wp-content/uploads/2009/04/MHDDSAS_logo.pn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50</xdr:row>
      <xdr:rowOff>0</xdr:rowOff>
    </xdr:from>
    <xdr:to>
      <xdr:col>12</xdr:col>
      <xdr:colOff>0</xdr:colOff>
      <xdr:row>76</xdr:row>
      <xdr:rowOff>13299</xdr:rowOff>
    </xdr:to>
    <xdr:sp macro="" textlink="" fLocksText="0">
      <xdr:nvSpPr>
        <xdr:cNvPr id="3" name="TextBox 2">
          <a:extLst>
            <a:ext uri="{FF2B5EF4-FFF2-40B4-BE49-F238E27FC236}">
              <a16:creationId xmlns:a16="http://schemas.microsoft.com/office/drawing/2014/main" id="{00000000-0008-0000-1200-000003000000}"/>
            </a:ext>
          </a:extLst>
        </xdr:cNvPr>
        <xdr:cNvSpPr txBox="1">
          <a:spLocks/>
        </xdr:cNvSpPr>
      </xdr:nvSpPr>
      <xdr:spPr>
        <a:xfrm>
          <a:off x="5267325" y="9772650"/>
          <a:ext cx="5153025"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twoCellAnchor>
    <xdr:from>
      <xdr:col>2</xdr:col>
      <xdr:colOff>0</xdr:colOff>
      <xdr:row>50</xdr:row>
      <xdr:rowOff>0</xdr:rowOff>
    </xdr:from>
    <xdr:to>
      <xdr:col>12</xdr:col>
      <xdr:colOff>0</xdr:colOff>
      <xdr:row>76</xdr:row>
      <xdr:rowOff>13299</xdr:rowOff>
    </xdr:to>
    <xdr:sp macro="" textlink="" fLocksText="0">
      <xdr:nvSpPr>
        <xdr:cNvPr id="77" name="TextBox 76">
          <a:extLst>
            <a:ext uri="{FF2B5EF4-FFF2-40B4-BE49-F238E27FC236}">
              <a16:creationId xmlns:a16="http://schemas.microsoft.com/office/drawing/2014/main" id="{00000000-0008-0000-1200-00004D000000}"/>
            </a:ext>
          </a:extLst>
        </xdr:cNvPr>
        <xdr:cNvSpPr txBox="1">
          <a:spLocks/>
        </xdr:cNvSpPr>
      </xdr:nvSpPr>
      <xdr:spPr>
        <a:xfrm>
          <a:off x="5267325" y="9772650"/>
          <a:ext cx="5153025"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twoCellAnchor>
    <xdr:from>
      <xdr:col>2</xdr:col>
      <xdr:colOff>0</xdr:colOff>
      <xdr:row>50</xdr:row>
      <xdr:rowOff>0</xdr:rowOff>
    </xdr:from>
    <xdr:to>
      <xdr:col>12</xdr:col>
      <xdr:colOff>0</xdr:colOff>
      <xdr:row>76</xdr:row>
      <xdr:rowOff>13299</xdr:rowOff>
    </xdr:to>
    <xdr:sp macro="" textlink="" fLocksText="0">
      <xdr:nvSpPr>
        <xdr:cNvPr id="78" name="TextBox 77">
          <a:extLst>
            <a:ext uri="{FF2B5EF4-FFF2-40B4-BE49-F238E27FC236}">
              <a16:creationId xmlns:a16="http://schemas.microsoft.com/office/drawing/2014/main" id="{00000000-0008-0000-1200-00004E000000}"/>
            </a:ext>
          </a:extLst>
        </xdr:cNvPr>
        <xdr:cNvSpPr txBox="1">
          <a:spLocks/>
        </xdr:cNvSpPr>
      </xdr:nvSpPr>
      <xdr:spPr>
        <a:xfrm>
          <a:off x="5267325" y="9772650"/>
          <a:ext cx="5153025"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twoCellAnchor>
    <xdr:from>
      <xdr:col>2</xdr:col>
      <xdr:colOff>0</xdr:colOff>
      <xdr:row>50</xdr:row>
      <xdr:rowOff>0</xdr:rowOff>
    </xdr:from>
    <xdr:to>
      <xdr:col>12</xdr:col>
      <xdr:colOff>0</xdr:colOff>
      <xdr:row>76</xdr:row>
      <xdr:rowOff>13299</xdr:rowOff>
    </xdr:to>
    <xdr:sp macro="" textlink="" fLocksText="0">
      <xdr:nvSpPr>
        <xdr:cNvPr id="79" name="TextBox 78">
          <a:extLst>
            <a:ext uri="{FF2B5EF4-FFF2-40B4-BE49-F238E27FC236}">
              <a16:creationId xmlns:a16="http://schemas.microsoft.com/office/drawing/2014/main" id="{00000000-0008-0000-1200-00004F000000}"/>
            </a:ext>
          </a:extLst>
        </xdr:cNvPr>
        <xdr:cNvSpPr txBox="1">
          <a:spLocks/>
        </xdr:cNvSpPr>
      </xdr:nvSpPr>
      <xdr:spPr>
        <a:xfrm>
          <a:off x="5267325" y="9772650"/>
          <a:ext cx="5153025"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895350</xdr:colOff>
      <xdr:row>2</xdr:row>
      <xdr:rowOff>428625</xdr:rowOff>
    </xdr:to>
    <xdr:pic>
      <xdr:nvPicPr>
        <xdr:cNvPr id="2" name="Picture 1" descr="http://www.veteransfocus.org/wp-content/uploads/2009/04/MHDDSAS_logo.png">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14425"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8</xdr:row>
      <xdr:rowOff>0</xdr:rowOff>
    </xdr:from>
    <xdr:to>
      <xdr:col>11</xdr:col>
      <xdr:colOff>495300</xdr:colOff>
      <xdr:row>26</xdr:row>
      <xdr:rowOff>152400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5781675" y="2105025"/>
          <a:ext cx="4610100" cy="33528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a:t>
          </a:r>
        </a:p>
        <a:p>
          <a:pPr marL="171450" indent="-171450">
            <a:spcBef>
              <a:spcPts val="600"/>
            </a:spcBef>
            <a:buFont typeface="Wingdings" panose="05000000000000000000" pitchFamily="2" charset="2"/>
            <a:buChar char="§"/>
          </a:pPr>
          <a:endParaRPr lang="en-US" sz="1100"/>
        </a:p>
      </xdr:txBody>
    </xdr:sp>
    <xdr:clientData/>
  </xdr:twoCellAnchor>
  <xdr:twoCellAnchor>
    <xdr:from>
      <xdr:col>3</xdr:col>
      <xdr:colOff>9525</xdr:colOff>
      <xdr:row>15</xdr:row>
      <xdr:rowOff>552450</xdr:rowOff>
    </xdr:from>
    <xdr:to>
      <xdr:col>11</xdr:col>
      <xdr:colOff>495300</xdr:colOff>
      <xdr:row>26</xdr:row>
      <xdr:rowOff>0</xdr:rowOff>
    </xdr:to>
    <xdr:sp macro="" textlink="">
      <xdr:nvSpPr>
        <xdr:cNvPr id="40" name="TextBox 39">
          <a:extLst>
            <a:ext uri="{FF2B5EF4-FFF2-40B4-BE49-F238E27FC236}">
              <a16:creationId xmlns:a16="http://schemas.microsoft.com/office/drawing/2014/main" id="{00000000-0008-0000-1300-000028000000}"/>
            </a:ext>
          </a:extLst>
        </xdr:cNvPr>
        <xdr:cNvSpPr txBox="1"/>
      </xdr:nvSpPr>
      <xdr:spPr>
        <a:xfrm>
          <a:off x="5791200" y="6953250"/>
          <a:ext cx="4600575" cy="38195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400" b="1"/>
            <a:t>ONLY FOR ALLIANCE</a:t>
          </a:r>
          <a:r>
            <a:rPr lang="en-US" sz="4400" b="1" baseline="0"/>
            <a:t> AND TRILLIUM</a:t>
          </a:r>
          <a:endParaRPr lang="en-US" sz="4400" b="1"/>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885825</xdr:colOff>
      <xdr:row>3</xdr:row>
      <xdr:rowOff>0</xdr:rowOff>
    </xdr:to>
    <xdr:pic>
      <xdr:nvPicPr>
        <xdr:cNvPr id="2" name="Picture 1" descr="http://www.veteransfocus.org/wp-content/uploads/2009/04/MHDDSAS_logo.png">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51</xdr:row>
      <xdr:rowOff>0</xdr:rowOff>
    </xdr:from>
    <xdr:to>
      <xdr:col>12</xdr:col>
      <xdr:colOff>0</xdr:colOff>
      <xdr:row>77</xdr:row>
      <xdr:rowOff>13299</xdr:rowOff>
    </xdr:to>
    <xdr:sp macro="" textlink="" fLocksText="0">
      <xdr:nvSpPr>
        <xdr:cNvPr id="3" name="TextBox 2">
          <a:extLst>
            <a:ext uri="{FF2B5EF4-FFF2-40B4-BE49-F238E27FC236}">
              <a16:creationId xmlns:a16="http://schemas.microsoft.com/office/drawing/2014/main" id="{00000000-0008-0000-1400-000003000000}"/>
            </a:ext>
          </a:extLst>
        </xdr:cNvPr>
        <xdr:cNvSpPr txBox="1">
          <a:spLocks/>
        </xdr:cNvSpPr>
      </xdr:nvSpPr>
      <xdr:spPr>
        <a:xfrm>
          <a:off x="5267325" y="11468100"/>
          <a:ext cx="5143501"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twoCellAnchor>
    <xdr:from>
      <xdr:col>12</xdr:col>
      <xdr:colOff>9524</xdr:colOff>
      <xdr:row>35</xdr:row>
      <xdr:rowOff>161925</xdr:rowOff>
    </xdr:from>
    <xdr:to>
      <xdr:col>20</xdr:col>
      <xdr:colOff>76199</xdr:colOff>
      <xdr:row>41</xdr:row>
      <xdr:rowOff>0</xdr:rowOff>
    </xdr:to>
    <xdr:sp macro="" textlink="">
      <xdr:nvSpPr>
        <xdr:cNvPr id="32" name="TextBox 31">
          <a:extLst>
            <a:ext uri="{FF2B5EF4-FFF2-40B4-BE49-F238E27FC236}">
              <a16:creationId xmlns:a16="http://schemas.microsoft.com/office/drawing/2014/main" id="{00000000-0008-0000-1400-000020000000}"/>
            </a:ext>
          </a:extLst>
        </xdr:cNvPr>
        <xdr:cNvSpPr txBox="1"/>
      </xdr:nvSpPr>
      <xdr:spPr>
        <a:xfrm>
          <a:off x="10420349" y="10829925"/>
          <a:ext cx="4791075" cy="25622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400" b="1"/>
            <a:t>ONLY FOR ALLIANCE</a:t>
          </a:r>
          <a:r>
            <a:rPr lang="en-US" sz="4400" b="1" baseline="0"/>
            <a:t> AND TRILLIUM</a:t>
          </a:r>
          <a:endParaRPr lang="en-US" sz="4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12</xdr:row>
      <xdr:rowOff>19051</xdr:rowOff>
    </xdr:from>
    <xdr:to>
      <xdr:col>11</xdr:col>
      <xdr:colOff>0</xdr:colOff>
      <xdr:row>33</xdr:row>
      <xdr:rowOff>9525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050" y="2333626"/>
          <a:ext cx="6696075" cy="339089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a:solidFill>
                <a:schemeClr val="dk1"/>
              </a:solidFill>
              <a:effectLst/>
              <a:latin typeface="Rockwell" panose="02060603020205020403" pitchFamily="18" charset="0"/>
              <a:ea typeface="+mn-ea"/>
              <a:cs typeface="+mn-cs"/>
            </a:rPr>
            <a:t>SAPTBG – Prevention Program Monitoring/SAPTBG</a:t>
          </a:r>
          <a:r>
            <a:rPr lang="en-US" sz="1200" b="0" i="0" baseline="0">
              <a:solidFill>
                <a:schemeClr val="dk1"/>
              </a:solidFill>
              <a:effectLst/>
              <a:latin typeface="Rockwell" panose="02060603020205020403" pitchFamily="18" charset="0"/>
              <a:ea typeface="+mn-ea"/>
              <a:cs typeface="+mn-cs"/>
            </a:rPr>
            <a:t> - Prevention Record Review</a:t>
          </a:r>
          <a:endParaRPr lang="en-US" sz="1200">
            <a:effectLst/>
            <a:latin typeface="Rockwell" panose="02060603020205020403" pitchFamily="18" charset="0"/>
          </a:endParaRPr>
        </a:p>
        <a:p>
          <a:r>
            <a:rPr lang="en-US" sz="1200" b="0" i="0">
              <a:solidFill>
                <a:schemeClr val="dk1"/>
              </a:solidFill>
              <a:effectLst/>
              <a:latin typeface="Rockwell" panose="02060603020205020403" pitchFamily="18" charset="0"/>
              <a:ea typeface="+mn-ea"/>
              <a:cs typeface="+mn-cs"/>
            </a:rPr>
            <a:t>SAPTBG Individuals</a:t>
          </a:r>
          <a:r>
            <a:rPr lang="en-US" sz="1200" b="0" i="0" baseline="0">
              <a:solidFill>
                <a:schemeClr val="dk1"/>
              </a:solidFill>
              <a:effectLst/>
              <a:latin typeface="Rockwell" panose="02060603020205020403" pitchFamily="18" charset="0"/>
              <a:ea typeface="+mn-ea"/>
              <a:cs typeface="+mn-cs"/>
            </a:rPr>
            <a:t> Using Substances Intravenously Program Monitoring</a:t>
          </a:r>
          <a:endParaRPr lang="en-US" sz="1200">
            <a:effectLst/>
            <a:latin typeface="Rockwell" panose="02060603020205020403" pitchFamily="18" charset="0"/>
          </a:endParaRPr>
        </a:p>
        <a:p>
          <a:pPr eaLnBrk="1" fontAlgn="auto" latinLnBrk="0" hangingPunct="1"/>
          <a:r>
            <a:rPr lang="en-US" sz="1200" b="0" i="0">
              <a:solidFill>
                <a:schemeClr val="dk1"/>
              </a:solidFill>
              <a:effectLst/>
              <a:latin typeface="Rockwell" panose="02060603020205020403" pitchFamily="18" charset="0"/>
              <a:ea typeface="+mn-ea"/>
              <a:cs typeface="+mn-cs"/>
            </a:rPr>
            <a:t>SAPTBG Individuals</a:t>
          </a:r>
          <a:r>
            <a:rPr lang="en-US" sz="1200" b="0" i="0" baseline="0">
              <a:solidFill>
                <a:schemeClr val="dk1"/>
              </a:solidFill>
              <a:effectLst/>
              <a:latin typeface="Rockwell" panose="02060603020205020403" pitchFamily="18" charset="0"/>
              <a:ea typeface="+mn-ea"/>
              <a:cs typeface="+mn-cs"/>
            </a:rPr>
            <a:t> Using Substances Intravenously Record Review</a:t>
          </a:r>
          <a:endParaRPr lang="en-US" sz="1200">
            <a:effectLst/>
            <a:latin typeface="Rockwell" panose="02060603020205020403" pitchFamily="18" charset="0"/>
          </a:endParaRPr>
        </a:p>
        <a:p>
          <a:r>
            <a:rPr lang="en-US" sz="1200" b="0" i="0">
              <a:solidFill>
                <a:schemeClr val="dk1"/>
              </a:solidFill>
              <a:effectLst/>
              <a:latin typeface="Rockwell" panose="02060603020205020403" pitchFamily="18" charset="0"/>
              <a:ea typeface="+mn-ea"/>
              <a:cs typeface="+mn-cs"/>
            </a:rPr>
            <a:t>SAPTBG - Record Review</a:t>
          </a:r>
          <a:endParaRPr lang="en-US" sz="1200">
            <a:effectLst/>
            <a:latin typeface="Rockwell" panose="02060603020205020403" pitchFamily="18" charset="0"/>
          </a:endParaRPr>
        </a:p>
        <a:p>
          <a:r>
            <a:rPr lang="en-US" sz="1200" b="0" i="0">
              <a:solidFill>
                <a:schemeClr val="dk1"/>
              </a:solidFill>
              <a:effectLst/>
              <a:latin typeface="Rockwell" panose="02060603020205020403" pitchFamily="18" charset="0"/>
              <a:ea typeface="+mn-ea"/>
              <a:cs typeface="+mn-cs"/>
            </a:rPr>
            <a:t>SAPTBG - Women’s Set-Aside</a:t>
          </a:r>
          <a:r>
            <a:rPr lang="en-US" sz="1200" b="0" i="0" baseline="0">
              <a:solidFill>
                <a:schemeClr val="dk1"/>
              </a:solidFill>
              <a:effectLst/>
              <a:latin typeface="Rockwell" panose="02060603020205020403" pitchFamily="18" charset="0"/>
              <a:ea typeface="+mn-ea"/>
              <a:cs typeface="+mn-cs"/>
            </a:rPr>
            <a:t> Funding Program Monitoring</a:t>
          </a:r>
          <a:endParaRPr lang="en-US" sz="1200">
            <a:effectLst/>
            <a:latin typeface="Rockwell" panose="02060603020205020403" pitchFamily="18" charset="0"/>
          </a:endParaRPr>
        </a:p>
        <a:p>
          <a:r>
            <a:rPr lang="en-US" sz="1200" b="0" i="0">
              <a:solidFill>
                <a:schemeClr val="dk1"/>
              </a:solidFill>
              <a:effectLst/>
              <a:latin typeface="Rockwell" panose="02060603020205020403" pitchFamily="18" charset="0"/>
              <a:ea typeface="+mn-ea"/>
              <a:cs typeface="+mn-cs"/>
            </a:rPr>
            <a:t>SAPTBG</a:t>
          </a:r>
          <a:r>
            <a:rPr lang="en-US" sz="1200" b="0" i="0" baseline="0">
              <a:solidFill>
                <a:schemeClr val="dk1"/>
              </a:solidFill>
              <a:effectLst/>
              <a:latin typeface="Rockwell" panose="02060603020205020403" pitchFamily="18" charset="0"/>
              <a:ea typeface="+mn-ea"/>
              <a:cs typeface="+mn-cs"/>
            </a:rPr>
            <a:t> - Women's Set-Aside Funding Record Review</a:t>
          </a:r>
          <a:endParaRPr lang="en-US" sz="1200">
            <a:effectLst/>
            <a:latin typeface="Rockwell" panose="02060603020205020403" pitchFamily="18" charset="0"/>
          </a:endParaRPr>
        </a:p>
        <a:p>
          <a:r>
            <a:rPr lang="en-US" sz="1200" b="0" i="0">
              <a:solidFill>
                <a:schemeClr val="dk1"/>
              </a:solidFill>
              <a:effectLst/>
              <a:latin typeface="Rockwell" panose="02060603020205020403" pitchFamily="18" charset="0"/>
              <a:ea typeface="+mn-ea"/>
              <a:cs typeface="+mn-cs"/>
            </a:rPr>
            <a:t>SAPTBG - CASAWORKs for Families ™ Residential</a:t>
          </a:r>
          <a:r>
            <a:rPr lang="en-US" sz="1200" b="0" i="0" baseline="0">
              <a:solidFill>
                <a:schemeClr val="dk1"/>
              </a:solidFill>
              <a:effectLst/>
              <a:latin typeface="Rockwell" panose="02060603020205020403" pitchFamily="18" charset="0"/>
              <a:ea typeface="+mn-ea"/>
              <a:cs typeface="+mn-cs"/>
            </a:rPr>
            <a:t> Initiative Program Monitoring</a:t>
          </a:r>
          <a:endParaRPr lang="en-US" sz="1200">
            <a:effectLst/>
            <a:latin typeface="Rockwell" panose="02060603020205020403" pitchFamily="18" charset="0"/>
          </a:endParaRPr>
        </a:p>
        <a:p>
          <a:pPr eaLnBrk="1" fontAlgn="auto" latinLnBrk="0" hangingPunct="1"/>
          <a:r>
            <a:rPr lang="en-US" sz="1200" b="0" i="0">
              <a:solidFill>
                <a:schemeClr val="dk1"/>
              </a:solidFill>
              <a:effectLst/>
              <a:latin typeface="Rockwell" panose="02060603020205020403" pitchFamily="18" charset="0"/>
              <a:ea typeface="+mn-ea"/>
              <a:cs typeface="+mn-cs"/>
            </a:rPr>
            <a:t>SAPTBG - CASAWORKs for Families ™ Residential</a:t>
          </a:r>
          <a:r>
            <a:rPr lang="en-US" sz="1200" b="0" i="0" baseline="0">
              <a:solidFill>
                <a:schemeClr val="dk1"/>
              </a:solidFill>
              <a:effectLst/>
              <a:latin typeface="Rockwell" panose="02060603020205020403" pitchFamily="18" charset="0"/>
              <a:ea typeface="+mn-ea"/>
              <a:cs typeface="+mn-cs"/>
            </a:rPr>
            <a:t> Initiative Record Review</a:t>
          </a:r>
          <a:endParaRPr lang="en-US" sz="1200">
            <a:effectLst/>
            <a:latin typeface="Rockwell" panose="02060603020205020403" pitchFamily="18" charset="0"/>
          </a:endParaRPr>
        </a:p>
        <a:p>
          <a:r>
            <a:rPr lang="en-US" sz="1200" b="0" i="0">
              <a:solidFill>
                <a:schemeClr val="dk1"/>
              </a:solidFill>
              <a:effectLst/>
              <a:latin typeface="Rockwell" panose="02060603020205020403" pitchFamily="18" charset="0"/>
              <a:ea typeface="+mn-ea"/>
              <a:cs typeface="+mn-cs"/>
            </a:rPr>
            <a:t>SAPTBG - WORK</a:t>
          </a:r>
          <a:r>
            <a:rPr lang="en-US" sz="1200" b="0" i="0" baseline="0">
              <a:solidFill>
                <a:schemeClr val="dk1"/>
              </a:solidFill>
              <a:effectLst/>
              <a:latin typeface="Rockwell" panose="02060603020205020403" pitchFamily="18" charset="0"/>
              <a:ea typeface="+mn-ea"/>
              <a:cs typeface="+mn-cs"/>
            </a:rPr>
            <a:t> FIRST/Child Protective Services Substance Use Initiative Program Monitoring</a:t>
          </a:r>
          <a:endParaRPr lang="en-US" sz="1200">
            <a:effectLst/>
            <a:latin typeface="Rockwell" panose="02060603020205020403" pitchFamily="18" charset="0"/>
          </a:endParaRPr>
        </a:p>
        <a:p>
          <a:pPr eaLnBrk="1" fontAlgn="auto" latinLnBrk="0" hangingPunct="1"/>
          <a:r>
            <a:rPr lang="en-US" sz="1200" b="0" i="0">
              <a:solidFill>
                <a:schemeClr val="dk1"/>
              </a:solidFill>
              <a:effectLst/>
              <a:latin typeface="Rockwell" panose="02060603020205020403" pitchFamily="18" charset="0"/>
              <a:ea typeface="+mn-ea"/>
              <a:cs typeface="+mn-cs"/>
            </a:rPr>
            <a:t>SAPTBG - WORK</a:t>
          </a:r>
          <a:r>
            <a:rPr lang="en-US" sz="1200" b="0" i="0" baseline="0">
              <a:solidFill>
                <a:schemeClr val="dk1"/>
              </a:solidFill>
              <a:effectLst/>
              <a:latin typeface="Rockwell" panose="02060603020205020403" pitchFamily="18" charset="0"/>
              <a:ea typeface="+mn-ea"/>
              <a:cs typeface="+mn-cs"/>
            </a:rPr>
            <a:t> FIRST/Child Protective Services Substance Use Initiative Record Review</a:t>
          </a:r>
          <a:endParaRPr lang="en-US" sz="1200">
            <a:effectLst/>
            <a:latin typeface="Rockwell" panose="02060603020205020403" pitchFamily="18" charset="0"/>
          </a:endParaRPr>
        </a:p>
        <a:p>
          <a:r>
            <a:rPr lang="en-US" sz="1200" b="0" i="0">
              <a:solidFill>
                <a:schemeClr val="dk1"/>
              </a:solidFill>
              <a:effectLst/>
              <a:latin typeface="Rockwell" panose="02060603020205020403" pitchFamily="18" charset="0"/>
              <a:ea typeface="+mn-ea"/>
              <a:cs typeface="+mn-cs"/>
            </a:rPr>
            <a:t>Juvenile Justice Substance Abuse</a:t>
          </a:r>
          <a:r>
            <a:rPr lang="en-US" sz="1200" b="0" i="0" baseline="0">
              <a:solidFill>
                <a:schemeClr val="dk1"/>
              </a:solidFill>
              <a:effectLst/>
              <a:latin typeface="Rockwell" panose="02060603020205020403" pitchFamily="18" charset="0"/>
              <a:ea typeface="+mn-ea"/>
              <a:cs typeface="+mn-cs"/>
            </a:rPr>
            <a:t> Mental Health Partnership Program Review (JJSAMHP)</a:t>
          </a:r>
          <a:endParaRPr lang="en-US" sz="1200">
            <a:effectLst/>
            <a:latin typeface="Rockwell" panose="02060603020205020403" pitchFamily="18" charset="0"/>
          </a:endParaRPr>
        </a:p>
        <a:p>
          <a:pPr eaLnBrk="1" fontAlgn="auto" latinLnBrk="0" hangingPunct="1"/>
          <a:r>
            <a:rPr lang="en-US" sz="1200" b="0" i="0">
              <a:solidFill>
                <a:schemeClr val="dk1"/>
              </a:solidFill>
              <a:effectLst/>
              <a:latin typeface="Rockwell" panose="02060603020205020403" pitchFamily="18" charset="0"/>
              <a:ea typeface="+mn-ea"/>
              <a:cs typeface="+mn-cs"/>
            </a:rPr>
            <a:t>Juvenile Justice Substance Abuse</a:t>
          </a:r>
          <a:r>
            <a:rPr lang="en-US" sz="1200" b="0" i="0" baseline="0">
              <a:solidFill>
                <a:schemeClr val="dk1"/>
              </a:solidFill>
              <a:effectLst/>
              <a:latin typeface="Rockwell" panose="02060603020205020403" pitchFamily="18" charset="0"/>
              <a:ea typeface="+mn-ea"/>
              <a:cs typeface="+mn-cs"/>
            </a:rPr>
            <a:t> Mental Health Partnership Record Review (JJSAMHP)</a:t>
          </a:r>
          <a:endParaRPr lang="en-US" sz="1200">
            <a:effectLst/>
            <a:latin typeface="Rockwell" panose="02060603020205020403" pitchFamily="18" charset="0"/>
          </a:endParaRPr>
        </a:p>
        <a:p>
          <a:r>
            <a:rPr lang="en-US" sz="1200" b="0" i="0">
              <a:solidFill>
                <a:schemeClr val="dk1"/>
              </a:solidFill>
              <a:effectLst/>
              <a:latin typeface="Rockwell" panose="02060603020205020403" pitchFamily="18" charset="0"/>
              <a:ea typeface="+mn-ea"/>
              <a:cs typeface="+mn-cs"/>
            </a:rPr>
            <a:t>Community</a:t>
          </a:r>
          <a:r>
            <a:rPr lang="en-US" sz="1200" b="0" i="0" baseline="0">
              <a:solidFill>
                <a:schemeClr val="dk1"/>
              </a:solidFill>
              <a:effectLst/>
              <a:latin typeface="Rockwell" panose="02060603020205020403" pitchFamily="18" charset="0"/>
              <a:ea typeface="+mn-ea"/>
              <a:cs typeface="+mn-cs"/>
            </a:rPr>
            <a:t> Mental Health Services Block Grant (CMHSBG) Program Monitoring</a:t>
          </a:r>
          <a:endParaRPr lang="en-US" sz="1200">
            <a:effectLst/>
            <a:latin typeface="Rockwell" panose="02060603020205020403" pitchFamily="18" charset="0"/>
          </a:endParaRPr>
        </a:p>
        <a:p>
          <a:r>
            <a:rPr lang="en-US" sz="1200" b="0" i="0">
              <a:solidFill>
                <a:schemeClr val="dk1"/>
              </a:solidFill>
              <a:effectLst/>
              <a:latin typeface="Rockwell" panose="02060603020205020403" pitchFamily="18" charset="0"/>
              <a:ea typeface="+mn-ea"/>
              <a:cs typeface="+mn-cs"/>
            </a:rPr>
            <a:t>Community Mental Health Services Block Grant (CMHSBG) Record Review</a:t>
          </a:r>
          <a:endParaRPr lang="en-US" sz="1200">
            <a:effectLst/>
            <a:latin typeface="Rockwell" panose="02060603020205020403" pitchFamily="18" charset="0"/>
          </a:endParaRPr>
        </a:p>
        <a:p>
          <a:r>
            <a:rPr lang="en-US" sz="1200" b="0" i="0">
              <a:solidFill>
                <a:schemeClr val="dk1"/>
              </a:solidFill>
              <a:effectLst/>
              <a:latin typeface="Rockwell" panose="02060603020205020403" pitchFamily="18" charset="0"/>
              <a:ea typeface="+mn-ea"/>
              <a:cs typeface="+mn-cs"/>
            </a:rPr>
            <a:t>System of Care</a:t>
          </a:r>
          <a:r>
            <a:rPr lang="en-US" sz="1200" b="0" i="0" baseline="0">
              <a:solidFill>
                <a:schemeClr val="dk1"/>
              </a:solidFill>
              <a:effectLst/>
              <a:latin typeface="Rockwell" panose="02060603020205020403" pitchFamily="18" charset="0"/>
              <a:ea typeface="+mn-ea"/>
              <a:cs typeface="+mn-cs"/>
            </a:rPr>
            <a:t> Expansion Grant - High Fidelity Wraparound Program Monitoring</a:t>
          </a:r>
          <a:r>
            <a:rPr lang="en-US" sz="1200" b="0" i="0">
              <a:solidFill>
                <a:schemeClr val="dk1"/>
              </a:solidFill>
              <a:effectLst/>
              <a:latin typeface="Rockwell" panose="02060603020205020403" pitchFamily="18" charset="0"/>
              <a:ea typeface="+mn-ea"/>
              <a:cs typeface="+mn-cs"/>
            </a:rPr>
            <a:t> </a:t>
          </a:r>
          <a:endParaRPr lang="en-US" sz="1200">
            <a:effectLst/>
            <a:latin typeface="Rockwell" panose="02060603020205020403" pitchFamily="18" charset="0"/>
          </a:endParaRPr>
        </a:p>
        <a:p>
          <a:pPr eaLnBrk="1" fontAlgn="auto" latinLnBrk="0" hangingPunct="1"/>
          <a:r>
            <a:rPr lang="en-US" sz="1200" b="0" i="0">
              <a:solidFill>
                <a:schemeClr val="dk1"/>
              </a:solidFill>
              <a:effectLst/>
              <a:latin typeface="Rockwell" panose="02060603020205020403" pitchFamily="18" charset="0"/>
              <a:ea typeface="+mn-ea"/>
              <a:cs typeface="+mn-cs"/>
            </a:rPr>
            <a:t>System</a:t>
          </a:r>
          <a:r>
            <a:rPr lang="en-US" sz="1200" b="0" i="0" baseline="0">
              <a:solidFill>
                <a:schemeClr val="dk1"/>
              </a:solidFill>
              <a:effectLst/>
              <a:latin typeface="Rockwell" panose="02060603020205020403" pitchFamily="18" charset="0"/>
              <a:ea typeface="+mn-ea"/>
              <a:cs typeface="+mn-cs"/>
            </a:rPr>
            <a:t> of Care Expansion Grant - High Fidelity Wraparound Record Review</a:t>
          </a:r>
          <a:endParaRPr lang="en-US" sz="1200">
            <a:effectLst/>
            <a:latin typeface="Rockwell" panose="02060603020205020403" pitchFamily="18" charset="0"/>
          </a:endParaRPr>
        </a:p>
        <a:p>
          <a:endParaRPr lang="en-US" sz="1200">
            <a:latin typeface="Rockwell" panose="02060603020205020403"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565150</xdr:colOff>
          <xdr:row>2</xdr:row>
          <xdr:rowOff>139700</xdr:rowOff>
        </xdr:from>
        <xdr:to>
          <xdr:col>10</xdr:col>
          <xdr:colOff>107950</xdr:colOff>
          <xdr:row>8</xdr:row>
          <xdr:rowOff>25400</xdr:rowOff>
        </xdr:to>
        <xdr:sp macro="" textlink="">
          <xdr:nvSpPr>
            <xdr:cNvPr id="60433" name="Object 17" hidden="1">
              <a:extLst>
                <a:ext uri="{63B3BB69-23CF-44E3-9099-C40C66FF867C}">
                  <a14:compatExt spid="_x0000_s60433"/>
                </a:ext>
                <a:ext uri="{FF2B5EF4-FFF2-40B4-BE49-F238E27FC236}">
                  <a16:creationId xmlns:a16="http://schemas.microsoft.com/office/drawing/2014/main" id="{00000000-0008-0000-0100-000011E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2</xdr:row>
          <xdr:rowOff>101600</xdr:rowOff>
        </xdr:from>
        <xdr:to>
          <xdr:col>3</xdr:col>
          <xdr:colOff>495300</xdr:colOff>
          <xdr:row>7</xdr:row>
          <xdr:rowOff>101600</xdr:rowOff>
        </xdr:to>
        <xdr:sp macro="" textlink="">
          <xdr:nvSpPr>
            <xdr:cNvPr id="60435" name="Object 19" hidden="1">
              <a:extLst>
                <a:ext uri="{63B3BB69-23CF-44E3-9099-C40C66FF867C}">
                  <a14:compatExt spid="_x0000_s60435"/>
                </a:ext>
                <a:ext uri="{FF2B5EF4-FFF2-40B4-BE49-F238E27FC236}">
                  <a16:creationId xmlns:a16="http://schemas.microsoft.com/office/drawing/2014/main" id="{00000000-0008-0000-0100-000013E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895350</xdr:colOff>
      <xdr:row>2</xdr:row>
      <xdr:rowOff>314325</xdr:rowOff>
    </xdr:to>
    <xdr:pic>
      <xdr:nvPicPr>
        <xdr:cNvPr id="2" name="Picture 1" descr="http://www.veteransfocus.org/wp-content/uploads/2009/04/MHDDSAS_logo.png">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14425"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19050</xdr:colOff>
      <xdr:row>8</xdr:row>
      <xdr:rowOff>9525</xdr:rowOff>
    </xdr:from>
    <xdr:to>
      <xdr:col>12</xdr:col>
      <xdr:colOff>0</xdr:colOff>
      <xdr:row>13</xdr:row>
      <xdr:rowOff>161925</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5800725" y="2438400"/>
          <a:ext cx="4610100" cy="197167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a:t>
          </a:r>
        </a:p>
        <a:p>
          <a:pPr marL="171450" indent="-171450">
            <a:spcBef>
              <a:spcPts val="600"/>
            </a:spcBef>
            <a:buFont typeface="Wingdings" panose="05000000000000000000" pitchFamily="2" charset="2"/>
            <a:buChar char="§"/>
          </a:pPr>
          <a:endParaRPr lang="en-US" sz="1100"/>
        </a:p>
      </xdr:txBody>
    </xdr:sp>
    <xdr:clientData/>
  </xdr:twoCellAnchor>
  <xdr:twoCellAnchor>
    <xdr:from>
      <xdr:col>12</xdr:col>
      <xdr:colOff>19049</xdr:colOff>
      <xdr:row>6</xdr:row>
      <xdr:rowOff>38100</xdr:rowOff>
    </xdr:from>
    <xdr:to>
      <xdr:col>19</xdr:col>
      <xdr:colOff>257174</xdr:colOff>
      <xdr:row>14</xdr:row>
      <xdr:rowOff>0</xdr:rowOff>
    </xdr:to>
    <xdr:sp macro="" textlink="">
      <xdr:nvSpPr>
        <xdr:cNvPr id="32" name="TextBox 31">
          <a:extLst>
            <a:ext uri="{FF2B5EF4-FFF2-40B4-BE49-F238E27FC236}">
              <a16:creationId xmlns:a16="http://schemas.microsoft.com/office/drawing/2014/main" id="{00000000-0008-0000-1500-000020000000}"/>
            </a:ext>
          </a:extLst>
        </xdr:cNvPr>
        <xdr:cNvSpPr txBox="1"/>
      </xdr:nvSpPr>
      <xdr:spPr>
        <a:xfrm>
          <a:off x="10429874" y="1876425"/>
          <a:ext cx="4371975" cy="25431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000" b="1"/>
            <a:t>ONLY</a:t>
          </a:r>
          <a:r>
            <a:rPr lang="en-US" sz="4000" b="1" baseline="0"/>
            <a:t> FOR CARDINAL, EASTPOINTE, AND VAYA</a:t>
          </a:r>
          <a:endParaRPr lang="en-US" sz="4000" b="1"/>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923925</xdr:colOff>
      <xdr:row>3</xdr:row>
      <xdr:rowOff>28575</xdr:rowOff>
    </xdr:to>
    <xdr:pic>
      <xdr:nvPicPr>
        <xdr:cNvPr id="2" name="Picture 1" descr="http://www.veteransfocus.org/wp-content/uploads/2009/04/MHDDSAS_logo.png">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22</xdr:row>
      <xdr:rowOff>0</xdr:rowOff>
    </xdr:from>
    <xdr:to>
      <xdr:col>12</xdr:col>
      <xdr:colOff>0</xdr:colOff>
      <xdr:row>48</xdr:row>
      <xdr:rowOff>13299</xdr:rowOff>
    </xdr:to>
    <xdr:sp macro="" textlink="" fLocksText="0">
      <xdr:nvSpPr>
        <xdr:cNvPr id="3" name="TextBox 2">
          <a:extLst>
            <a:ext uri="{FF2B5EF4-FFF2-40B4-BE49-F238E27FC236}">
              <a16:creationId xmlns:a16="http://schemas.microsoft.com/office/drawing/2014/main" id="{00000000-0008-0000-1600-000003000000}"/>
            </a:ext>
          </a:extLst>
        </xdr:cNvPr>
        <xdr:cNvSpPr txBox="1">
          <a:spLocks/>
        </xdr:cNvSpPr>
      </xdr:nvSpPr>
      <xdr:spPr>
        <a:xfrm>
          <a:off x="5267325" y="17411700"/>
          <a:ext cx="5143500"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twoCellAnchor>
    <xdr:from>
      <xdr:col>12</xdr:col>
      <xdr:colOff>19050</xdr:colOff>
      <xdr:row>9</xdr:row>
      <xdr:rowOff>19050</xdr:rowOff>
    </xdr:from>
    <xdr:to>
      <xdr:col>19</xdr:col>
      <xdr:colOff>257175</xdr:colOff>
      <xdr:row>14</xdr:row>
      <xdr:rowOff>161925</xdr:rowOff>
    </xdr:to>
    <xdr:sp macro="" textlink="">
      <xdr:nvSpPr>
        <xdr:cNvPr id="32" name="TextBox 31">
          <a:extLst>
            <a:ext uri="{FF2B5EF4-FFF2-40B4-BE49-F238E27FC236}">
              <a16:creationId xmlns:a16="http://schemas.microsoft.com/office/drawing/2014/main" id="{00000000-0008-0000-1600-000020000000}"/>
            </a:ext>
          </a:extLst>
        </xdr:cNvPr>
        <xdr:cNvSpPr txBox="1"/>
      </xdr:nvSpPr>
      <xdr:spPr>
        <a:xfrm>
          <a:off x="10429875" y="2314575"/>
          <a:ext cx="4371975" cy="280035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000" b="1"/>
            <a:t>ONLY</a:t>
          </a:r>
          <a:r>
            <a:rPr lang="en-US" sz="4000" b="1" baseline="0"/>
            <a:t> FOR CARDINAL, EASTPOINTE, AND VAYA</a:t>
          </a:r>
          <a:endParaRPr lang="en-US" sz="4000" b="1"/>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38100</xdr:colOff>
      <xdr:row>0</xdr:row>
      <xdr:rowOff>123825</xdr:rowOff>
    </xdr:from>
    <xdr:to>
      <xdr:col>9</xdr:col>
      <xdr:colOff>581025</xdr:colOff>
      <xdr:row>4</xdr:row>
      <xdr:rowOff>0</xdr:rowOff>
    </xdr:to>
    <xdr:sp macro="" textlink="">
      <xdr:nvSpPr>
        <xdr:cNvPr id="2" name="Down Arrow Callout 1">
          <a:extLst>
            <a:ext uri="{FF2B5EF4-FFF2-40B4-BE49-F238E27FC236}">
              <a16:creationId xmlns:a16="http://schemas.microsoft.com/office/drawing/2014/main" id="{00000000-0008-0000-1700-000002000000}"/>
            </a:ext>
          </a:extLst>
        </xdr:cNvPr>
        <xdr:cNvSpPr/>
      </xdr:nvSpPr>
      <xdr:spPr>
        <a:xfrm>
          <a:off x="4305300" y="123825"/>
          <a:ext cx="1152525" cy="523875"/>
        </a:xfrm>
        <a:prstGeom prst="downArrowCallout">
          <a:avLst>
            <a:gd name="adj1" fmla="val 23182"/>
            <a:gd name="adj2" fmla="val 25000"/>
            <a:gd name="adj3" fmla="val 16818"/>
            <a:gd name="adj4" fmla="val 75886"/>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Set filter to "</a:t>
          </a:r>
          <a:r>
            <a:rPr lang="en-US" sz="1100" b="1"/>
            <a:t>Yes</a:t>
          </a:r>
          <a:r>
            <a:rPr lang="en-US" sz="1100"/>
            <a:t>" to show only the results for the applicable tools selected in the </a:t>
          </a:r>
          <a:r>
            <a:rPr lang="en-US" sz="1100" b="1"/>
            <a:t>Workbook Set-Up</a:t>
          </a:r>
          <a:r>
            <a:rPr lang="en-US" sz="1100"/>
            <a:t> worksheet.</a:t>
          </a:r>
        </a:p>
      </xdr:txBody>
    </xdr:sp>
    <xdr:clientData/>
  </xdr:twoCellAnchor>
  <xdr:oneCellAnchor>
    <xdr:from>
      <xdr:col>0</xdr:col>
      <xdr:colOff>28576</xdr:colOff>
      <xdr:row>0</xdr:row>
      <xdr:rowOff>19051</xdr:rowOff>
    </xdr:from>
    <xdr:ext cx="971550" cy="971550"/>
    <xdr:pic>
      <xdr:nvPicPr>
        <xdr:cNvPr id="3" name="Picture 2" descr="http://www.veteransfocus.org/wp-content/uploads/2009/04/MHDDSAS_logo.png">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19051"/>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211</xdr:row>
      <xdr:rowOff>0</xdr:rowOff>
    </xdr:from>
    <xdr:to>
      <xdr:col>2</xdr:col>
      <xdr:colOff>0</xdr:colOff>
      <xdr:row>237</xdr:row>
      <xdr:rowOff>13299</xdr:rowOff>
    </xdr:to>
    <xdr:sp macro="" textlink="" fLocksText="0">
      <xdr:nvSpPr>
        <xdr:cNvPr id="4" name="TextBox 3">
          <a:extLst>
            <a:ext uri="{FF2B5EF4-FFF2-40B4-BE49-F238E27FC236}">
              <a16:creationId xmlns:a16="http://schemas.microsoft.com/office/drawing/2014/main" id="{00000000-0008-0000-1700-000004000000}"/>
            </a:ext>
          </a:extLst>
        </xdr:cNvPr>
        <xdr:cNvSpPr txBox="1">
          <a:spLocks/>
        </xdr:cNvSpPr>
      </xdr:nvSpPr>
      <xdr:spPr>
        <a:xfrm>
          <a:off x="219075" y="62236350"/>
          <a:ext cx="6762750"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Recommendations:</a:t>
          </a:r>
          <a:r>
            <a:rPr lang="en-US" sz="1100" b="1" baseline="0"/>
            <a:t> </a:t>
          </a:r>
        </a:p>
        <a:p>
          <a:pPr marL="171450" indent="-171450">
            <a:spcBef>
              <a:spcPts val="600"/>
            </a:spcBef>
            <a:buFont typeface="Wingdings" panose="05000000000000000000" pitchFamily="2" charset="2"/>
            <a:buChar char="§"/>
          </a:pPr>
          <a:endParaRPr 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47624</xdr:colOff>
      <xdr:row>11</xdr:row>
      <xdr:rowOff>95250</xdr:rowOff>
    </xdr:from>
    <xdr:to>
      <xdr:col>17</xdr:col>
      <xdr:colOff>552449</xdr:colOff>
      <xdr:row>16</xdr:row>
      <xdr:rowOff>152400</xdr:rowOff>
    </xdr:to>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3724274" y="2924175"/>
          <a:ext cx="9096375" cy="866775"/>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The Excel database will be used by </a:t>
          </a:r>
          <a:r>
            <a:rPr lang="en-US" sz="1100" baseline="0">
              <a:solidFill>
                <a:schemeClr val="dk1"/>
              </a:solidFill>
              <a:effectLst/>
              <a:latin typeface="+mn-lt"/>
              <a:ea typeface="+mn-ea"/>
              <a:cs typeface="+mn-cs"/>
            </a:rPr>
            <a:t>DMH/DD/SAS</a:t>
          </a:r>
          <a:r>
            <a:rPr lang="en-US" sz="1100" baseline="0"/>
            <a:t> to aggregate and analyze monitoring results for all LME-MCOs.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152400</xdr:colOff>
      <xdr:row>11</xdr:row>
      <xdr:rowOff>66675</xdr:rowOff>
    </xdr:from>
    <xdr:to>
      <xdr:col>8</xdr:col>
      <xdr:colOff>57150</xdr:colOff>
      <xdr:row>16</xdr:row>
      <xdr:rowOff>57150</xdr:rowOff>
    </xdr:to>
    <xdr:sp macro="" textlink="">
      <xdr:nvSpPr>
        <xdr:cNvPr id="3" name="Left Arrow Callout 2">
          <a:extLst>
            <a:ext uri="{FF2B5EF4-FFF2-40B4-BE49-F238E27FC236}">
              <a16:creationId xmlns:a16="http://schemas.microsoft.com/office/drawing/2014/main" id="{00000000-0008-0000-0200-000003000000}"/>
            </a:ext>
          </a:extLst>
        </xdr:cNvPr>
        <xdr:cNvSpPr/>
      </xdr:nvSpPr>
      <xdr:spPr>
        <a:xfrm>
          <a:off x="9182100" y="3781425"/>
          <a:ext cx="2266950" cy="100965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lang="en-US" sz="1100" b="1">
              <a:solidFill>
                <a:sysClr val="windowText" lastClr="000000"/>
              </a:solidFill>
            </a:rPr>
            <a:t>Do not leave either date blank.  If the review was</a:t>
          </a:r>
          <a:r>
            <a:rPr lang="en-US" sz="1100" b="1" baseline="0">
              <a:solidFill>
                <a:sysClr val="windowText" lastClr="000000"/>
              </a:solidFill>
            </a:rPr>
            <a:t> conducted in a single day, make both dates the same date.</a:t>
          </a:r>
          <a:r>
            <a:rPr lang="en-US" sz="1100" b="1">
              <a:solidFill>
                <a:sysClr val="windowText" lastClr="000000"/>
              </a:solidFill>
            </a:rPr>
            <a:t> </a:t>
          </a:r>
        </a:p>
      </xdr:txBody>
    </xdr:sp>
    <xdr:clientData/>
  </xdr:twoCellAnchor>
  <xdr:twoCellAnchor>
    <xdr:from>
      <xdr:col>4</xdr:col>
      <xdr:colOff>161925</xdr:colOff>
      <xdr:row>20</xdr:row>
      <xdr:rowOff>104775</xdr:rowOff>
    </xdr:from>
    <xdr:to>
      <xdr:col>8</xdr:col>
      <xdr:colOff>57150</xdr:colOff>
      <xdr:row>25</xdr:row>
      <xdr:rowOff>47625</xdr:rowOff>
    </xdr:to>
    <xdr:sp macro="" textlink="">
      <xdr:nvSpPr>
        <xdr:cNvPr id="4" name="Left Arrow Callout 3">
          <a:extLst>
            <a:ext uri="{FF2B5EF4-FFF2-40B4-BE49-F238E27FC236}">
              <a16:creationId xmlns:a16="http://schemas.microsoft.com/office/drawing/2014/main" id="{00000000-0008-0000-0200-000004000000}"/>
            </a:ext>
          </a:extLst>
        </xdr:cNvPr>
        <xdr:cNvSpPr/>
      </xdr:nvSpPr>
      <xdr:spPr>
        <a:xfrm>
          <a:off x="9191625" y="5705475"/>
          <a:ext cx="2257425" cy="1085850"/>
        </a:xfrm>
        <a:prstGeom prst="leftArrowCallout">
          <a:avLst>
            <a:gd name="adj1" fmla="val 25000"/>
            <a:gd name="adj2" fmla="val 25000"/>
            <a:gd name="adj3" fmla="val 16824"/>
            <a:gd name="adj4" fmla="val 8645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Indicate which tools are applicable for this review</a:t>
          </a:r>
          <a:r>
            <a:rPr lang="en-US" sz="1100" baseline="0"/>
            <a:t> by entering "</a:t>
          </a:r>
          <a:r>
            <a:rPr lang="en-US" sz="1100" b="1" baseline="0"/>
            <a:t>Yes</a:t>
          </a:r>
          <a:r>
            <a:rPr lang="en-US" sz="1100" baseline="0"/>
            <a:t>" next to those that are applicable.  Enter "</a:t>
          </a:r>
          <a:r>
            <a:rPr lang="en-US" sz="1100" b="1" baseline="0"/>
            <a:t>No</a:t>
          </a:r>
          <a:r>
            <a:rPr lang="en-US" sz="1100" baseline="0"/>
            <a:t>" or leave </a:t>
          </a:r>
          <a:r>
            <a:rPr lang="en-US" sz="1100" b="1" baseline="0"/>
            <a:t>blank</a:t>
          </a:r>
          <a:r>
            <a:rPr lang="en-US" sz="1100" baseline="0"/>
            <a:t> those that are not applicable.</a:t>
          </a:r>
        </a:p>
        <a:p>
          <a:pPr algn="l"/>
          <a:endParaRPr lang="en-US" sz="1100" baseline="0"/>
        </a:p>
        <a:p>
          <a:pPr algn="l"/>
          <a:r>
            <a:rPr lang="en-US" sz="1100" baseline="0"/>
            <a:t>This information will be transferred to the </a:t>
          </a:r>
          <a:r>
            <a:rPr lang="en-US" sz="1100" b="1" baseline="0"/>
            <a:t>Overall Summary </a:t>
          </a:r>
          <a:r>
            <a:rPr lang="en-US" sz="1100" baseline="0"/>
            <a:t>worksheet and used to filter the </a:t>
          </a:r>
          <a:r>
            <a:rPr lang="en-US" sz="1100" b="1" baseline="0"/>
            <a:t>Overall Summary Of Results</a:t>
          </a:r>
          <a:r>
            <a:rPr lang="en-US" sz="1100" baseline="0"/>
            <a:t> to show only the results for applicable tools.</a:t>
          </a:r>
          <a:endParaRPr lang="en-US" sz="1100"/>
        </a:p>
      </xdr:txBody>
    </xdr:sp>
    <xdr:clientData/>
  </xdr:twoCellAnchor>
  <xdr:twoCellAnchor editAs="oneCell">
    <xdr:from>
      <xdr:col>0</xdr:col>
      <xdr:colOff>28575</xdr:colOff>
      <xdr:row>2</xdr:row>
      <xdr:rowOff>19050</xdr:rowOff>
    </xdr:from>
    <xdr:to>
      <xdr:col>0</xdr:col>
      <xdr:colOff>781050</xdr:colOff>
      <xdr:row>3</xdr:row>
      <xdr:rowOff>9525</xdr:rowOff>
    </xdr:to>
    <xdr:pic>
      <xdr:nvPicPr>
        <xdr:cNvPr id="6" name="Picture 5" descr="http://www.veteransfocus.org/wp-content/uploads/2009/04/MHDDSAS_logo.pn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85800"/>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3</xdr:row>
      <xdr:rowOff>21167</xdr:rowOff>
    </xdr:to>
    <xdr:pic>
      <xdr:nvPicPr>
        <xdr:cNvPr id="2" name="Picture 1" descr="http://www.veteransfocus.org/wp-content/uploads/2009/04/MHDDSAS_logo.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6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6708</xdr:colOff>
      <xdr:row>14</xdr:row>
      <xdr:rowOff>6708</xdr:rowOff>
    </xdr:from>
    <xdr:to>
      <xdr:col>11</xdr:col>
      <xdr:colOff>656167</xdr:colOff>
      <xdr:row>22</xdr:row>
      <xdr:rowOff>147571</xdr:rowOff>
    </xdr:to>
    <xdr:sp macro="" textlink="" fLocksText="0">
      <xdr:nvSpPr>
        <xdr:cNvPr id="3" name="TextBox 2">
          <a:extLst>
            <a:ext uri="{FF2B5EF4-FFF2-40B4-BE49-F238E27FC236}">
              <a16:creationId xmlns:a16="http://schemas.microsoft.com/office/drawing/2014/main" id="{00000000-0008-0000-0500-000003000000}"/>
            </a:ext>
          </a:extLst>
        </xdr:cNvPr>
        <xdr:cNvSpPr txBox="1"/>
      </xdr:nvSpPr>
      <xdr:spPr>
        <a:xfrm>
          <a:off x="5950308" y="3226158"/>
          <a:ext cx="6059659" cy="2312563"/>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en-US" sz="1100"/>
            <a:t>Comments: </a:t>
          </a:r>
        </a:p>
        <a:p>
          <a:pPr marL="171450" indent="-171450">
            <a:spcBef>
              <a:spcPts val="600"/>
            </a:spcBef>
            <a:buFont typeface="Wingdings" panose="05000000000000000000" pitchFamily="2" charset="2"/>
            <a:buChar char="§"/>
          </a:pPr>
          <a:endParaRPr lang="en-US" sz="1100">
            <a:effectLst>
              <a:reflection blurRad="139700" stA="45000" endPos="65000" dist="50800" dir="5400000" sy="-100000" algn="bl" rotWithShape="0"/>
            </a:effectLst>
          </a:endParaRPr>
        </a:p>
      </xdr:txBody>
    </xdr:sp>
    <xdr:clientData/>
  </xdr:twoCellAnchor>
  <xdr:twoCellAnchor>
    <xdr:from>
      <xdr:col>3</xdr:col>
      <xdr:colOff>10584</xdr:colOff>
      <xdr:row>23</xdr:row>
      <xdr:rowOff>10584</xdr:rowOff>
    </xdr:from>
    <xdr:to>
      <xdr:col>11</xdr:col>
      <xdr:colOff>666750</xdr:colOff>
      <xdr:row>31</xdr:row>
      <xdr:rowOff>136670</xdr:rowOff>
    </xdr:to>
    <xdr:sp macro="" textlink="" fLocksText="0">
      <xdr:nvSpPr>
        <xdr:cNvPr id="4" name="TextBox 3">
          <a:extLst>
            <a:ext uri="{FF2B5EF4-FFF2-40B4-BE49-F238E27FC236}">
              <a16:creationId xmlns:a16="http://schemas.microsoft.com/office/drawing/2014/main" id="{00000000-0008-0000-0500-000004000000}"/>
            </a:ext>
          </a:extLst>
        </xdr:cNvPr>
        <xdr:cNvSpPr txBox="1"/>
      </xdr:nvSpPr>
      <xdr:spPr>
        <a:xfrm>
          <a:off x="5954184" y="5563659"/>
          <a:ext cx="6066366" cy="2383511"/>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 </a:t>
          </a:r>
        </a:p>
        <a:p>
          <a:pPr marL="171450" indent="-171450">
            <a:buFont typeface="Wingdings" panose="05000000000000000000" pitchFamily="2" charset="2"/>
            <a:buChar char="§"/>
          </a:pPr>
          <a:endParaRPr lang="en-US" sz="1100"/>
        </a:p>
      </xdr:txBody>
    </xdr:sp>
    <xdr:clientData/>
  </xdr:twoCellAnchor>
  <xdr:twoCellAnchor>
    <xdr:from>
      <xdr:col>3</xdr:col>
      <xdr:colOff>32467</xdr:colOff>
      <xdr:row>31</xdr:row>
      <xdr:rowOff>28575</xdr:rowOff>
    </xdr:from>
    <xdr:to>
      <xdr:col>11</xdr:col>
      <xdr:colOff>622300</xdr:colOff>
      <xdr:row>37</xdr:row>
      <xdr:rowOff>20928</xdr:rowOff>
    </xdr:to>
    <xdr:sp macro="" textlink="" fLocksText="0">
      <xdr:nvSpPr>
        <xdr:cNvPr id="5" name="TextBox 4">
          <a:extLst>
            <a:ext uri="{FF2B5EF4-FFF2-40B4-BE49-F238E27FC236}">
              <a16:creationId xmlns:a16="http://schemas.microsoft.com/office/drawing/2014/main" id="{00000000-0008-0000-0500-000005000000}"/>
            </a:ext>
          </a:extLst>
        </xdr:cNvPr>
        <xdr:cNvSpPr txBox="1"/>
      </xdr:nvSpPr>
      <xdr:spPr>
        <a:xfrm>
          <a:off x="5976067" y="7839075"/>
          <a:ext cx="6000033" cy="2125953"/>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 </a:t>
          </a:r>
        </a:p>
        <a:p>
          <a:pPr marL="171450" indent="-171450">
            <a:spcBef>
              <a:spcPts val="600"/>
            </a:spcBef>
            <a:buFont typeface="Wingdings" panose="05000000000000000000" pitchFamily="2" charset="2"/>
            <a:buChar char="§"/>
          </a:pPr>
          <a:endParaRPr lang="en-US" sz="1100"/>
        </a:p>
      </xdr:txBody>
    </xdr:sp>
    <xdr:clientData/>
  </xdr:twoCellAnchor>
  <xdr:twoCellAnchor>
    <xdr:from>
      <xdr:col>3</xdr:col>
      <xdr:colOff>6708</xdr:colOff>
      <xdr:row>36</xdr:row>
      <xdr:rowOff>154279</xdr:rowOff>
    </xdr:from>
    <xdr:to>
      <xdr:col>11</xdr:col>
      <xdr:colOff>603698</xdr:colOff>
      <xdr:row>41</xdr:row>
      <xdr:rowOff>1</xdr:rowOff>
    </xdr:to>
    <xdr:sp macro="" textlink="" fLocksText="0">
      <xdr:nvSpPr>
        <xdr:cNvPr id="6" name="TextBox 5">
          <a:extLst>
            <a:ext uri="{FF2B5EF4-FFF2-40B4-BE49-F238E27FC236}">
              <a16:creationId xmlns:a16="http://schemas.microsoft.com/office/drawing/2014/main" id="{00000000-0008-0000-0500-000006000000}"/>
            </a:ext>
          </a:extLst>
        </xdr:cNvPr>
        <xdr:cNvSpPr txBox="1"/>
      </xdr:nvSpPr>
      <xdr:spPr>
        <a:xfrm>
          <a:off x="5950308" y="9936454"/>
          <a:ext cx="6007190" cy="2865147"/>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 </a:t>
          </a:r>
        </a:p>
        <a:p>
          <a:pPr marL="171450" indent="-171450">
            <a:spcBef>
              <a:spcPts val="600"/>
            </a:spcBef>
            <a:buFont typeface="Wingdings" panose="05000000000000000000" pitchFamily="2" charset="2"/>
            <a:buChar char="§"/>
          </a:pPr>
          <a:endParaRPr lang="en-US" sz="1100"/>
        </a:p>
      </xdr:txBody>
    </xdr:sp>
    <xdr:clientData/>
  </xdr:twoCellAnchor>
  <xdr:twoCellAnchor>
    <xdr:from>
      <xdr:col>3</xdr:col>
      <xdr:colOff>13416</xdr:colOff>
      <xdr:row>41</xdr:row>
      <xdr:rowOff>1</xdr:rowOff>
    </xdr:from>
    <xdr:to>
      <xdr:col>11</xdr:col>
      <xdr:colOff>603250</xdr:colOff>
      <xdr:row>47</xdr:row>
      <xdr:rowOff>315265</xdr:rowOff>
    </xdr:to>
    <xdr:sp macro="" textlink="" fLocksText="0">
      <xdr:nvSpPr>
        <xdr:cNvPr id="7" name="TextBox 6">
          <a:extLst>
            <a:ext uri="{FF2B5EF4-FFF2-40B4-BE49-F238E27FC236}">
              <a16:creationId xmlns:a16="http://schemas.microsoft.com/office/drawing/2014/main" id="{00000000-0008-0000-0500-000007000000}"/>
            </a:ext>
          </a:extLst>
        </xdr:cNvPr>
        <xdr:cNvSpPr txBox="1"/>
      </xdr:nvSpPr>
      <xdr:spPr>
        <a:xfrm>
          <a:off x="5957016" y="12801601"/>
          <a:ext cx="6000034" cy="2553639"/>
        </a:xfrm>
        <a:prstGeom prst="rect">
          <a:avLst/>
        </a:prstGeom>
        <a:solidFill>
          <a:schemeClr val="bg1">
            <a:lumMod val="8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 </a:t>
          </a:r>
        </a:p>
        <a:p>
          <a:pPr marL="171450" indent="-171450">
            <a:spcBef>
              <a:spcPts val="600"/>
            </a:spcBef>
            <a:buFont typeface="Wingdings" panose="05000000000000000000" pitchFamily="2" charset="2"/>
            <a:buChar char="§"/>
          </a:pPr>
          <a:endParaRPr lang="en-US" sz="1100"/>
        </a:p>
      </xdr:txBody>
    </xdr:sp>
    <xdr:clientData/>
  </xdr:twoCellAnchor>
  <xdr:twoCellAnchor>
    <xdr:from>
      <xdr:col>3</xdr:col>
      <xdr:colOff>13416</xdr:colOff>
      <xdr:row>47</xdr:row>
      <xdr:rowOff>315264</xdr:rowOff>
    </xdr:from>
    <xdr:to>
      <xdr:col>11</xdr:col>
      <xdr:colOff>617113</xdr:colOff>
      <xdr:row>48</xdr:row>
      <xdr:rowOff>0</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5957016" y="15355239"/>
          <a:ext cx="6013897" cy="103836"/>
        </a:xfrm>
        <a:prstGeom prst="rect">
          <a:avLst/>
        </a:prstGeom>
        <a:solidFill>
          <a:schemeClr val="bg1">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 </a:t>
          </a:r>
        </a:p>
      </xdr:txBody>
    </xdr:sp>
    <xdr:clientData/>
  </xdr:twoCellAnchor>
  <xdr:twoCellAnchor>
    <xdr:from>
      <xdr:col>3</xdr:col>
      <xdr:colOff>6708</xdr:colOff>
      <xdr:row>47</xdr:row>
      <xdr:rowOff>322880</xdr:rowOff>
    </xdr:from>
    <xdr:to>
      <xdr:col>11</xdr:col>
      <xdr:colOff>613474</xdr:colOff>
      <xdr:row>55</xdr:row>
      <xdr:rowOff>282520</xdr:rowOff>
    </xdr:to>
    <xdr:sp macro="" textlink="" fLocksText="0">
      <xdr:nvSpPr>
        <xdr:cNvPr id="9" name="TextBox 8">
          <a:extLst>
            <a:ext uri="{FF2B5EF4-FFF2-40B4-BE49-F238E27FC236}">
              <a16:creationId xmlns:a16="http://schemas.microsoft.com/office/drawing/2014/main" id="{00000000-0008-0000-0500-000009000000}"/>
            </a:ext>
          </a:extLst>
        </xdr:cNvPr>
        <xdr:cNvSpPr txBox="1"/>
      </xdr:nvSpPr>
      <xdr:spPr>
        <a:xfrm>
          <a:off x="5950308" y="15362855"/>
          <a:ext cx="6016966" cy="3912515"/>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 </a:t>
          </a:r>
        </a:p>
        <a:p>
          <a:pPr marL="171450" indent="-171450">
            <a:spcBef>
              <a:spcPts val="600"/>
            </a:spcBef>
            <a:buFont typeface="Wingdings" panose="05000000000000000000" pitchFamily="2" charset="2"/>
            <a:buChar char="§"/>
          </a:pPr>
          <a:endParaRPr lang="en-US" sz="1100"/>
        </a:p>
      </xdr:txBody>
    </xdr:sp>
    <xdr:clientData/>
  </xdr:twoCellAnchor>
  <xdr:twoCellAnchor>
    <xdr:from>
      <xdr:col>3</xdr:col>
      <xdr:colOff>6709</xdr:colOff>
      <xdr:row>55</xdr:row>
      <xdr:rowOff>296214</xdr:rowOff>
    </xdr:from>
    <xdr:to>
      <xdr:col>12</xdr:col>
      <xdr:colOff>0</xdr:colOff>
      <xdr:row>60</xdr:row>
      <xdr:rowOff>174402</xdr:rowOff>
    </xdr:to>
    <xdr:sp macro="" textlink="" fLocksText="0">
      <xdr:nvSpPr>
        <xdr:cNvPr id="10" name="TextBox 9">
          <a:extLst>
            <a:ext uri="{FF2B5EF4-FFF2-40B4-BE49-F238E27FC236}">
              <a16:creationId xmlns:a16="http://schemas.microsoft.com/office/drawing/2014/main" id="{00000000-0008-0000-0500-00000A000000}"/>
            </a:ext>
          </a:extLst>
        </xdr:cNvPr>
        <xdr:cNvSpPr txBox="1"/>
      </xdr:nvSpPr>
      <xdr:spPr>
        <a:xfrm>
          <a:off x="5950309" y="19289064"/>
          <a:ext cx="6079766" cy="1621263"/>
        </a:xfrm>
        <a:prstGeom prst="rect">
          <a:avLst/>
        </a:prstGeom>
        <a:solidFill>
          <a:srgbClr val="FF00FF"/>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Comments:</a:t>
          </a:r>
        </a:p>
        <a:p>
          <a:r>
            <a:rPr lang="en-US" sz="1100" b="1">
              <a:solidFill>
                <a:sysClr val="windowText" lastClr="000000"/>
              </a:solidFill>
            </a:rPr>
            <a:t>Date Session Started:</a:t>
          </a:r>
          <a:r>
            <a:rPr lang="en-US" sz="1100" b="1" baseline="0">
              <a:solidFill>
                <a:sysClr val="windowText" lastClr="000000"/>
              </a:solidFill>
            </a:rPr>
            <a:t> </a:t>
          </a:r>
        </a:p>
        <a:p>
          <a:r>
            <a:rPr lang="en-US" sz="1100" b="1" baseline="0"/>
            <a:t>Date Session Ended: </a:t>
          </a:r>
          <a:endParaRPr lang="en-US" sz="1100" b="1"/>
        </a:p>
      </xdr:txBody>
    </xdr:sp>
    <xdr:clientData/>
  </xdr:twoCellAnchor>
  <xdr:twoCellAnchor>
    <xdr:from>
      <xdr:col>3</xdr:col>
      <xdr:colOff>10584</xdr:colOff>
      <xdr:row>60</xdr:row>
      <xdr:rowOff>185656</xdr:rowOff>
    </xdr:from>
    <xdr:to>
      <xdr:col>12</xdr:col>
      <xdr:colOff>0</xdr:colOff>
      <xdr:row>82</xdr:row>
      <xdr:rowOff>250234</xdr:rowOff>
    </xdr:to>
    <xdr:sp macro="" textlink="" fLocksText="0">
      <xdr:nvSpPr>
        <xdr:cNvPr id="11" name="TextBox 10">
          <a:extLst>
            <a:ext uri="{FF2B5EF4-FFF2-40B4-BE49-F238E27FC236}">
              <a16:creationId xmlns:a16="http://schemas.microsoft.com/office/drawing/2014/main" id="{00000000-0008-0000-0500-00000B000000}"/>
            </a:ext>
          </a:extLst>
        </xdr:cNvPr>
        <xdr:cNvSpPr txBox="1"/>
      </xdr:nvSpPr>
      <xdr:spPr>
        <a:xfrm>
          <a:off x="5954184" y="20921581"/>
          <a:ext cx="6075891" cy="9103803"/>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 </a:t>
          </a:r>
        </a:p>
        <a:p>
          <a:pPr marL="171450" indent="-171450">
            <a:spcBef>
              <a:spcPts val="600"/>
            </a:spcBef>
            <a:buFont typeface="Arial" panose="020B0604020202020204" pitchFamily="34" charset="0"/>
            <a:buChar char="•"/>
          </a:pPr>
          <a:endParaRPr lang="en-US" sz="1100"/>
        </a:p>
      </xdr:txBody>
    </xdr:sp>
    <xdr:clientData/>
  </xdr:twoCellAnchor>
  <xdr:twoCellAnchor>
    <xdr:from>
      <xdr:col>3</xdr:col>
      <xdr:colOff>13416</xdr:colOff>
      <xdr:row>70</xdr:row>
      <xdr:rowOff>13415</xdr:rowOff>
    </xdr:from>
    <xdr:to>
      <xdr:col>11</xdr:col>
      <xdr:colOff>666750</xdr:colOff>
      <xdr:row>82</xdr:row>
      <xdr:rowOff>242161</xdr:rowOff>
    </xdr:to>
    <xdr:sp macro="" textlink="" fLocksText="0">
      <xdr:nvSpPr>
        <xdr:cNvPr id="12" name="TextBox 11">
          <a:extLst>
            <a:ext uri="{FF2B5EF4-FFF2-40B4-BE49-F238E27FC236}">
              <a16:creationId xmlns:a16="http://schemas.microsoft.com/office/drawing/2014/main" id="{00000000-0008-0000-0500-00000C000000}"/>
            </a:ext>
          </a:extLst>
        </xdr:cNvPr>
        <xdr:cNvSpPr txBox="1"/>
      </xdr:nvSpPr>
      <xdr:spPr>
        <a:xfrm>
          <a:off x="5957016" y="25378490"/>
          <a:ext cx="6063534" cy="4638821"/>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en-US" sz="1100"/>
            <a:t>Comments: </a:t>
          </a:r>
        </a:p>
        <a:p>
          <a:pPr marL="171450" indent="-171450">
            <a:spcBef>
              <a:spcPts val="600"/>
            </a:spcBef>
            <a:buFont typeface="Wingdings" panose="05000000000000000000" pitchFamily="2" charset="2"/>
            <a:buChar char="§"/>
          </a:pPr>
          <a:endParaRPr lang="en-US" sz="1100"/>
        </a:p>
      </xdr:txBody>
    </xdr:sp>
    <xdr:clientData/>
  </xdr:twoCellAnchor>
  <xdr:twoCellAnchor>
    <xdr:from>
      <xdr:col>2</xdr:col>
      <xdr:colOff>0</xdr:colOff>
      <xdr:row>90</xdr:row>
      <xdr:rowOff>169332</xdr:rowOff>
    </xdr:from>
    <xdr:to>
      <xdr:col>12</xdr:col>
      <xdr:colOff>0</xdr:colOff>
      <xdr:row>109</xdr:row>
      <xdr:rowOff>148166</xdr:rowOff>
    </xdr:to>
    <xdr:sp macro="" textlink="" fLocksText="0">
      <xdr:nvSpPr>
        <xdr:cNvPr id="322" name="TextBox 321">
          <a:extLst>
            <a:ext uri="{FF2B5EF4-FFF2-40B4-BE49-F238E27FC236}">
              <a16:creationId xmlns:a16="http://schemas.microsoft.com/office/drawing/2014/main" id="{00000000-0008-0000-0500-000042010000}"/>
            </a:ext>
          </a:extLst>
        </xdr:cNvPr>
        <xdr:cNvSpPr txBox="1">
          <a:spLocks/>
        </xdr:cNvSpPr>
      </xdr:nvSpPr>
      <xdr:spPr>
        <a:xfrm>
          <a:off x="5267325" y="40241007"/>
          <a:ext cx="6762750" cy="4588934"/>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Comments: </a:t>
          </a:r>
        </a:p>
        <a:p>
          <a:pPr marL="171450" indent="-171450">
            <a:buFont typeface="Wingdings" panose="05000000000000000000" pitchFamily="2" charset="2"/>
            <a:buChar char="§"/>
          </a:pP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3</xdr:row>
      <xdr:rowOff>21167</xdr:rowOff>
    </xdr:to>
    <xdr:pic>
      <xdr:nvPicPr>
        <xdr:cNvPr id="2" name="Picture 1" descr="http://www.veteransfocus.org/wp-content/uploads/2009/04/MHDDSAS_logo.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6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40</xdr:row>
      <xdr:rowOff>169332</xdr:rowOff>
    </xdr:from>
    <xdr:to>
      <xdr:col>12</xdr:col>
      <xdr:colOff>0</xdr:colOff>
      <xdr:row>59</xdr:row>
      <xdr:rowOff>148166</xdr:rowOff>
    </xdr:to>
    <xdr:sp macro="" textlink="" fLocksText="0">
      <xdr:nvSpPr>
        <xdr:cNvPr id="13" name="TextBox 12">
          <a:extLst>
            <a:ext uri="{FF2B5EF4-FFF2-40B4-BE49-F238E27FC236}">
              <a16:creationId xmlns:a16="http://schemas.microsoft.com/office/drawing/2014/main" id="{00000000-0008-0000-0600-00000D000000}"/>
            </a:ext>
          </a:extLst>
        </xdr:cNvPr>
        <xdr:cNvSpPr txBox="1">
          <a:spLocks/>
        </xdr:cNvSpPr>
      </xdr:nvSpPr>
      <xdr:spPr>
        <a:xfrm>
          <a:off x="5267325" y="40402932"/>
          <a:ext cx="6762750" cy="4588934"/>
        </a:xfrm>
        <a:prstGeom prst="rect">
          <a:avLst/>
        </a:prstGeom>
        <a:solidFill>
          <a:schemeClr val="bg1">
            <a:lumMod val="8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200025</xdr:rowOff>
    </xdr:to>
    <xdr:pic>
      <xdr:nvPicPr>
        <xdr:cNvPr id="2" name="Picture 1" descr="http://www.veteransfocus.org/wp-content/uploads/2009/04/MHDDSAS_logo.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9524</xdr:colOff>
      <xdr:row>9</xdr:row>
      <xdr:rowOff>1</xdr:rowOff>
    </xdr:from>
    <xdr:ext cx="4610099" cy="2057399"/>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5791199" y="2247901"/>
          <a:ext cx="4610099" cy="2057399"/>
        </a:xfrm>
        <a:prstGeom prst="rect">
          <a:avLst/>
        </a:prstGeom>
        <a:solidFill>
          <a:schemeClr val="bg1">
            <a:lumMod val="85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a:p>
          <a:pPr marL="171450" indent="-171450">
            <a:buFont typeface="Wingdings" panose="05000000000000000000" pitchFamily="2" charset="2"/>
            <a:buChar char="§"/>
          </a:pPr>
          <a:endParaRPr lang="en-US" sz="1100" b="1"/>
        </a:p>
        <a:p>
          <a:endParaRPr lang="en-US" sz="1100" b="1"/>
        </a:p>
      </xdr:txBody>
    </xdr:sp>
    <xdr:clientData/>
  </xdr:oneCellAnchor>
  <xdr:oneCellAnchor>
    <xdr:from>
      <xdr:col>12</xdr:col>
      <xdr:colOff>0</xdr:colOff>
      <xdr:row>9</xdr:row>
      <xdr:rowOff>1</xdr:rowOff>
    </xdr:from>
    <xdr:ext cx="4619625" cy="333374"/>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0934700" y="1876426"/>
          <a:ext cx="4619625"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11</xdr:row>
      <xdr:rowOff>333375</xdr:rowOff>
    </xdr:from>
    <xdr:ext cx="4619625" cy="514350"/>
    <xdr:sp macro="" textlink="">
      <xdr:nvSpPr>
        <xdr:cNvPr id="11" name="TextBox 10">
          <a:extLst>
            <a:ext uri="{FF2B5EF4-FFF2-40B4-BE49-F238E27FC236}">
              <a16:creationId xmlns:a16="http://schemas.microsoft.com/office/drawing/2014/main" id="{00000000-0008-0000-0700-00000B000000}"/>
            </a:ext>
          </a:extLst>
        </xdr:cNvPr>
        <xdr:cNvSpPr txBox="1"/>
      </xdr:nvSpPr>
      <xdr:spPr>
        <a:xfrm>
          <a:off x="10934700" y="295275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16" name="TextBox 15">
          <a:extLst>
            <a:ext uri="{FF2B5EF4-FFF2-40B4-BE49-F238E27FC236}">
              <a16:creationId xmlns:a16="http://schemas.microsoft.com/office/drawing/2014/main" id="{00000000-0008-0000-0700-000010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18" name="TextBox 17">
          <a:extLst>
            <a:ext uri="{FF2B5EF4-FFF2-40B4-BE49-F238E27FC236}">
              <a16:creationId xmlns:a16="http://schemas.microsoft.com/office/drawing/2014/main" id="{00000000-0008-0000-0700-000012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21" name="TextBox 20">
          <a:extLst>
            <a:ext uri="{FF2B5EF4-FFF2-40B4-BE49-F238E27FC236}">
              <a16:creationId xmlns:a16="http://schemas.microsoft.com/office/drawing/2014/main" id="{00000000-0008-0000-0700-000015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23" name="TextBox 22">
          <a:extLst>
            <a:ext uri="{FF2B5EF4-FFF2-40B4-BE49-F238E27FC236}">
              <a16:creationId xmlns:a16="http://schemas.microsoft.com/office/drawing/2014/main" id="{00000000-0008-0000-0700-000017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26" name="TextBox 25">
          <a:extLst>
            <a:ext uri="{FF2B5EF4-FFF2-40B4-BE49-F238E27FC236}">
              <a16:creationId xmlns:a16="http://schemas.microsoft.com/office/drawing/2014/main" id="{00000000-0008-0000-0700-00001A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28" name="TextBox 27">
          <a:extLst>
            <a:ext uri="{FF2B5EF4-FFF2-40B4-BE49-F238E27FC236}">
              <a16:creationId xmlns:a16="http://schemas.microsoft.com/office/drawing/2014/main" id="{00000000-0008-0000-0700-00001C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31" name="TextBox 30">
          <a:extLst>
            <a:ext uri="{FF2B5EF4-FFF2-40B4-BE49-F238E27FC236}">
              <a16:creationId xmlns:a16="http://schemas.microsoft.com/office/drawing/2014/main" id="{00000000-0008-0000-0700-00001F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33" name="TextBox 32">
          <a:extLst>
            <a:ext uri="{FF2B5EF4-FFF2-40B4-BE49-F238E27FC236}">
              <a16:creationId xmlns:a16="http://schemas.microsoft.com/office/drawing/2014/main" id="{00000000-0008-0000-0700-000021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36" name="TextBox 35">
          <a:extLst>
            <a:ext uri="{FF2B5EF4-FFF2-40B4-BE49-F238E27FC236}">
              <a16:creationId xmlns:a16="http://schemas.microsoft.com/office/drawing/2014/main" id="{00000000-0008-0000-0700-000024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38" name="TextBox 37">
          <a:extLst>
            <a:ext uri="{FF2B5EF4-FFF2-40B4-BE49-F238E27FC236}">
              <a16:creationId xmlns:a16="http://schemas.microsoft.com/office/drawing/2014/main" id="{00000000-0008-0000-0700-000026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41" name="TextBox 40">
          <a:extLst>
            <a:ext uri="{FF2B5EF4-FFF2-40B4-BE49-F238E27FC236}">
              <a16:creationId xmlns:a16="http://schemas.microsoft.com/office/drawing/2014/main" id="{00000000-0008-0000-0700-000029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43" name="TextBox 42">
          <a:extLst>
            <a:ext uri="{FF2B5EF4-FFF2-40B4-BE49-F238E27FC236}">
              <a16:creationId xmlns:a16="http://schemas.microsoft.com/office/drawing/2014/main" id="{00000000-0008-0000-0700-00002B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46" name="TextBox 45">
          <a:extLst>
            <a:ext uri="{FF2B5EF4-FFF2-40B4-BE49-F238E27FC236}">
              <a16:creationId xmlns:a16="http://schemas.microsoft.com/office/drawing/2014/main" id="{00000000-0008-0000-0700-00002E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48" name="TextBox 47">
          <a:extLst>
            <a:ext uri="{FF2B5EF4-FFF2-40B4-BE49-F238E27FC236}">
              <a16:creationId xmlns:a16="http://schemas.microsoft.com/office/drawing/2014/main" id="{00000000-0008-0000-0700-000030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51" name="TextBox 50">
          <a:extLst>
            <a:ext uri="{FF2B5EF4-FFF2-40B4-BE49-F238E27FC236}">
              <a16:creationId xmlns:a16="http://schemas.microsoft.com/office/drawing/2014/main" id="{00000000-0008-0000-0700-000033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53" name="TextBox 52">
          <a:extLst>
            <a:ext uri="{FF2B5EF4-FFF2-40B4-BE49-F238E27FC236}">
              <a16:creationId xmlns:a16="http://schemas.microsoft.com/office/drawing/2014/main" id="{00000000-0008-0000-0700-000035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56" name="TextBox 55">
          <a:extLst>
            <a:ext uri="{FF2B5EF4-FFF2-40B4-BE49-F238E27FC236}">
              <a16:creationId xmlns:a16="http://schemas.microsoft.com/office/drawing/2014/main" id="{00000000-0008-0000-0700-000038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58" name="TextBox 57">
          <a:extLst>
            <a:ext uri="{FF2B5EF4-FFF2-40B4-BE49-F238E27FC236}">
              <a16:creationId xmlns:a16="http://schemas.microsoft.com/office/drawing/2014/main" id="{00000000-0008-0000-0700-00003A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61" name="TextBox 60">
          <a:extLst>
            <a:ext uri="{FF2B5EF4-FFF2-40B4-BE49-F238E27FC236}">
              <a16:creationId xmlns:a16="http://schemas.microsoft.com/office/drawing/2014/main" id="{00000000-0008-0000-0700-00003D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63" name="TextBox 62">
          <a:extLst>
            <a:ext uri="{FF2B5EF4-FFF2-40B4-BE49-F238E27FC236}">
              <a16:creationId xmlns:a16="http://schemas.microsoft.com/office/drawing/2014/main" id="{00000000-0008-0000-0700-00003F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66" name="TextBox 65">
          <a:extLst>
            <a:ext uri="{FF2B5EF4-FFF2-40B4-BE49-F238E27FC236}">
              <a16:creationId xmlns:a16="http://schemas.microsoft.com/office/drawing/2014/main" id="{00000000-0008-0000-0700-000042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68" name="TextBox 67">
          <a:extLst>
            <a:ext uri="{FF2B5EF4-FFF2-40B4-BE49-F238E27FC236}">
              <a16:creationId xmlns:a16="http://schemas.microsoft.com/office/drawing/2014/main" id="{00000000-0008-0000-0700-000044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71" name="TextBox 70">
          <a:extLst>
            <a:ext uri="{FF2B5EF4-FFF2-40B4-BE49-F238E27FC236}">
              <a16:creationId xmlns:a16="http://schemas.microsoft.com/office/drawing/2014/main" id="{00000000-0008-0000-0700-000047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9624" cy="333374"/>
    <xdr:sp macro="" textlink="">
      <xdr:nvSpPr>
        <xdr:cNvPr id="73" name="TextBox 72">
          <a:extLst>
            <a:ext uri="{FF2B5EF4-FFF2-40B4-BE49-F238E27FC236}">
              <a16:creationId xmlns:a16="http://schemas.microsoft.com/office/drawing/2014/main" id="{00000000-0008-0000-0700-000049000000}"/>
            </a:ext>
          </a:extLst>
        </xdr:cNvPr>
        <xdr:cNvSpPr txBox="1"/>
      </xdr:nvSpPr>
      <xdr:spPr>
        <a:xfrm>
          <a:off x="5791201" y="1876426"/>
          <a:ext cx="4619624"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12</xdr:row>
      <xdr:rowOff>19051</xdr:rowOff>
    </xdr:from>
    <xdr:ext cx="4600575" cy="485774"/>
    <xdr:sp macro="" textlink="">
      <xdr:nvSpPr>
        <xdr:cNvPr id="76" name="TextBox 75">
          <a:extLst>
            <a:ext uri="{FF2B5EF4-FFF2-40B4-BE49-F238E27FC236}">
              <a16:creationId xmlns:a16="http://schemas.microsoft.com/office/drawing/2014/main" id="{00000000-0008-0000-0700-00004C000000}"/>
            </a:ext>
          </a:extLst>
        </xdr:cNvPr>
        <xdr:cNvSpPr txBox="1"/>
      </xdr:nvSpPr>
      <xdr:spPr>
        <a:xfrm>
          <a:off x="5791200" y="2981326"/>
          <a:ext cx="4600575" cy="4857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0099" cy="2057399"/>
    <xdr:sp macro="" textlink="" fLocksText="0">
      <xdr:nvSpPr>
        <xdr:cNvPr id="92" name="TextBox 91">
          <a:extLst>
            <a:ext uri="{FF2B5EF4-FFF2-40B4-BE49-F238E27FC236}">
              <a16:creationId xmlns:a16="http://schemas.microsoft.com/office/drawing/2014/main" id="{00000000-0008-0000-0700-00005C000000}"/>
            </a:ext>
          </a:extLst>
        </xdr:cNvPr>
        <xdr:cNvSpPr txBox="1"/>
      </xdr:nvSpPr>
      <xdr:spPr>
        <a:xfrm>
          <a:off x="10934699" y="1876426"/>
          <a:ext cx="4610099" cy="2057399"/>
        </a:xfrm>
        <a:prstGeom prst="rect">
          <a:avLst/>
        </a:prstGeom>
        <a:solidFill>
          <a:schemeClr val="bg1">
            <a:lumMod val="85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a:p>
          <a:pPr marL="171450" indent="-171450">
            <a:spcBef>
              <a:spcPts val="600"/>
            </a:spcBef>
            <a:buFont typeface="Wingdings" panose="05000000000000000000" pitchFamily="2" charset="2"/>
            <a:buChar char="§"/>
          </a:pPr>
          <a:endParaRPr lang="en-US" sz="1100" b="1"/>
        </a:p>
        <a:p>
          <a:endParaRPr lang="en-US" sz="1100" b="1"/>
        </a:p>
        <a:p>
          <a:pPr marL="171450" indent="-171450">
            <a:buFont typeface="Wingdings" panose="05000000000000000000" pitchFamily="2" charset="2"/>
            <a:buChar char="§"/>
          </a:pPr>
          <a:endParaRPr lang="en-US" sz="1100" b="1"/>
        </a:p>
        <a:p>
          <a:endParaRPr lang="en-US" sz="1100" b="1"/>
        </a:p>
      </xdr:txBody>
    </xdr:sp>
    <xdr:clientData/>
  </xdr:oneCellAnchor>
  <xdr:oneCellAnchor>
    <xdr:from>
      <xdr:col>12</xdr:col>
      <xdr:colOff>0</xdr:colOff>
      <xdr:row>9</xdr:row>
      <xdr:rowOff>1</xdr:rowOff>
    </xdr:from>
    <xdr:ext cx="4610099" cy="2066924"/>
    <xdr:sp macro="" textlink="" fLocksText="0">
      <xdr:nvSpPr>
        <xdr:cNvPr id="93" name="TextBox 92">
          <a:extLst>
            <a:ext uri="{FF2B5EF4-FFF2-40B4-BE49-F238E27FC236}">
              <a16:creationId xmlns:a16="http://schemas.microsoft.com/office/drawing/2014/main" id="{00000000-0008-0000-0700-00005D000000}"/>
            </a:ext>
          </a:extLst>
        </xdr:cNvPr>
        <xdr:cNvSpPr txBox="1"/>
      </xdr:nvSpPr>
      <xdr:spPr>
        <a:xfrm>
          <a:off x="5791199" y="1876426"/>
          <a:ext cx="4610099" cy="2066924"/>
        </a:xfrm>
        <a:prstGeom prst="rect">
          <a:avLst/>
        </a:prstGeom>
        <a:solidFill>
          <a:schemeClr val="bg1">
            <a:lumMod val="85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a:p>
          <a:pPr marL="171450" indent="-171450">
            <a:spcBef>
              <a:spcPts val="600"/>
            </a:spcBef>
            <a:buFont typeface="Wingdings" panose="05000000000000000000" pitchFamily="2" charset="2"/>
            <a:buChar char="§"/>
          </a:pPr>
          <a:endParaRPr lang="en-US" sz="1100" b="1"/>
        </a:p>
        <a:p>
          <a:endParaRPr lang="en-US" sz="1100" b="1"/>
        </a:p>
        <a:p>
          <a:pPr marL="171450" indent="-171450">
            <a:buFont typeface="Wingdings" panose="05000000000000000000" pitchFamily="2" charset="2"/>
            <a:buChar char="§"/>
          </a:pPr>
          <a:endParaRPr lang="en-US" sz="1100" b="1"/>
        </a:p>
        <a:p>
          <a:endParaRPr lang="en-US" sz="1100" b="1"/>
        </a:p>
      </xdr:txBody>
    </xdr:sp>
    <xdr:clientData/>
  </xdr:oneCellAnchor>
  <xdr:oneCellAnchor>
    <xdr:from>
      <xdr:col>12</xdr:col>
      <xdr:colOff>0</xdr:colOff>
      <xdr:row>9</xdr:row>
      <xdr:rowOff>1</xdr:rowOff>
    </xdr:from>
    <xdr:ext cx="4619625" cy="333374"/>
    <xdr:sp macro="" textlink="">
      <xdr:nvSpPr>
        <xdr:cNvPr id="94" name="TextBox 93">
          <a:extLst>
            <a:ext uri="{FF2B5EF4-FFF2-40B4-BE49-F238E27FC236}">
              <a16:creationId xmlns:a16="http://schemas.microsoft.com/office/drawing/2014/main" id="{00000000-0008-0000-0700-00005E000000}"/>
            </a:ext>
          </a:extLst>
        </xdr:cNvPr>
        <xdr:cNvSpPr txBox="1"/>
      </xdr:nvSpPr>
      <xdr:spPr>
        <a:xfrm>
          <a:off x="10934700" y="1876426"/>
          <a:ext cx="4619625"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11</xdr:row>
      <xdr:rowOff>333375</xdr:rowOff>
    </xdr:from>
    <xdr:ext cx="4619625" cy="514350"/>
    <xdr:sp macro="" textlink="">
      <xdr:nvSpPr>
        <xdr:cNvPr id="97" name="TextBox 96">
          <a:extLst>
            <a:ext uri="{FF2B5EF4-FFF2-40B4-BE49-F238E27FC236}">
              <a16:creationId xmlns:a16="http://schemas.microsoft.com/office/drawing/2014/main" id="{00000000-0008-0000-0700-000061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0099" cy="2057399"/>
    <xdr:sp macro="" textlink="" fLocksText="0">
      <xdr:nvSpPr>
        <xdr:cNvPr id="99" name="TextBox 98">
          <a:extLst>
            <a:ext uri="{FF2B5EF4-FFF2-40B4-BE49-F238E27FC236}">
              <a16:creationId xmlns:a16="http://schemas.microsoft.com/office/drawing/2014/main" id="{00000000-0008-0000-0700-000063000000}"/>
            </a:ext>
          </a:extLst>
        </xdr:cNvPr>
        <xdr:cNvSpPr txBox="1"/>
      </xdr:nvSpPr>
      <xdr:spPr>
        <a:xfrm>
          <a:off x="10934699" y="1876426"/>
          <a:ext cx="4610099" cy="2057399"/>
        </a:xfrm>
        <a:prstGeom prst="rect">
          <a:avLst/>
        </a:prstGeom>
        <a:solidFill>
          <a:schemeClr val="bg1">
            <a:lumMod val="85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a:p>
          <a:pPr marL="171450" indent="-171450">
            <a:spcBef>
              <a:spcPts val="600"/>
            </a:spcBef>
            <a:buFont typeface="Wingdings" panose="05000000000000000000" pitchFamily="2" charset="2"/>
            <a:buChar char="§"/>
          </a:pPr>
          <a:endParaRPr lang="en-US" sz="1100" b="1"/>
        </a:p>
        <a:p>
          <a:endParaRPr lang="en-US" sz="1100" b="1"/>
        </a:p>
        <a:p>
          <a:pPr marL="171450" indent="-171450">
            <a:buFont typeface="Wingdings" panose="05000000000000000000" pitchFamily="2" charset="2"/>
            <a:buChar char="§"/>
          </a:pPr>
          <a:endParaRPr lang="en-US" sz="1100" b="1"/>
        </a:p>
        <a:p>
          <a:endParaRPr lang="en-US" sz="1100" b="1"/>
        </a:p>
      </xdr:txBody>
    </xdr:sp>
    <xdr:clientData/>
  </xdr:oneCellAnchor>
  <xdr:oneCellAnchor>
    <xdr:from>
      <xdr:col>12</xdr:col>
      <xdr:colOff>0</xdr:colOff>
      <xdr:row>9</xdr:row>
      <xdr:rowOff>1</xdr:rowOff>
    </xdr:from>
    <xdr:ext cx="4619625" cy="333374"/>
    <xdr:sp macro="" textlink="">
      <xdr:nvSpPr>
        <xdr:cNvPr id="100" name="TextBox 99">
          <a:extLst>
            <a:ext uri="{FF2B5EF4-FFF2-40B4-BE49-F238E27FC236}">
              <a16:creationId xmlns:a16="http://schemas.microsoft.com/office/drawing/2014/main" id="{00000000-0008-0000-0700-000064000000}"/>
            </a:ext>
          </a:extLst>
        </xdr:cNvPr>
        <xdr:cNvSpPr txBox="1"/>
      </xdr:nvSpPr>
      <xdr:spPr>
        <a:xfrm>
          <a:off x="10934700" y="1876426"/>
          <a:ext cx="4619625"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11</xdr:row>
      <xdr:rowOff>333375</xdr:rowOff>
    </xdr:from>
    <xdr:ext cx="4619625" cy="514350"/>
    <xdr:sp macro="" textlink="">
      <xdr:nvSpPr>
        <xdr:cNvPr id="103" name="TextBox 102">
          <a:extLst>
            <a:ext uri="{FF2B5EF4-FFF2-40B4-BE49-F238E27FC236}">
              <a16:creationId xmlns:a16="http://schemas.microsoft.com/office/drawing/2014/main" id="{00000000-0008-0000-0700-000067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0099" cy="2057399"/>
    <xdr:sp macro="" textlink="" fLocksText="0">
      <xdr:nvSpPr>
        <xdr:cNvPr id="105" name="TextBox 104">
          <a:extLst>
            <a:ext uri="{FF2B5EF4-FFF2-40B4-BE49-F238E27FC236}">
              <a16:creationId xmlns:a16="http://schemas.microsoft.com/office/drawing/2014/main" id="{00000000-0008-0000-0700-000069000000}"/>
            </a:ext>
          </a:extLst>
        </xdr:cNvPr>
        <xdr:cNvSpPr txBox="1"/>
      </xdr:nvSpPr>
      <xdr:spPr>
        <a:xfrm>
          <a:off x="10934699" y="1876426"/>
          <a:ext cx="4610099" cy="2057399"/>
        </a:xfrm>
        <a:prstGeom prst="rect">
          <a:avLst/>
        </a:prstGeom>
        <a:solidFill>
          <a:schemeClr val="bg1">
            <a:lumMod val="85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a:p>
          <a:pPr marL="171450" indent="-171450">
            <a:spcBef>
              <a:spcPts val="600"/>
            </a:spcBef>
            <a:buFont typeface="Wingdings" panose="05000000000000000000" pitchFamily="2" charset="2"/>
            <a:buChar char="§"/>
          </a:pPr>
          <a:endParaRPr lang="en-US" sz="1100" b="1"/>
        </a:p>
        <a:p>
          <a:endParaRPr lang="en-US" sz="1100" b="1"/>
        </a:p>
        <a:p>
          <a:pPr marL="171450" indent="-171450">
            <a:buFont typeface="Wingdings" panose="05000000000000000000" pitchFamily="2" charset="2"/>
            <a:buChar char="§"/>
          </a:pPr>
          <a:endParaRPr lang="en-US" sz="1100" b="1"/>
        </a:p>
        <a:p>
          <a:endParaRPr lang="en-US" sz="1100" b="1"/>
        </a:p>
      </xdr:txBody>
    </xdr:sp>
    <xdr:clientData/>
  </xdr:oneCellAnchor>
  <xdr:oneCellAnchor>
    <xdr:from>
      <xdr:col>12</xdr:col>
      <xdr:colOff>0</xdr:colOff>
      <xdr:row>9</xdr:row>
      <xdr:rowOff>1</xdr:rowOff>
    </xdr:from>
    <xdr:ext cx="4619625" cy="333374"/>
    <xdr:sp macro="" textlink="">
      <xdr:nvSpPr>
        <xdr:cNvPr id="106" name="TextBox 105">
          <a:extLst>
            <a:ext uri="{FF2B5EF4-FFF2-40B4-BE49-F238E27FC236}">
              <a16:creationId xmlns:a16="http://schemas.microsoft.com/office/drawing/2014/main" id="{00000000-0008-0000-0700-00006A000000}"/>
            </a:ext>
          </a:extLst>
        </xdr:cNvPr>
        <xdr:cNvSpPr txBox="1"/>
      </xdr:nvSpPr>
      <xdr:spPr>
        <a:xfrm>
          <a:off x="10934700" y="1876426"/>
          <a:ext cx="4619625"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11</xdr:row>
      <xdr:rowOff>333375</xdr:rowOff>
    </xdr:from>
    <xdr:ext cx="4619625" cy="514350"/>
    <xdr:sp macro="" textlink="">
      <xdr:nvSpPr>
        <xdr:cNvPr id="109" name="TextBox 108">
          <a:extLst>
            <a:ext uri="{FF2B5EF4-FFF2-40B4-BE49-F238E27FC236}">
              <a16:creationId xmlns:a16="http://schemas.microsoft.com/office/drawing/2014/main" id="{00000000-0008-0000-0700-00006D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0099" cy="2057399"/>
    <xdr:sp macro="" textlink="" fLocksText="0">
      <xdr:nvSpPr>
        <xdr:cNvPr id="111" name="TextBox 110">
          <a:extLst>
            <a:ext uri="{FF2B5EF4-FFF2-40B4-BE49-F238E27FC236}">
              <a16:creationId xmlns:a16="http://schemas.microsoft.com/office/drawing/2014/main" id="{00000000-0008-0000-0700-00006F000000}"/>
            </a:ext>
          </a:extLst>
        </xdr:cNvPr>
        <xdr:cNvSpPr txBox="1"/>
      </xdr:nvSpPr>
      <xdr:spPr>
        <a:xfrm>
          <a:off x="10934699" y="1876426"/>
          <a:ext cx="4610099" cy="2057399"/>
        </a:xfrm>
        <a:prstGeom prst="rect">
          <a:avLst/>
        </a:prstGeom>
        <a:solidFill>
          <a:schemeClr val="bg1">
            <a:lumMod val="85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a:p>
          <a:pPr marL="171450" indent="-171450">
            <a:spcBef>
              <a:spcPts val="600"/>
            </a:spcBef>
            <a:buFont typeface="Wingdings" panose="05000000000000000000" pitchFamily="2" charset="2"/>
            <a:buChar char="§"/>
          </a:pPr>
          <a:endParaRPr lang="en-US" sz="1100" b="1"/>
        </a:p>
        <a:p>
          <a:endParaRPr lang="en-US" sz="1100" b="1"/>
        </a:p>
        <a:p>
          <a:pPr marL="171450" indent="-171450">
            <a:buFont typeface="Wingdings" panose="05000000000000000000" pitchFamily="2" charset="2"/>
            <a:buChar char="§"/>
          </a:pPr>
          <a:endParaRPr lang="en-US" sz="1100" b="1"/>
        </a:p>
        <a:p>
          <a:endParaRPr lang="en-US" sz="1100" b="1"/>
        </a:p>
      </xdr:txBody>
    </xdr:sp>
    <xdr:clientData/>
  </xdr:oneCellAnchor>
  <xdr:oneCellAnchor>
    <xdr:from>
      <xdr:col>12</xdr:col>
      <xdr:colOff>0</xdr:colOff>
      <xdr:row>9</xdr:row>
      <xdr:rowOff>1</xdr:rowOff>
    </xdr:from>
    <xdr:ext cx="4619625" cy="333374"/>
    <xdr:sp macro="" textlink="">
      <xdr:nvSpPr>
        <xdr:cNvPr id="112" name="TextBox 111">
          <a:extLst>
            <a:ext uri="{FF2B5EF4-FFF2-40B4-BE49-F238E27FC236}">
              <a16:creationId xmlns:a16="http://schemas.microsoft.com/office/drawing/2014/main" id="{00000000-0008-0000-0700-000070000000}"/>
            </a:ext>
          </a:extLst>
        </xdr:cNvPr>
        <xdr:cNvSpPr txBox="1"/>
      </xdr:nvSpPr>
      <xdr:spPr>
        <a:xfrm>
          <a:off x="10934700" y="1876426"/>
          <a:ext cx="4619625"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11</xdr:row>
      <xdr:rowOff>333375</xdr:rowOff>
    </xdr:from>
    <xdr:ext cx="4619625" cy="514350"/>
    <xdr:sp macro="" textlink="">
      <xdr:nvSpPr>
        <xdr:cNvPr id="115" name="TextBox 114">
          <a:extLst>
            <a:ext uri="{FF2B5EF4-FFF2-40B4-BE49-F238E27FC236}">
              <a16:creationId xmlns:a16="http://schemas.microsoft.com/office/drawing/2014/main" id="{00000000-0008-0000-0700-000073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0099" cy="2057399"/>
    <xdr:sp macro="" textlink="" fLocksText="0">
      <xdr:nvSpPr>
        <xdr:cNvPr id="117" name="TextBox 116">
          <a:extLst>
            <a:ext uri="{FF2B5EF4-FFF2-40B4-BE49-F238E27FC236}">
              <a16:creationId xmlns:a16="http://schemas.microsoft.com/office/drawing/2014/main" id="{00000000-0008-0000-0700-000075000000}"/>
            </a:ext>
          </a:extLst>
        </xdr:cNvPr>
        <xdr:cNvSpPr txBox="1"/>
      </xdr:nvSpPr>
      <xdr:spPr>
        <a:xfrm>
          <a:off x="10934699" y="1876426"/>
          <a:ext cx="4610099" cy="2057399"/>
        </a:xfrm>
        <a:prstGeom prst="rect">
          <a:avLst/>
        </a:prstGeom>
        <a:solidFill>
          <a:schemeClr val="bg1">
            <a:lumMod val="85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a:p>
          <a:pPr marL="171450" indent="-171450">
            <a:spcBef>
              <a:spcPts val="600"/>
            </a:spcBef>
            <a:buFont typeface="Wingdings" panose="05000000000000000000" pitchFamily="2" charset="2"/>
            <a:buChar char="§"/>
          </a:pPr>
          <a:endParaRPr lang="en-US" sz="1100" b="1"/>
        </a:p>
        <a:p>
          <a:endParaRPr lang="en-US" sz="1100" b="1"/>
        </a:p>
        <a:p>
          <a:pPr marL="171450" indent="-171450">
            <a:buFont typeface="Wingdings" panose="05000000000000000000" pitchFamily="2" charset="2"/>
            <a:buChar char="§"/>
          </a:pPr>
          <a:endParaRPr lang="en-US" sz="1100" b="1"/>
        </a:p>
        <a:p>
          <a:endParaRPr lang="en-US" sz="1100" b="1"/>
        </a:p>
      </xdr:txBody>
    </xdr:sp>
    <xdr:clientData/>
  </xdr:oneCellAnchor>
  <xdr:oneCellAnchor>
    <xdr:from>
      <xdr:col>12</xdr:col>
      <xdr:colOff>0</xdr:colOff>
      <xdr:row>9</xdr:row>
      <xdr:rowOff>1</xdr:rowOff>
    </xdr:from>
    <xdr:ext cx="4619625" cy="333374"/>
    <xdr:sp macro="" textlink="">
      <xdr:nvSpPr>
        <xdr:cNvPr id="118" name="TextBox 117">
          <a:extLst>
            <a:ext uri="{FF2B5EF4-FFF2-40B4-BE49-F238E27FC236}">
              <a16:creationId xmlns:a16="http://schemas.microsoft.com/office/drawing/2014/main" id="{00000000-0008-0000-0700-000076000000}"/>
            </a:ext>
          </a:extLst>
        </xdr:cNvPr>
        <xdr:cNvSpPr txBox="1"/>
      </xdr:nvSpPr>
      <xdr:spPr>
        <a:xfrm>
          <a:off x="10934700" y="1876426"/>
          <a:ext cx="4619625"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11</xdr:row>
      <xdr:rowOff>333375</xdr:rowOff>
    </xdr:from>
    <xdr:ext cx="4619625" cy="514350"/>
    <xdr:sp macro="" textlink="">
      <xdr:nvSpPr>
        <xdr:cNvPr id="121" name="TextBox 120">
          <a:extLst>
            <a:ext uri="{FF2B5EF4-FFF2-40B4-BE49-F238E27FC236}">
              <a16:creationId xmlns:a16="http://schemas.microsoft.com/office/drawing/2014/main" id="{00000000-0008-0000-0700-000079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9</xdr:row>
      <xdr:rowOff>1</xdr:rowOff>
    </xdr:from>
    <xdr:ext cx="4610099" cy="2057399"/>
    <xdr:sp macro="" textlink="" fLocksText="0">
      <xdr:nvSpPr>
        <xdr:cNvPr id="123" name="TextBox 122">
          <a:extLst>
            <a:ext uri="{FF2B5EF4-FFF2-40B4-BE49-F238E27FC236}">
              <a16:creationId xmlns:a16="http://schemas.microsoft.com/office/drawing/2014/main" id="{00000000-0008-0000-0700-00007B000000}"/>
            </a:ext>
          </a:extLst>
        </xdr:cNvPr>
        <xdr:cNvSpPr txBox="1"/>
      </xdr:nvSpPr>
      <xdr:spPr>
        <a:xfrm>
          <a:off x="10934699" y="1876426"/>
          <a:ext cx="4610099" cy="2057399"/>
        </a:xfrm>
        <a:prstGeom prst="rect">
          <a:avLst/>
        </a:prstGeom>
        <a:solidFill>
          <a:schemeClr val="bg1">
            <a:lumMod val="85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a:p>
          <a:pPr marL="171450" indent="-171450">
            <a:spcBef>
              <a:spcPts val="600"/>
            </a:spcBef>
            <a:buFont typeface="Wingdings" panose="05000000000000000000" pitchFamily="2" charset="2"/>
            <a:buChar char="§"/>
          </a:pPr>
          <a:endParaRPr lang="en-US" sz="1100" b="1"/>
        </a:p>
        <a:p>
          <a:endParaRPr lang="en-US" sz="1100" b="1"/>
        </a:p>
        <a:p>
          <a:pPr marL="171450" indent="-171450">
            <a:buFont typeface="Wingdings" panose="05000000000000000000" pitchFamily="2" charset="2"/>
            <a:buChar char="§"/>
          </a:pPr>
          <a:endParaRPr lang="en-US" sz="1100" b="1"/>
        </a:p>
        <a:p>
          <a:endParaRPr lang="en-US" sz="1100" b="1"/>
        </a:p>
      </xdr:txBody>
    </xdr:sp>
    <xdr:clientData/>
  </xdr:oneCellAnchor>
  <xdr:oneCellAnchor>
    <xdr:from>
      <xdr:col>12</xdr:col>
      <xdr:colOff>0</xdr:colOff>
      <xdr:row>9</xdr:row>
      <xdr:rowOff>1</xdr:rowOff>
    </xdr:from>
    <xdr:ext cx="4619625" cy="333374"/>
    <xdr:sp macro="" textlink="">
      <xdr:nvSpPr>
        <xdr:cNvPr id="124" name="TextBox 123">
          <a:extLst>
            <a:ext uri="{FF2B5EF4-FFF2-40B4-BE49-F238E27FC236}">
              <a16:creationId xmlns:a16="http://schemas.microsoft.com/office/drawing/2014/main" id="{00000000-0008-0000-0700-00007C000000}"/>
            </a:ext>
          </a:extLst>
        </xdr:cNvPr>
        <xdr:cNvSpPr txBox="1"/>
      </xdr:nvSpPr>
      <xdr:spPr>
        <a:xfrm>
          <a:off x="10934700" y="1876426"/>
          <a:ext cx="4619625" cy="333374"/>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a:t>
          </a:r>
        </a:p>
      </xdr:txBody>
    </xdr:sp>
    <xdr:clientData/>
  </xdr:oneCellAnchor>
  <xdr:oneCellAnchor>
    <xdr:from>
      <xdr:col>12</xdr:col>
      <xdr:colOff>0</xdr:colOff>
      <xdr:row>11</xdr:row>
      <xdr:rowOff>333375</xdr:rowOff>
    </xdr:from>
    <xdr:ext cx="4619625" cy="514350"/>
    <xdr:sp macro="" textlink="">
      <xdr:nvSpPr>
        <xdr:cNvPr id="127" name="TextBox 126">
          <a:extLst>
            <a:ext uri="{FF2B5EF4-FFF2-40B4-BE49-F238E27FC236}">
              <a16:creationId xmlns:a16="http://schemas.microsoft.com/office/drawing/2014/main" id="{00000000-0008-0000-0700-00007F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11</xdr:row>
      <xdr:rowOff>333375</xdr:rowOff>
    </xdr:from>
    <xdr:ext cx="4619625" cy="514350"/>
    <xdr:sp macro="" textlink="">
      <xdr:nvSpPr>
        <xdr:cNvPr id="133" name="TextBox 132">
          <a:extLst>
            <a:ext uri="{FF2B5EF4-FFF2-40B4-BE49-F238E27FC236}">
              <a16:creationId xmlns:a16="http://schemas.microsoft.com/office/drawing/2014/main" id="{00000000-0008-0000-0700-000085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11</xdr:row>
      <xdr:rowOff>333375</xdr:rowOff>
    </xdr:from>
    <xdr:ext cx="4619625" cy="514350"/>
    <xdr:sp macro="" textlink="">
      <xdr:nvSpPr>
        <xdr:cNvPr id="139" name="TextBox 138">
          <a:extLst>
            <a:ext uri="{FF2B5EF4-FFF2-40B4-BE49-F238E27FC236}">
              <a16:creationId xmlns:a16="http://schemas.microsoft.com/office/drawing/2014/main" id="{00000000-0008-0000-0700-00008B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11</xdr:row>
      <xdr:rowOff>333375</xdr:rowOff>
    </xdr:from>
    <xdr:ext cx="4619625" cy="514350"/>
    <xdr:sp macro="" textlink="">
      <xdr:nvSpPr>
        <xdr:cNvPr id="145" name="TextBox 144">
          <a:extLst>
            <a:ext uri="{FF2B5EF4-FFF2-40B4-BE49-F238E27FC236}">
              <a16:creationId xmlns:a16="http://schemas.microsoft.com/office/drawing/2014/main" id="{00000000-0008-0000-0700-000091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11</xdr:row>
      <xdr:rowOff>333375</xdr:rowOff>
    </xdr:from>
    <xdr:ext cx="4619625" cy="514350"/>
    <xdr:sp macro="" textlink="">
      <xdr:nvSpPr>
        <xdr:cNvPr id="151" name="TextBox 150">
          <a:extLst>
            <a:ext uri="{FF2B5EF4-FFF2-40B4-BE49-F238E27FC236}">
              <a16:creationId xmlns:a16="http://schemas.microsoft.com/office/drawing/2014/main" id="{00000000-0008-0000-0700-000097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11</xdr:row>
      <xdr:rowOff>333375</xdr:rowOff>
    </xdr:from>
    <xdr:ext cx="4619625" cy="514350"/>
    <xdr:sp macro="" textlink="">
      <xdr:nvSpPr>
        <xdr:cNvPr id="157" name="TextBox 156">
          <a:extLst>
            <a:ext uri="{FF2B5EF4-FFF2-40B4-BE49-F238E27FC236}">
              <a16:creationId xmlns:a16="http://schemas.microsoft.com/office/drawing/2014/main" id="{00000000-0008-0000-0700-00009D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oneCellAnchor>
    <xdr:from>
      <xdr:col>12</xdr:col>
      <xdr:colOff>0</xdr:colOff>
      <xdr:row>11</xdr:row>
      <xdr:rowOff>333375</xdr:rowOff>
    </xdr:from>
    <xdr:ext cx="4619625" cy="514350"/>
    <xdr:sp macro="" textlink="">
      <xdr:nvSpPr>
        <xdr:cNvPr id="163" name="TextBox 162">
          <a:extLst>
            <a:ext uri="{FF2B5EF4-FFF2-40B4-BE49-F238E27FC236}">
              <a16:creationId xmlns:a16="http://schemas.microsoft.com/office/drawing/2014/main" id="{00000000-0008-0000-0700-0000A3000000}"/>
            </a:ext>
          </a:extLst>
        </xdr:cNvPr>
        <xdr:cNvSpPr txBox="1"/>
      </xdr:nvSpPr>
      <xdr:spPr>
        <a:xfrm>
          <a:off x="10934700" y="2971800"/>
          <a:ext cx="4619625" cy="514350"/>
        </a:xfrm>
        <a:prstGeom prst="rect">
          <a:avLst/>
        </a:prstGeom>
        <a:solidFill>
          <a:srgbClr val="C0C0C0"/>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Comments: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180975</xdr:rowOff>
    </xdr:to>
    <xdr:pic>
      <xdr:nvPicPr>
        <xdr:cNvPr id="2" name="Picture 1" descr="http://www.veteransfocus.org/wp-content/uploads/2009/04/MHDDSAS_logo.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48</xdr:row>
      <xdr:rowOff>0</xdr:rowOff>
    </xdr:from>
    <xdr:to>
      <xdr:col>12</xdr:col>
      <xdr:colOff>0</xdr:colOff>
      <xdr:row>58</xdr:row>
      <xdr:rowOff>20987</xdr:rowOff>
    </xdr:to>
    <xdr:sp macro="" textlink="" fLocksText="0">
      <xdr:nvSpPr>
        <xdr:cNvPr id="4" name="TextBox 3">
          <a:extLst>
            <a:ext uri="{FF2B5EF4-FFF2-40B4-BE49-F238E27FC236}">
              <a16:creationId xmlns:a16="http://schemas.microsoft.com/office/drawing/2014/main" id="{00000000-0008-0000-0800-000004000000}"/>
            </a:ext>
          </a:extLst>
        </xdr:cNvPr>
        <xdr:cNvSpPr txBox="1">
          <a:spLocks/>
        </xdr:cNvSpPr>
      </xdr:nvSpPr>
      <xdr:spPr>
        <a:xfrm>
          <a:off x="5267325" y="12563475"/>
          <a:ext cx="5162550" cy="316423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buFont typeface="Wingdings" panose="05000000000000000000" pitchFamily="2" charset="2"/>
            <a:buChar char="§"/>
          </a:pP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xdr:colOff>
      <xdr:row>1</xdr:row>
      <xdr:rowOff>0</xdr:rowOff>
    </xdr:from>
    <xdr:to>
      <xdr:col>1</xdr:col>
      <xdr:colOff>120015</xdr:colOff>
      <xdr:row>3</xdr:row>
      <xdr:rowOff>447675</xdr:rowOff>
    </xdr:to>
    <xdr:pic>
      <xdr:nvPicPr>
        <xdr:cNvPr id="2" name="Picture 1" descr="http://www.veteransfocus.org/wp-content/uploads/2009/04/MHDDSAS_logo.pn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 y="647700"/>
          <a:ext cx="912495" cy="89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3</xdr:row>
      <xdr:rowOff>9525</xdr:rowOff>
    </xdr:to>
    <xdr:pic>
      <xdr:nvPicPr>
        <xdr:cNvPr id="2" name="Picture 1" descr="http://www.veteransfocus.org/wp-content/uploads/2009/04/MHDDSAS_logo.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43</xdr:row>
      <xdr:rowOff>170730</xdr:rowOff>
    </xdr:from>
    <xdr:to>
      <xdr:col>11</xdr:col>
      <xdr:colOff>503208</xdr:colOff>
      <xdr:row>70</xdr:row>
      <xdr:rowOff>17971</xdr:rowOff>
    </xdr:to>
    <xdr:sp macro="" textlink="" fLocksText="0">
      <xdr:nvSpPr>
        <xdr:cNvPr id="3" name="TextBox 2">
          <a:extLst>
            <a:ext uri="{FF2B5EF4-FFF2-40B4-BE49-F238E27FC236}">
              <a16:creationId xmlns:a16="http://schemas.microsoft.com/office/drawing/2014/main" id="{00000000-0008-0000-0A00-000003000000}"/>
            </a:ext>
          </a:extLst>
        </xdr:cNvPr>
        <xdr:cNvSpPr txBox="1">
          <a:spLocks/>
        </xdr:cNvSpPr>
      </xdr:nvSpPr>
      <xdr:spPr>
        <a:xfrm>
          <a:off x="5265708" y="10136037"/>
          <a:ext cx="5112948" cy="42233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Record</a:t>
          </a:r>
          <a:r>
            <a:rPr lang="en-US" sz="1100" b="1" baseline="0"/>
            <a:t> Review </a:t>
          </a:r>
          <a:r>
            <a:rPr lang="en-US" sz="1100" b="1"/>
            <a:t>Comments: </a:t>
          </a:r>
        </a:p>
        <a:p>
          <a:pPr marL="171450" indent="-171450">
            <a:spcBef>
              <a:spcPts val="600"/>
            </a:spcBef>
            <a:buFont typeface="Wingdings" panose="05000000000000000000" pitchFamily="2" charset="2"/>
            <a:buChar char="§"/>
          </a:pP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baloch1/AppData/Local/Microsoft/Windows/Temporary%20Internet%20Files/Content.Outlook/3I7CCEI2/Copy%20of%20ZB_2_6_17_SFY17%20LME-MCO%20Block%20Grant%20Review%20Tools%20Revisions%20%20KLR%20review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WMULJONO/LOCALS~1/TEMP/iprseligibiltymatrix10-04-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zbaloch1/Documents/ZB_5_2_Copy%20of%202015-2016%20LME-MCO%20Block%20Grant%20Review%20Tools%204-15-15%20from%20SFY15%20Templa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ccountability%20Statistical%20Analyses/Policy%20Unit/Gold%20Star/DHHS%20Routine%20Monitoring%20Tool%20for%20Providers%203-3-14%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uidelines"/>
      <sheetName val="NC-TOPPS"/>
      <sheetName val="Workbook Set-up"/>
      <sheetName val="Data Validation"/>
      <sheetName val="County List"/>
      <sheetName val="SAPTBG - Prevention"/>
      <sheetName val="SAPTBG-IV DRUG PROG.MONITORING"/>
      <sheetName val="SAPTBG-IV USER RECORD REVIEW"/>
      <sheetName val="SAPTBG Ind Elig Checklist"/>
      <sheetName val="SAPTBG-RECORD REVIEW"/>
      <sheetName val="SAPTBG-WSAF PROG.MONITORING"/>
      <sheetName val="SAPTBG-WSAF RECORD REVIEW"/>
      <sheetName val="SAPTBG-CASAWORKS PROGMONITORING"/>
      <sheetName val="SAPTBG-CASAWORKS RECORD REVIEW"/>
      <sheetName val="SAPTBG-WORKFIRSTPROG.MONITORING"/>
      <sheetName val="SAPTBG-WORK FIRST RECORD REVIEW"/>
      <sheetName val="JJSAMHP PROGRAM MONITORING"/>
      <sheetName val="JJSAMHP RECORD REVIEW"/>
      <sheetName val="CMHSBG PROG. MONITORING"/>
      <sheetName val="CMHSBG RECORD REVIEW"/>
      <sheetName val="OVERALL SUMMARY"/>
      <sheetName val="Data Extraction (2)"/>
      <sheetName val="County"/>
    </sheetNames>
    <sheetDataSet>
      <sheetData sheetId="0" refreshError="1"/>
      <sheetData sheetId="1" refreshError="1"/>
      <sheetData sheetId="2" refreshError="1"/>
      <sheetData sheetId="3"/>
      <sheetData sheetId="4">
        <row r="5">
          <cell r="A5" t="str">
            <v>Alliance Behavioral Healthcare</v>
          </cell>
          <cell r="B5" t="str">
            <v>21ST ReEntry Judicial Services</v>
          </cell>
          <cell r="C5" t="str">
            <v>Active Parenting of Teens</v>
          </cell>
        </row>
        <row r="6">
          <cell r="A6" t="str">
            <v>Cardinal Innovations Healthcare Solutions</v>
          </cell>
          <cell r="B6" t="str">
            <v>4-H Youth Services</v>
          </cell>
          <cell r="C6" t="str">
            <v>All Stars Core Booster</v>
          </cell>
        </row>
        <row r="7">
          <cell r="A7" t="str">
            <v>CenterPoint Human Services</v>
          </cell>
          <cell r="B7" t="str">
            <v>Alcohol and Drug Services</v>
          </cell>
          <cell r="C7" t="str">
            <v>All Stars Jr.</v>
          </cell>
          <cell r="E7">
            <v>4</v>
          </cell>
        </row>
        <row r="8">
          <cell r="A8" t="str">
            <v>EastPointe</v>
          </cell>
          <cell r="B8" t="str">
            <v>Alliance Behavioral Healthcare</v>
          </cell>
          <cell r="C8" t="str">
            <v>Children in the Middle</v>
          </cell>
          <cell r="E8">
            <v>5</v>
          </cell>
        </row>
        <row r="9">
          <cell r="A9" t="str">
            <v>Partners Behavioral Health Management</v>
          </cell>
          <cell r="B9" t="str">
            <v>Anuvia</v>
          </cell>
          <cell r="C9" t="str">
            <v>Early Risers</v>
          </cell>
          <cell r="E9">
            <v>6</v>
          </cell>
        </row>
        <row r="10">
          <cell r="A10" t="str">
            <v>Sandhills Center</v>
          </cell>
          <cell r="B10" t="str">
            <v>ARP/RHA</v>
          </cell>
          <cell r="C10" t="str">
            <v>Guiding Good Choices</v>
          </cell>
          <cell r="E10">
            <v>7</v>
          </cell>
        </row>
        <row r="11">
          <cell r="A11" t="str">
            <v>Smoky Mountain Center</v>
          </cell>
          <cell r="B11" t="str">
            <v>Burke Council on Alcoholism and Chemical Dependency</v>
          </cell>
          <cell r="C11" t="str">
            <v>HALO (Healthy Alternatives for Little Ones)</v>
          </cell>
          <cell r="E11">
            <v>8</v>
          </cell>
        </row>
        <row r="12">
          <cell r="A12" t="str">
            <v>Trillium</v>
          </cell>
          <cell r="B12" t="str">
            <v>Cancer Services</v>
          </cell>
          <cell r="C12" t="str">
            <v>Hip Hop 2 Prevent HIV/Substance Abuse</v>
          </cell>
          <cell r="E12">
            <v>9</v>
          </cell>
        </row>
        <row r="13">
          <cell r="A13" t="str">
            <v>N/A</v>
          </cell>
          <cell r="B13" t="str">
            <v>Cardinal Innovations Healthcare Solutions</v>
          </cell>
          <cell r="C13" t="str">
            <v>Keepin’ it REAL</v>
          </cell>
          <cell r="E13">
            <v>10</v>
          </cell>
        </row>
        <row r="14">
          <cell r="B14" t="str">
            <v>Center For Prevention Services</v>
          </cell>
          <cell r="C14" t="str">
            <v>Media Detective</v>
          </cell>
          <cell r="E14">
            <v>11</v>
          </cell>
        </row>
        <row r="15">
          <cell r="B15" t="str">
            <v>CenterPoint Human Services</v>
          </cell>
          <cell r="C15" t="str">
            <v>Media Ready</v>
          </cell>
          <cell r="E15">
            <v>12</v>
          </cell>
        </row>
        <row r="16">
          <cell r="B16" t="str">
            <v>Chidren's Home Society</v>
          </cell>
          <cell r="C16" t="str">
            <v>Nurturing Parenting Programs</v>
          </cell>
          <cell r="E16">
            <v>13</v>
          </cell>
        </row>
        <row r="17">
          <cell r="B17" t="str">
            <v>Cleveland County Health Dept.</v>
          </cell>
          <cell r="C17" t="str">
            <v>Positive Action</v>
          </cell>
          <cell r="E17">
            <v>14</v>
          </cell>
        </row>
        <row r="18">
          <cell r="A18" t="str">
            <v>Met</v>
          </cell>
          <cell r="B18" t="str">
            <v>Coastal Horizons Center</v>
          </cell>
          <cell r="C18" t="str">
            <v>Prime for Life</v>
          </cell>
          <cell r="E18">
            <v>15</v>
          </cell>
        </row>
        <row r="19">
          <cell r="A19" t="str">
            <v>Not Met</v>
          </cell>
          <cell r="B19" t="str">
            <v>Cognitive Connection</v>
          </cell>
          <cell r="C19" t="str">
            <v>Project Alert Booster</v>
          </cell>
          <cell r="E19">
            <v>16</v>
          </cell>
        </row>
        <row r="20">
          <cell r="A20" t="str">
            <v>N/A</v>
          </cell>
          <cell r="B20" t="str">
            <v>Communities in Schools</v>
          </cell>
          <cell r="C20" t="str">
            <v xml:space="preserve">Project Alert Core </v>
          </cell>
          <cell r="E20">
            <v>17</v>
          </cell>
        </row>
        <row r="21">
          <cell r="B21" t="str">
            <v>Community Choices, Inc</v>
          </cell>
          <cell r="C21" t="str">
            <v>Project Northland</v>
          </cell>
          <cell r="E21">
            <v>18</v>
          </cell>
        </row>
        <row r="22">
          <cell r="B22" t="str">
            <v>Community Prevention Services</v>
          </cell>
          <cell r="C22" t="str">
            <v>Project Success</v>
          </cell>
        </row>
        <row r="23">
          <cell r="B23" t="str">
            <v>Cumberland County Communicare</v>
          </cell>
          <cell r="C23" t="str">
            <v>Project Towards No Drug Abuse (TND)</v>
          </cell>
        </row>
        <row r="24">
          <cell r="B24" t="str">
            <v>EastPointe</v>
          </cell>
          <cell r="C24" t="str">
            <v>Project Venture</v>
          </cell>
        </row>
        <row r="25">
          <cell r="A25" t="str">
            <v>YES</v>
          </cell>
          <cell r="B25" t="str">
            <v>Essential Skills</v>
          </cell>
          <cell r="C25" t="str">
            <v>Reconnecting Youth</v>
          </cell>
        </row>
        <row r="26">
          <cell r="A26" t="str">
            <v>NO</v>
          </cell>
          <cell r="B26" t="str">
            <v>Exchange Families</v>
          </cell>
          <cell r="C26" t="str">
            <v>Safe Dates</v>
          </cell>
          <cell r="E26" t="str">
            <v>YES</v>
          </cell>
        </row>
        <row r="27">
          <cell r="A27" t="str">
            <v>N/A</v>
          </cell>
          <cell r="B27" t="str">
            <v>Insight Human Services</v>
          </cell>
          <cell r="C27" t="str">
            <v>Storytelling for Empowerment</v>
          </cell>
          <cell r="E27" t="str">
            <v>NO</v>
          </cell>
        </row>
        <row r="28">
          <cell r="B28" t="str">
            <v>Mountain Projects</v>
          </cell>
          <cell r="C28" t="str">
            <v>Strengthening Families 6-11</v>
          </cell>
        </row>
        <row r="29">
          <cell r="B29" t="str">
            <v>Partners Behavioral Health Management</v>
          </cell>
          <cell r="C29" t="str">
            <v>Strengthening Families Program, For Parents and Youth 10-14</v>
          </cell>
        </row>
        <row r="30">
          <cell r="B30" t="str">
            <v>POE Center</v>
          </cell>
          <cell r="C30" t="str">
            <v>Systematic Training for Effective Parenting (STEP)</v>
          </cell>
        </row>
        <row r="31">
          <cell r="B31" t="str">
            <v>PORT Human Services</v>
          </cell>
          <cell r="C31" t="str">
            <v>Too Good for Drugs</v>
          </cell>
        </row>
        <row r="32">
          <cell r="A32" t="str">
            <v>Selective</v>
          </cell>
          <cell r="B32" t="str">
            <v>Robeson Healthcare Corporation</v>
          </cell>
          <cell r="C32" t="str">
            <v>Unique You (Formerly Known as I’m Special)</v>
          </cell>
          <cell r="E32" t="str">
            <v>MET</v>
          </cell>
        </row>
        <row r="33">
          <cell r="A33" t="str">
            <v>Indicated</v>
          </cell>
          <cell r="B33" t="str">
            <v>Sandhills Center</v>
          </cell>
          <cell r="C33" t="str">
            <v>N/A</v>
          </cell>
          <cell r="E33" t="str">
            <v>Not Met</v>
          </cell>
        </row>
        <row r="34">
          <cell r="A34" t="str">
            <v>N/A</v>
          </cell>
          <cell r="B34" t="str">
            <v>Smoky Mountain Center</v>
          </cell>
        </row>
        <row r="35">
          <cell r="B35" t="str">
            <v>Southlight</v>
          </cell>
        </row>
        <row r="36">
          <cell r="B36" t="str">
            <v>The Power of U,Inc</v>
          </cell>
        </row>
        <row r="37">
          <cell r="B37" t="str">
            <v>Trillium</v>
          </cell>
        </row>
        <row r="38">
          <cell r="B38" t="str">
            <v>Western Youth Network</v>
          </cell>
        </row>
        <row r="39">
          <cell r="A39" t="str">
            <v>Adult</v>
          </cell>
          <cell r="B39" t="str">
            <v>Wilson Families In Action</v>
          </cell>
        </row>
        <row r="40">
          <cell r="A40" t="str">
            <v>Child</v>
          </cell>
          <cell r="B40" t="str">
            <v>N/A</v>
          </cell>
          <cell r="C40" t="str">
            <v>ALEXANDER YOUTH NETWORK</v>
          </cell>
        </row>
        <row r="41">
          <cell r="C41" t="str">
            <v>Alliance Behavioral Healthcare</v>
          </cell>
        </row>
        <row r="42">
          <cell r="C42" t="str">
            <v>CARAMORE</v>
          </cell>
        </row>
        <row r="43">
          <cell r="B43" t="str">
            <v>Vivian Avent</v>
          </cell>
          <cell r="C43" t="str">
            <v>Cardinal Innovations Healthcare Solutions</v>
          </cell>
        </row>
        <row r="44">
          <cell r="B44" t="str">
            <v>Barbara Flood</v>
          </cell>
          <cell r="C44" t="str">
            <v>CenterPoint Human Services</v>
          </cell>
        </row>
        <row r="45">
          <cell r="A45" t="str">
            <v>Male</v>
          </cell>
          <cell r="B45" t="str">
            <v>Jeff Howett</v>
          </cell>
          <cell r="C45" t="str">
            <v>CRESTVIEW GROUP HOME</v>
          </cell>
        </row>
        <row r="46">
          <cell r="A46" t="str">
            <v>Female</v>
          </cell>
          <cell r="B46" t="str">
            <v>Kim Lesaneratliff</v>
          </cell>
          <cell r="C46" t="str">
            <v>DAYMARK RECOVERY SERVICES INC</v>
          </cell>
        </row>
        <row r="47">
          <cell r="B47" t="str">
            <v>Margaret Brake</v>
          </cell>
          <cell r="C47" t="str">
            <v>EASTER SEALS UCP NC &amp; VA</v>
          </cell>
        </row>
        <row r="48">
          <cell r="B48" t="str">
            <v>Sarah Potter</v>
          </cell>
          <cell r="C48" t="str">
            <v>EASTER SEALS UCP NORTH CAROLINA</v>
          </cell>
        </row>
        <row r="49">
          <cell r="B49" t="str">
            <v>Kim Moss</v>
          </cell>
          <cell r="C49" t="str">
            <v>EastPointe</v>
          </cell>
        </row>
        <row r="50">
          <cell r="B50" t="str">
            <v>Cynthia Coe</v>
          </cell>
          <cell r="C50" t="str">
            <v>FELLOWSHIP HEALTH FORENSIC SERVICES</v>
          </cell>
        </row>
        <row r="51">
          <cell r="B51" t="str">
            <v>Tanya Thacker</v>
          </cell>
          <cell r="C51" t="str">
            <v>MERIDIAN BEHAVIORAL HEALTH SERVICES</v>
          </cell>
        </row>
        <row r="52">
          <cell r="B52" t="str">
            <v>Mary Tripp</v>
          </cell>
          <cell r="C52" t="str">
            <v>MONARCH</v>
          </cell>
        </row>
        <row r="53">
          <cell r="C53" t="str">
            <v>N/A</v>
          </cell>
        </row>
        <row r="54">
          <cell r="C54" t="str">
            <v>Partners Behavioral Health Management</v>
          </cell>
        </row>
        <row r="55">
          <cell r="C55" t="str">
            <v>PORT HUMAN SERVICES</v>
          </cell>
        </row>
        <row r="56">
          <cell r="C56" t="str">
            <v>PQA HEALTHCARE  INC</v>
          </cell>
        </row>
        <row r="57">
          <cell r="C57" t="str">
            <v>RHA HEALTH SERVICES INC</v>
          </cell>
        </row>
        <row r="58">
          <cell r="C58" t="str">
            <v>SANCTUARY HOUSE INC</v>
          </cell>
        </row>
        <row r="59">
          <cell r="C59" t="str">
            <v>Sandhills Center</v>
          </cell>
        </row>
        <row r="60">
          <cell r="C60" t="str">
            <v>Smoky Mountain Center</v>
          </cell>
        </row>
        <row r="61">
          <cell r="C61" t="str">
            <v>THE MENTAL HEALTH FUND INC</v>
          </cell>
        </row>
        <row r="62">
          <cell r="C62" t="str">
            <v>Trillium</v>
          </cell>
        </row>
        <row r="63">
          <cell r="C63" t="str">
            <v>UNIVERSITY OF NC HOSPITALS AT CHAPE</v>
          </cell>
        </row>
        <row r="64">
          <cell r="C64" t="str">
            <v>YOUTH FOCUS  INC.</v>
          </cell>
          <cell r="E64" t="str">
            <v>CPS</v>
          </cell>
        </row>
        <row r="65">
          <cell r="A65" t="str">
            <v>ADDICTION RECOVERY CARE ASSOCIATION</v>
          </cell>
          <cell r="C65" t="str">
            <v>YOUTH OPPORTUNITIES</v>
          </cell>
          <cell r="E65" t="str">
            <v>FNS</v>
          </cell>
        </row>
        <row r="66">
          <cell r="A66" t="str">
            <v>Alliance Behavioral Healthcare</v>
          </cell>
          <cell r="C66" t="str">
            <v>YOUTH VILLAGES  INC.</v>
          </cell>
          <cell r="E66" t="str">
            <v>WF</v>
          </cell>
        </row>
        <row r="67">
          <cell r="A67" t="str">
            <v>ANUVIA PREVENTION AND RECOVERY CENT</v>
          </cell>
        </row>
        <row r="68">
          <cell r="A68" t="str">
            <v>BARIUM SPRINGS HOME FOR CHILDREN</v>
          </cell>
        </row>
        <row r="69">
          <cell r="A69" t="str">
            <v>Cardinal Innovations Healthcare Solutions</v>
          </cell>
          <cell r="B69" t="str">
            <v>Alliance Behavioral Healthcare</v>
          </cell>
        </row>
        <row r="70">
          <cell r="A70" t="str">
            <v>CARING SERVICES INC</v>
          </cell>
          <cell r="B70" t="str">
            <v>Cardinal Innovations Healthcare Solutions</v>
          </cell>
        </row>
        <row r="71">
          <cell r="A71" t="str">
            <v>CenterPoint Human Services</v>
          </cell>
          <cell r="B71" t="str">
            <v>CARING SERVICES INC</v>
          </cell>
        </row>
        <row r="72">
          <cell r="A72" t="str">
            <v>CUMBERLAND COUNTY HOSPITAL SYSTEM I</v>
          </cell>
          <cell r="B72" t="str">
            <v>CenterPoint Human Services</v>
          </cell>
          <cell r="E72" t="str">
            <v>ASCDR</v>
          </cell>
        </row>
        <row r="73">
          <cell r="A73" t="str">
            <v>DAYMARK RECOVERY SERVICES INC</v>
          </cell>
          <cell r="B73" t="str">
            <v>COMMUNITY CHOICES INC CASCADE AT DU</v>
          </cell>
          <cell r="E73" t="str">
            <v>ASTER</v>
          </cell>
        </row>
        <row r="74">
          <cell r="A74" t="str">
            <v>EastPointe</v>
          </cell>
          <cell r="B74" t="str">
            <v>DAYMARK RECOVERY SERVICES INC</v>
          </cell>
          <cell r="C74" t="str">
            <v>Alcohol and Drug Services</v>
          </cell>
          <cell r="E74" t="str">
            <v>ASWOM</v>
          </cell>
        </row>
        <row r="75">
          <cell r="A75" t="str">
            <v>FLYNN FELLOWSHIP HOME</v>
          </cell>
          <cell r="B75" t="str">
            <v>EastPointe</v>
          </cell>
          <cell r="C75" t="str">
            <v>Alliance Behavioral Healthcare</v>
          </cell>
          <cell r="E75" t="str">
            <v>CSSAD</v>
          </cell>
        </row>
        <row r="76">
          <cell r="A76" t="str">
            <v>FREEDOM HOUSE RECOVERY CENTER, INC</v>
          </cell>
          <cell r="B76" t="str">
            <v>FREEDOM HOUSE RECOVERY CENTER, INC</v>
          </cell>
          <cell r="C76" t="str">
            <v>Anuvia Prevention and Recovery Center</v>
          </cell>
        </row>
        <row r="77">
          <cell r="A77" t="str">
            <v>HOPE HAVEN  INC.</v>
          </cell>
          <cell r="B77" t="str">
            <v>HOPE HAVEN  INC.</v>
          </cell>
          <cell r="C77" t="str">
            <v>Burke Recovery</v>
          </cell>
        </row>
        <row r="78">
          <cell r="A78" t="str">
            <v>INSIGHT HUMAN SERVICES INC</v>
          </cell>
          <cell r="B78" t="str">
            <v>INSIGHT HUMAN SERVICES INC</v>
          </cell>
          <cell r="C78" t="str">
            <v>Cardinal Innovations Healthcare Solutions</v>
          </cell>
        </row>
        <row r="79">
          <cell r="A79" t="str">
            <v>MCLEOD ADDICTIVE DISEASE CENTER INC</v>
          </cell>
          <cell r="B79" t="str">
            <v>MERIDIAN BEHAVIORAL HEALTH SERVICES</v>
          </cell>
          <cell r="C79" t="str">
            <v>CenterPoint Human Services</v>
          </cell>
        </row>
        <row r="80">
          <cell r="A80" t="str">
            <v>MERIDIAN BEHAVIORAL HEALTH SERVICES</v>
          </cell>
          <cell r="B80" t="str">
            <v>MONARCH</v>
          </cell>
          <cell r="C80" t="str">
            <v>Cognitive Connection Corporation (CCC)</v>
          </cell>
        </row>
        <row r="81">
          <cell r="A81" t="str">
            <v>MONARCH</v>
          </cell>
          <cell r="B81" t="str">
            <v>N/A</v>
          </cell>
          <cell r="C81" t="str">
            <v>Community Choices, WISH Program</v>
          </cell>
        </row>
        <row r="82">
          <cell r="A82" t="str">
            <v>N/A</v>
          </cell>
          <cell r="B82" t="str">
            <v>Partners Behavioral Health Management</v>
          </cell>
          <cell r="C82" t="str">
            <v>Community Prevention Services, Inc.</v>
          </cell>
        </row>
        <row r="83">
          <cell r="A83" t="str">
            <v>Partners Behavioral Health Management</v>
          </cell>
          <cell r="C83" t="str">
            <v>Cumberland County DSS</v>
          </cell>
        </row>
        <row r="84">
          <cell r="A84" t="str">
            <v>PORT HUMAN SERVICES</v>
          </cell>
          <cell r="C84" t="str">
            <v xml:space="preserve">Daymark </v>
          </cell>
        </row>
        <row r="85">
          <cell r="A85" t="str">
            <v>RHA HEALTH SERVICES INC</v>
          </cell>
          <cell r="C85" t="str">
            <v xml:space="preserve">Daymark Recovery Services </v>
          </cell>
        </row>
        <row r="86">
          <cell r="A86" t="str">
            <v>ROBESON HEALTH CARE CORPORATION</v>
          </cell>
          <cell r="C86" t="str">
            <v>EastPointe</v>
          </cell>
        </row>
        <row r="87">
          <cell r="A87" t="str">
            <v>SAMARITAN COLONY</v>
          </cell>
          <cell r="C87" t="str">
            <v>Freedom House Recovery Center</v>
          </cell>
        </row>
        <row r="88">
          <cell r="A88" t="str">
            <v>Sandhills Center</v>
          </cell>
          <cell r="C88" t="str">
            <v>Guilford Department of Health and Human Services</v>
          </cell>
        </row>
        <row r="89">
          <cell r="A89" t="str">
            <v>SIMPSON</v>
          </cell>
          <cell r="C89" t="str">
            <v>Insight Human Services</v>
          </cell>
        </row>
        <row r="90">
          <cell r="A90" t="str">
            <v>Smoky Mountain Center</v>
          </cell>
          <cell r="C90" t="str">
            <v>Johnston County Department of Social Services</v>
          </cell>
        </row>
        <row r="91">
          <cell r="A91" t="str">
            <v>SOUTHLIGHT HEALTHCARE</v>
          </cell>
          <cell r="C91" t="str">
            <v>Meridian BHS</v>
          </cell>
        </row>
        <row r="92">
          <cell r="A92" t="str">
            <v>THE COGNITIVE CONNECTION</v>
          </cell>
          <cell r="C92" t="str">
            <v>N/A</v>
          </cell>
        </row>
        <row r="93">
          <cell r="A93" t="str">
            <v>TRI-COUNTY COMMUNITY HEALTH COUNCIL</v>
          </cell>
          <cell r="C93" t="str">
            <v>Partners Behavioral Health Management</v>
          </cell>
        </row>
        <row r="94">
          <cell r="A94" t="str">
            <v>Trillium</v>
          </cell>
          <cell r="C94" t="str">
            <v>Phoenix Counseling Center - Gaston</v>
          </cell>
        </row>
        <row r="95">
          <cell r="A95" t="str">
            <v>UNIVERSITY OF NC HOSPITALS AT CHAPE</v>
          </cell>
          <cell r="C95" t="str">
            <v>PORT Human Services</v>
          </cell>
        </row>
        <row r="96">
          <cell r="C96" t="str">
            <v>PRI Counseling Services</v>
          </cell>
        </row>
        <row r="97">
          <cell r="C97" t="str">
            <v>RHA HEALTH SERVICES</v>
          </cell>
        </row>
        <row r="98">
          <cell r="C98" t="str">
            <v>RHA Health Services, Inc.</v>
          </cell>
        </row>
        <row r="99">
          <cell r="C99" t="str">
            <v>RHA-Alamance/Caswell</v>
          </cell>
        </row>
        <row r="100">
          <cell r="C100" t="str">
            <v>Robeson Health Care Corporation</v>
          </cell>
        </row>
        <row r="101">
          <cell r="A101" t="str">
            <v>CASCADE</v>
          </cell>
          <cell r="C101" t="str">
            <v>Rockingham County Department of Social Services</v>
          </cell>
        </row>
        <row r="102">
          <cell r="A102" t="str">
            <v>Alliance Behavioral Healthcare</v>
          </cell>
          <cell r="C102" t="str">
            <v>Sandhills Center</v>
          </cell>
        </row>
        <row r="103">
          <cell r="A103" t="str">
            <v>Cambridge Place</v>
          </cell>
          <cell r="C103" t="str">
            <v>Sims Consulting &amp; Clinical Services</v>
          </cell>
        </row>
        <row r="104">
          <cell r="A104" t="str">
            <v>Cardinal Innovations Healthcare Solutions</v>
          </cell>
          <cell r="C104" t="str">
            <v>Smoky Mountain Center</v>
          </cell>
        </row>
        <row r="105">
          <cell r="A105" t="str">
            <v>CASCADE/Community Choices</v>
          </cell>
          <cell r="B105" t="str">
            <v>Access Family Services</v>
          </cell>
          <cell r="C105" t="str">
            <v>Southlight</v>
          </cell>
        </row>
        <row r="106">
          <cell r="A106" t="str">
            <v>CenterPoint Human Services</v>
          </cell>
          <cell r="B106" t="str">
            <v>Advantage Behavioral Health</v>
          </cell>
          <cell r="C106" t="str">
            <v>Tar Heel Human Services-Mental Health Division, Inc.</v>
          </cell>
        </row>
        <row r="107">
          <cell r="A107" t="str">
            <v>Crystal Lake</v>
          </cell>
          <cell r="B107" t="str">
            <v>Alcohol and Drug Services*</v>
          </cell>
          <cell r="C107" t="str">
            <v>The Power of U</v>
          </cell>
        </row>
        <row r="108">
          <cell r="A108" t="str">
            <v>EastPointe</v>
          </cell>
          <cell r="B108" t="str">
            <v>Alexander Youth Network</v>
          </cell>
          <cell r="C108" t="str">
            <v>Trillium</v>
          </cell>
        </row>
        <row r="109">
          <cell r="A109" t="str">
            <v>Kinton Court</v>
          </cell>
          <cell r="B109" t="str">
            <v>Alexander Youth Network (detention)</v>
          </cell>
          <cell r="C109" t="str">
            <v xml:space="preserve">UNC Horizon's INC  </v>
          </cell>
        </row>
        <row r="110">
          <cell r="A110" t="str">
            <v>N/A</v>
          </cell>
          <cell r="B110" t="str">
            <v>Alliance Behavioral Healthcare</v>
          </cell>
          <cell r="C110" t="str">
            <v>Waynesboro Family Clinic, P.A.</v>
          </cell>
        </row>
        <row r="111">
          <cell r="A111" t="str">
            <v>Partners Behavioral Health Management</v>
          </cell>
          <cell r="B111" t="str">
            <v>Amethyst</v>
          </cell>
        </row>
        <row r="112">
          <cell r="A112" t="str">
            <v>Sandhills Center</v>
          </cell>
          <cell r="B112" t="str">
            <v>Amethyst Counseling and Treatment</v>
          </cell>
        </row>
        <row r="113">
          <cell r="A113" t="str">
            <v>Smoky Mountain Center</v>
          </cell>
          <cell r="B113" t="str">
            <v>B &amp; D Behavioral Health Services</v>
          </cell>
        </row>
        <row r="114">
          <cell r="A114" t="str">
            <v>The Village</v>
          </cell>
          <cell r="B114" t="str">
            <v>Barium Springs Home for Children</v>
          </cell>
        </row>
        <row r="115">
          <cell r="A115" t="str">
            <v>Trillium</v>
          </cell>
          <cell r="B115" t="str">
            <v>Barium Springs/Children's Hope Alliance</v>
          </cell>
        </row>
        <row r="116">
          <cell r="A116" t="str">
            <v xml:space="preserve">UNC Horizon's INC  </v>
          </cell>
          <cell r="B116" t="str">
            <v>Cardinal Innovations Healthcare Solutions</v>
          </cell>
        </row>
        <row r="117">
          <cell r="B117" t="str">
            <v>Carolina Outreach</v>
          </cell>
        </row>
        <row r="118">
          <cell r="B118" t="str">
            <v>Carter’s Circle of Care</v>
          </cell>
        </row>
        <row r="119">
          <cell r="B119" t="str">
            <v>Center for Behavioral Healthcare</v>
          </cell>
        </row>
        <row r="120">
          <cell r="B120" t="str">
            <v>CenterPoint Human Services</v>
          </cell>
          <cell r="C120" t="str">
            <v>ADDICTION RECOVERY CARE ASSOCIATION</v>
          </cell>
        </row>
        <row r="121">
          <cell r="B121" t="str">
            <v>CFAC*</v>
          </cell>
          <cell r="C121" t="str">
            <v>ALCOHOL AND DRUG SERVICES EAST</v>
          </cell>
        </row>
        <row r="122">
          <cell r="B122" t="str">
            <v>Children’s Hope Alliance</v>
          </cell>
          <cell r="C122" t="str">
            <v>Alliance Behavioral Healthcare</v>
          </cell>
        </row>
        <row r="123">
          <cell r="B123" t="str">
            <v>Coastal Horizons</v>
          </cell>
          <cell r="C123" t="str">
            <v>Cardinal Innovations Healthcare Solutions</v>
          </cell>
        </row>
        <row r="124">
          <cell r="B124" t="str">
            <v>Cumberland Communicare</v>
          </cell>
          <cell r="C124" t="str">
            <v>CenterPoint Human Services</v>
          </cell>
        </row>
        <row r="125">
          <cell r="B125" t="str">
            <v>Daymark Recovery Services Inc.</v>
          </cell>
          <cell r="C125" t="str">
            <v>COASTAL HORIZONS CENTER, INC</v>
          </cell>
        </row>
        <row r="126">
          <cell r="B126" t="str">
            <v>Easter Seals MST</v>
          </cell>
          <cell r="C126" t="str">
            <v>EastPointe</v>
          </cell>
        </row>
        <row r="127">
          <cell r="B127" t="str">
            <v>EasterSeals UCP</v>
          </cell>
          <cell r="C127" t="str">
            <v>FREEDOM HOUSE RECOVERY CENTER, INC</v>
          </cell>
        </row>
        <row r="128">
          <cell r="B128" t="str">
            <v>EastPointe</v>
          </cell>
          <cell r="C128" t="str">
            <v>INSIGHT HUMAN SERVICES INC</v>
          </cell>
        </row>
        <row r="129">
          <cell r="B129" t="str">
            <v>Faith in Families Solutions CSA</v>
          </cell>
          <cell r="C129" t="str">
            <v>MERIDIAN BEHAVIORAL HEALTH SERVICES</v>
          </cell>
        </row>
        <row r="130">
          <cell r="B130" t="str">
            <v>Family First Support Center</v>
          </cell>
          <cell r="C130" t="str">
            <v>MONARCH</v>
          </cell>
        </row>
        <row r="131">
          <cell r="B131" t="str">
            <v>Family Preservation Services</v>
          </cell>
          <cell r="C131" t="str">
            <v>N/A</v>
          </cell>
        </row>
        <row r="132">
          <cell r="B132" t="str">
            <v>Family Services of Davidson</v>
          </cell>
          <cell r="C132" t="str">
            <v>Partners Behavioral Health Management</v>
          </cell>
        </row>
        <row r="133">
          <cell r="B133" t="str">
            <v>Fellowship Health Resources</v>
          </cell>
          <cell r="C133" t="str">
            <v>PORT HUMAN SERVICES</v>
          </cell>
        </row>
        <row r="134">
          <cell r="B134" t="str">
            <v>Freedom House</v>
          </cell>
          <cell r="C134" t="str">
            <v>RHA HEALTH SERVICES INC</v>
          </cell>
        </row>
        <row r="135">
          <cell r="B135" t="str">
            <v>Haven House, Inc.</v>
          </cell>
          <cell r="C135" t="str">
            <v>Sandhills Center</v>
          </cell>
        </row>
        <row r="136">
          <cell r="B136" t="str">
            <v>Hope Services, LLC</v>
          </cell>
          <cell r="C136" t="str">
            <v>Smoky Mountain Center</v>
          </cell>
        </row>
        <row r="137">
          <cell r="B137" t="str">
            <v>Insight Human Services</v>
          </cell>
          <cell r="C137" t="str">
            <v>Trillium</v>
          </cell>
        </row>
        <row r="138">
          <cell r="B138" t="str">
            <v>Institute for Family Centered Services</v>
          </cell>
        </row>
        <row r="139">
          <cell r="B139" t="str">
            <v>Jackson County Psychological/Meridian Behavioral Health</v>
          </cell>
        </row>
        <row r="140">
          <cell r="B140" t="str">
            <v>Monarch</v>
          </cell>
        </row>
        <row r="141">
          <cell r="B141" t="str">
            <v>N/A</v>
          </cell>
        </row>
        <row r="142">
          <cell r="B142" t="str">
            <v>NAMI*</v>
          </cell>
        </row>
        <row r="143">
          <cell r="B143" t="str">
            <v>NC Mentor</v>
          </cell>
        </row>
        <row r="144">
          <cell r="B144" t="str">
            <v>New Dimensions Group</v>
          </cell>
        </row>
        <row r="145">
          <cell r="B145" t="str">
            <v>Partners Behavioral Health Management</v>
          </cell>
        </row>
        <row r="146">
          <cell r="B146" t="str">
            <v>Pinnacle Family Services</v>
          </cell>
        </row>
        <row r="147">
          <cell r="B147" t="str">
            <v>PORT Human Services</v>
          </cell>
        </row>
        <row r="148">
          <cell r="B148" t="str">
            <v>Pride in NC</v>
          </cell>
        </row>
        <row r="149">
          <cell r="B149" t="str">
            <v>Primary Health Choice</v>
          </cell>
        </row>
        <row r="150">
          <cell r="B150" t="str">
            <v>RHA</v>
          </cell>
        </row>
        <row r="151">
          <cell r="B151" t="str">
            <v>Sandhills Behavioral Center</v>
          </cell>
        </row>
        <row r="152">
          <cell r="B152" t="str">
            <v>Sandhills Center</v>
          </cell>
        </row>
        <row r="153">
          <cell r="B153" t="str">
            <v>Securing Resources for Consumers</v>
          </cell>
        </row>
        <row r="154">
          <cell r="B154" t="str">
            <v>Serenity Counseling and Resource Center</v>
          </cell>
        </row>
        <row r="155">
          <cell r="B155" t="str">
            <v>Sims Consulting and Clinical Services</v>
          </cell>
        </row>
        <row r="156">
          <cell r="B156" t="str">
            <v>Smoky Mountain Center</v>
          </cell>
        </row>
        <row r="157">
          <cell r="B157" t="str">
            <v>Support Incorporated</v>
          </cell>
        </row>
        <row r="158">
          <cell r="B158" t="str">
            <v>Swain Recovery</v>
          </cell>
        </row>
        <row r="159">
          <cell r="B159" t="str">
            <v xml:space="preserve">The Children's Home </v>
          </cell>
        </row>
        <row r="160">
          <cell r="B160" t="str">
            <v>Triangle Family Services</v>
          </cell>
        </row>
        <row r="161">
          <cell r="B161" t="str">
            <v>Trillium</v>
          </cell>
        </row>
        <row r="162">
          <cell r="B162" t="str">
            <v>Trinity Services</v>
          </cell>
        </row>
        <row r="163">
          <cell r="B163" t="str">
            <v>Turning Point Family Care</v>
          </cell>
        </row>
        <row r="164">
          <cell r="B164" t="str">
            <v>Turning Point Family Services</v>
          </cell>
        </row>
        <row r="165">
          <cell r="B165" t="str">
            <v>Uplift Foundation/Power of U</v>
          </cell>
        </row>
        <row r="166">
          <cell r="B166" t="str">
            <v>Vision Behavioral Health Services</v>
          </cell>
        </row>
        <row r="167">
          <cell r="B167" t="str">
            <v>Visions Counseling Studio, PLLC</v>
          </cell>
        </row>
        <row r="168">
          <cell r="B168" t="str">
            <v>Waynesboro Family Clinic</v>
          </cell>
        </row>
        <row r="169">
          <cell r="B169" t="str">
            <v>Youth Extensions</v>
          </cell>
        </row>
        <row r="170">
          <cell r="B170" t="str">
            <v>Youth Focus</v>
          </cell>
        </row>
        <row r="171">
          <cell r="B171" t="str">
            <v>Youth Villages</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uidelines"/>
      <sheetName val="Workbook Set-up"/>
      <sheetName val="Data Validation"/>
      <sheetName val="County List"/>
      <sheetName val="Reviewers"/>
      <sheetName val="SAPTBG Prevention"/>
      <sheetName val="SAPTBG PROG. MONITORING-IV DRUG"/>
      <sheetName val="SAPTBG -IV USER RECORD REVIEW"/>
      <sheetName val="SAPTBG Ind Elig Checklist"/>
      <sheetName val="SAPTBG RECORD REVIEW"/>
      <sheetName val="WSAF Program"/>
      <sheetName val="WSAF RECORD REVIEW"/>
      <sheetName val="CASAWORKS Program"/>
      <sheetName val="CASAWORKS RECORD REVIEW"/>
      <sheetName val="WORK FIRST Program Monitoring"/>
      <sheetName val="WORK FIRST RECORD REVIEW"/>
      <sheetName val="JJSAMHP"/>
      <sheetName val="CMHSBG Program"/>
      <sheetName val="CMHSBG RECORD REVIEW"/>
      <sheetName val="Clinical CCP"/>
      <sheetName val="POC Summary"/>
      <sheetName val="OVERALL SUMMARY"/>
      <sheetName val="Data Extraction (1)"/>
      <sheetName val="Data Extraction (2)"/>
      <sheetName val="County"/>
    </sheetNames>
    <sheetDataSet>
      <sheetData sheetId="0" refreshError="1"/>
      <sheetData sheetId="1" refreshError="1"/>
      <sheetData sheetId="2" refreshError="1"/>
      <sheetData sheetId="3">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Partners Behavioral Health Management</v>
          </cell>
        </row>
        <row r="12">
          <cell r="A12" t="str">
            <v>Sandhills Center</v>
          </cell>
        </row>
        <row r="13">
          <cell r="A13" t="str">
            <v>Smoky Mountain Center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uidelines"/>
      <sheetName val="Overview"/>
      <sheetName val="Frequency-Licensed Surveys"/>
      <sheetName val="Workbook Set-up"/>
      <sheetName val="Data Validation"/>
      <sheetName val="OVERALL SUMMARY"/>
      <sheetName val="Routine Monitoring"/>
      <sheetName val="Record Release Checklist"/>
      <sheetName val="Medication Review"/>
      <sheetName val="Health, Safety, Compliance Tool"/>
      <sheetName val="Unlicensed AFL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Individual Records List"/>
      <sheetName val="Personnel List"/>
      <sheetName val="Post-Payment Review List"/>
      <sheetName val="Data Extraction"/>
    </sheetNames>
    <sheetDataSet>
      <sheetData sheetId="0" refreshError="1"/>
      <sheetData sheetId="1" refreshError="1"/>
      <sheetData sheetId="2" refreshError="1"/>
      <sheetData sheetId="3" refreshError="1"/>
      <sheetData sheetId="4">
        <row r="4">
          <cell r="B4" t="str">
            <v>Alliance Behavioral Healthcare</v>
          </cell>
        </row>
      </sheetData>
      <sheetData sheetId="5">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6">
        <row r="43">
          <cell r="H43">
            <v>103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Normal="100" workbookViewId="0">
      <selection activeCell="O35" sqref="O35"/>
    </sheetView>
  </sheetViews>
  <sheetFormatPr defaultColWidth="9.08984375" defaultRowHeight="12.5"/>
  <cols>
    <col min="1" max="1" width="10.36328125" style="42" customWidth="1"/>
    <col min="2" max="16384" width="9.08984375" style="42"/>
  </cols>
  <sheetData/>
  <sheetProtection sheet="1" objects="1" scenarios="1"/>
  <printOptions horizontalCentered="1"/>
  <pageMargins left="0.3" right="0.3" top="0.5" bottom="0.5" header="0.3" footer="0.3"/>
  <pageSetup scale="95" orientation="portrait" r:id="rId1"/>
  <headerFooter>
    <oddFooter>&amp;CSFY17 INSTRUCTIONS&amp;R&amp;P</oddFooter>
  </headerFooter>
  <rowBreaks count="1" manualBreakCount="1">
    <brk id="59" max="16383" man="1"/>
  </rowBreaks>
  <colBreaks count="1" manualBreakCount="1">
    <brk id="1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theme="8" tint="0.59999389629810485"/>
  </sheetPr>
  <dimension ref="A1:M35"/>
  <sheetViews>
    <sheetView zoomScaleNormal="100" workbookViewId="0">
      <selection activeCell="O23" sqref="O23"/>
    </sheetView>
  </sheetViews>
  <sheetFormatPr defaultColWidth="8.90625" defaultRowHeight="13"/>
  <cols>
    <col min="1" max="1" width="11.6328125" style="127" customWidth="1"/>
    <col min="2" max="2" width="5.6328125" style="41" customWidth="1"/>
    <col min="3" max="3" width="40.6328125" style="41" customWidth="1"/>
    <col min="4" max="13" width="7.6328125" style="41" customWidth="1"/>
    <col min="14" max="16384" width="8.90625" style="40"/>
  </cols>
  <sheetData>
    <row r="1" spans="1:13" s="50" customFormat="1" ht="53.25" customHeight="1" thickBot="1">
      <c r="A1" s="120"/>
      <c r="B1" s="49"/>
      <c r="C1" s="49"/>
      <c r="D1" s="276" t="s">
        <v>407</v>
      </c>
      <c r="E1" s="276"/>
      <c r="F1" s="276"/>
      <c r="G1" s="276"/>
      <c r="H1" s="276"/>
      <c r="I1" s="276"/>
      <c r="J1" s="276"/>
      <c r="K1" s="276"/>
      <c r="L1" s="276"/>
      <c r="M1" s="277"/>
    </row>
    <row r="2" spans="1:13" ht="18" customHeight="1">
      <c r="A2" s="121"/>
      <c r="B2" s="83"/>
      <c r="C2" s="83"/>
      <c r="D2" s="821" t="s">
        <v>280</v>
      </c>
      <c r="E2" s="822"/>
      <c r="F2" s="822"/>
      <c r="G2" s="822"/>
      <c r="H2" s="822"/>
      <c r="I2" s="822"/>
      <c r="J2" s="822"/>
      <c r="K2" s="822"/>
      <c r="L2" s="822"/>
      <c r="M2" s="823"/>
    </row>
    <row r="3" spans="1:13" s="3" customFormat="1" ht="18" customHeight="1">
      <c r="A3" s="122"/>
      <c r="B3" s="66"/>
      <c r="C3" s="72" t="s">
        <v>171</v>
      </c>
      <c r="D3" s="818" t="str">
        <f>IF('Workbook Set-up'!$B$4="","[Name of LME-MCO]",'Workbook Set-up'!$B$4)</f>
        <v>[Name of LME-MCO]</v>
      </c>
      <c r="E3" s="819"/>
      <c r="F3" s="819"/>
      <c r="G3" s="819"/>
      <c r="H3" s="819"/>
      <c r="I3" s="819"/>
      <c r="J3" s="819"/>
      <c r="K3" s="819"/>
      <c r="L3" s="819"/>
      <c r="M3" s="820"/>
    </row>
    <row r="4" spans="1:13" s="3" customFormat="1" ht="36" customHeight="1">
      <c r="A4" s="122"/>
      <c r="B4" s="66"/>
      <c r="C4" s="72" t="s">
        <v>4</v>
      </c>
      <c r="D4"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E4" s="142"/>
      <c r="F4" s="142"/>
      <c r="G4" s="142"/>
      <c r="H4" s="142"/>
      <c r="I4" s="142"/>
      <c r="J4" s="142"/>
      <c r="K4" s="142"/>
      <c r="L4" s="142"/>
      <c r="M4" s="143"/>
    </row>
    <row r="5" spans="1:13" s="3" customFormat="1" ht="17.25" customHeight="1" thickBot="1">
      <c r="A5" s="123"/>
      <c r="B5" s="68"/>
      <c r="C5" s="73" t="s">
        <v>11</v>
      </c>
      <c r="D5" s="67" t="str">
        <f>IF(AND('Workbook Set-up'!$B$14="",'Workbook Set-up'!$B$15=""),"",IF('Workbook Set-up'!$B$14='Workbook Set-up'!$B$15,TEXT('Workbook Set-up'!$B$14,"m/d/yyyy"),IF('Workbook Set-up'!$B$14&lt;&gt;'Workbook Set-up'!$B$15,TEXT('Workbook Set-up'!$B$14,"m/d/yyyy")&amp;" to "&amp;TEXT('Workbook Set-up'!$B$15,"m/d/yyyy"),"")))</f>
        <v/>
      </c>
      <c r="E5" s="68"/>
      <c r="F5" s="68"/>
      <c r="G5" s="68"/>
      <c r="H5" s="68"/>
      <c r="I5" s="68"/>
      <c r="J5" s="68"/>
      <c r="K5" s="68"/>
      <c r="L5" s="68"/>
      <c r="M5" s="69"/>
    </row>
    <row r="6" spans="1:13" s="441" customFormat="1" ht="19.5" customHeight="1">
      <c r="A6" s="439"/>
      <c r="B6" s="440"/>
      <c r="C6" s="444" t="s">
        <v>233</v>
      </c>
      <c r="D6" s="826"/>
      <c r="E6" s="827"/>
      <c r="F6" s="827"/>
      <c r="G6" s="827"/>
      <c r="H6" s="827"/>
      <c r="I6" s="827"/>
      <c r="J6" s="827"/>
      <c r="K6" s="827"/>
      <c r="L6" s="827"/>
      <c r="M6" s="828"/>
    </row>
    <row r="7" spans="1:13" s="441" customFormat="1" ht="19.5" customHeight="1">
      <c r="A7" s="439"/>
      <c r="B7" s="440"/>
      <c r="C7" s="444" t="s">
        <v>253</v>
      </c>
      <c r="D7" s="511"/>
      <c r="E7" s="485"/>
      <c r="F7" s="485"/>
      <c r="G7" s="485"/>
      <c r="H7" s="485"/>
      <c r="I7" s="485"/>
      <c r="J7" s="485"/>
      <c r="K7" s="485"/>
      <c r="L7" s="485"/>
      <c r="M7" s="512"/>
    </row>
    <row r="8" spans="1:13" s="459" customFormat="1" ht="19.5" customHeight="1">
      <c r="A8" s="456"/>
      <c r="B8" s="457"/>
      <c r="C8" s="458" t="s">
        <v>54</v>
      </c>
      <c r="D8" s="424"/>
      <c r="E8" s="437"/>
      <c r="F8" s="437"/>
      <c r="G8" s="437"/>
      <c r="H8" s="437"/>
      <c r="I8" s="437"/>
      <c r="J8" s="437"/>
      <c r="K8" s="437"/>
      <c r="L8" s="437"/>
      <c r="M8" s="425"/>
    </row>
    <row r="9" spans="1:13" s="441" customFormat="1" ht="19.5" customHeight="1">
      <c r="A9" s="439"/>
      <c r="B9" s="440"/>
      <c r="C9" s="444" t="s">
        <v>55</v>
      </c>
      <c r="D9" s="511"/>
      <c r="E9" s="403"/>
      <c r="F9" s="403"/>
      <c r="G9" s="403"/>
      <c r="H9" s="403"/>
      <c r="I9" s="403"/>
      <c r="J9" s="403"/>
      <c r="K9" s="403"/>
      <c r="L9" s="403"/>
      <c r="M9" s="512"/>
    </row>
    <row r="10" spans="1:13" s="441" customFormat="1" ht="19.5" customHeight="1">
      <c r="A10" s="488"/>
      <c r="B10" s="489"/>
      <c r="C10" s="499" t="s">
        <v>714</v>
      </c>
      <c r="D10" s="500"/>
      <c r="E10" s="403"/>
      <c r="F10" s="403"/>
      <c r="G10" s="403"/>
      <c r="H10" s="403"/>
      <c r="I10" s="403"/>
      <c r="J10" s="403"/>
      <c r="K10" s="403"/>
      <c r="L10" s="403"/>
      <c r="M10" s="404"/>
    </row>
    <row r="11" spans="1:13" s="441" customFormat="1" ht="19.5" customHeight="1">
      <c r="A11" s="488"/>
      <c r="B11" s="489"/>
      <c r="C11" s="490" t="s">
        <v>56</v>
      </c>
      <c r="D11" s="398"/>
      <c r="E11" s="466"/>
      <c r="F11" s="466"/>
      <c r="G11" s="466"/>
      <c r="H11" s="466"/>
      <c r="I11" s="466"/>
      <c r="J11" s="466"/>
      <c r="K11" s="466"/>
      <c r="L11" s="466"/>
      <c r="M11" s="399"/>
    </row>
    <row r="12" spans="1:13" s="441" customFormat="1" ht="19.5" customHeight="1" thickBot="1">
      <c r="A12" s="442"/>
      <c r="B12" s="443"/>
      <c r="C12" s="445" t="s">
        <v>706</v>
      </c>
      <c r="D12" s="429"/>
      <c r="E12" s="430"/>
      <c r="F12" s="430"/>
      <c r="G12" s="430"/>
      <c r="H12" s="430"/>
      <c r="I12" s="430"/>
      <c r="J12" s="430"/>
      <c r="K12" s="430"/>
      <c r="L12" s="430"/>
      <c r="M12" s="431"/>
    </row>
    <row r="13" spans="1:13" s="48" customFormat="1" ht="19.5" customHeight="1">
      <c r="A13" s="124"/>
      <c r="B13" s="114"/>
      <c r="C13" s="115"/>
      <c r="D13" s="491" t="s">
        <v>33</v>
      </c>
      <c r="E13" s="492"/>
      <c r="F13" s="492"/>
      <c r="G13" s="492"/>
      <c r="H13" s="492"/>
      <c r="I13" s="492"/>
      <c r="J13" s="492"/>
      <c r="K13" s="492"/>
      <c r="L13" s="492"/>
      <c r="M13" s="493"/>
    </row>
    <row r="14" spans="1:13" ht="13.5" thickBot="1">
      <c r="A14" s="125"/>
      <c r="B14" s="117" t="s">
        <v>34</v>
      </c>
      <c r="C14" s="118" t="s">
        <v>35</v>
      </c>
      <c r="D14" s="715">
        <v>1</v>
      </c>
      <c r="E14" s="716">
        <v>2</v>
      </c>
      <c r="F14" s="716">
        <v>3</v>
      </c>
      <c r="G14" s="716">
        <v>4</v>
      </c>
      <c r="H14" s="716">
        <v>5</v>
      </c>
      <c r="I14" s="716">
        <v>6</v>
      </c>
      <c r="J14" s="716">
        <v>7</v>
      </c>
      <c r="K14" s="716">
        <v>8</v>
      </c>
      <c r="L14" s="716">
        <v>9</v>
      </c>
      <c r="M14" s="717">
        <v>10</v>
      </c>
    </row>
    <row r="15" spans="1:13" ht="20.149999999999999" customHeight="1" thickTop="1" thickBot="1">
      <c r="A15" s="223"/>
      <c r="B15" s="254" t="s">
        <v>651</v>
      </c>
      <c r="C15" s="253" t="s">
        <v>652</v>
      </c>
      <c r="D15" s="267" t="str">
        <f>IF(AND(D16="YES",COUNTIF(D17:D19,"YES")&gt;=1),"MET",IF(COUNTIF(D16:D19,"N/A")=4,"N/A", IF(COUNTA(D16:D19)=0,"","NOT MET")))</f>
        <v/>
      </c>
      <c r="E15" s="268" t="str">
        <f t="shared" ref="E15:M15" si="0">IF(AND(E16="YES",COUNTIF(E17:E19,"YES")&gt;=1),"MET",IF(COUNTIF(E16:E19,"N/A")=4,"N/A", IF(COUNTA(E16:E19)=0,"","NOT MET")))</f>
        <v/>
      </c>
      <c r="F15" s="268" t="str">
        <f t="shared" si="0"/>
        <v/>
      </c>
      <c r="G15" s="268" t="str">
        <f t="shared" si="0"/>
        <v/>
      </c>
      <c r="H15" s="268" t="str">
        <f t="shared" si="0"/>
        <v/>
      </c>
      <c r="I15" s="268" t="str">
        <f t="shared" si="0"/>
        <v/>
      </c>
      <c r="J15" s="268" t="str">
        <f t="shared" si="0"/>
        <v/>
      </c>
      <c r="K15" s="268" t="str">
        <f t="shared" si="0"/>
        <v/>
      </c>
      <c r="L15" s="268" t="str">
        <f t="shared" si="0"/>
        <v/>
      </c>
      <c r="M15" s="269" t="str">
        <f t="shared" si="0"/>
        <v/>
      </c>
    </row>
    <row r="16" spans="1:13" ht="39.5" thickTop="1">
      <c r="A16" s="824" t="s">
        <v>274</v>
      </c>
      <c r="B16" s="58">
        <v>1</v>
      </c>
      <c r="C16" s="258" t="s">
        <v>270</v>
      </c>
      <c r="D16" s="259"/>
      <c r="E16" s="261"/>
      <c r="F16" s="261"/>
      <c r="G16" s="261"/>
      <c r="H16" s="261"/>
      <c r="I16" s="261"/>
      <c r="J16" s="261"/>
      <c r="K16" s="261"/>
      <c r="L16" s="261"/>
      <c r="M16" s="278"/>
    </row>
    <row r="17" spans="1:13" ht="25.5" customHeight="1">
      <c r="A17" s="824"/>
      <c r="B17" s="58">
        <v>2</v>
      </c>
      <c r="C17" s="116" t="s">
        <v>271</v>
      </c>
      <c r="D17" s="260"/>
      <c r="E17" s="261"/>
      <c r="F17" s="261"/>
      <c r="G17" s="261"/>
      <c r="H17" s="261"/>
      <c r="I17" s="261"/>
      <c r="J17" s="261"/>
      <c r="K17" s="261"/>
      <c r="L17" s="261"/>
      <c r="M17" s="279"/>
    </row>
    <row r="18" spans="1:13" ht="26">
      <c r="A18" s="824"/>
      <c r="B18" s="58">
        <v>3</v>
      </c>
      <c r="C18" s="116" t="s">
        <v>214</v>
      </c>
      <c r="D18" s="260"/>
      <c r="E18" s="261"/>
      <c r="F18" s="261"/>
      <c r="G18" s="261"/>
      <c r="H18" s="261"/>
      <c r="I18" s="261"/>
      <c r="J18" s="261"/>
      <c r="K18" s="261"/>
      <c r="L18" s="261"/>
      <c r="M18" s="279"/>
    </row>
    <row r="19" spans="1:13" ht="39.5" thickBot="1">
      <c r="A19" s="825"/>
      <c r="B19" s="148">
        <v>4</v>
      </c>
      <c r="C19" s="119" t="s">
        <v>272</v>
      </c>
      <c r="D19" s="261"/>
      <c r="E19" s="261"/>
      <c r="F19" s="261"/>
      <c r="G19" s="261"/>
      <c r="H19" s="261"/>
      <c r="I19" s="261"/>
      <c r="J19" s="261"/>
      <c r="K19" s="261"/>
      <c r="L19" s="261"/>
      <c r="M19" s="280"/>
    </row>
    <row r="20" spans="1:13" ht="20.149999999999999" customHeight="1" thickTop="1" thickBot="1">
      <c r="A20" s="126"/>
      <c r="B20" s="254" t="s">
        <v>655</v>
      </c>
      <c r="C20" s="253" t="s">
        <v>652</v>
      </c>
      <c r="D20" s="270" t="str">
        <f>IF(AND(D21="YES",D22="YES"),"MET",IF(COUNTIF(D21:D22,"N/A")=2,"N/A",IF(COUNTA(D21:D22)=0,"","NOT MET")))</f>
        <v/>
      </c>
      <c r="E20" s="271" t="str">
        <f t="shared" ref="E20:M20" si="1">IF(AND(E21="YES",E22="YES"),"MET",IF(COUNTIF(E21:E22,"N/A")=2,"N/A",IF(COUNTA(E21:E22)=0,"","NOT MET")))</f>
        <v/>
      </c>
      <c r="F20" s="271" t="str">
        <f t="shared" si="1"/>
        <v/>
      </c>
      <c r="G20" s="271" t="str">
        <f t="shared" si="1"/>
        <v/>
      </c>
      <c r="H20" s="271" t="str">
        <f t="shared" si="1"/>
        <v/>
      </c>
      <c r="I20" s="271" t="str">
        <f t="shared" si="1"/>
        <v/>
      </c>
      <c r="J20" s="271" t="str">
        <f t="shared" si="1"/>
        <v/>
      </c>
      <c r="K20" s="271" t="str">
        <f t="shared" si="1"/>
        <v/>
      </c>
      <c r="L20" s="271" t="str">
        <f t="shared" si="1"/>
        <v/>
      </c>
      <c r="M20" s="271" t="str">
        <f t="shared" si="1"/>
        <v/>
      </c>
    </row>
    <row r="21" spans="1:13" ht="26.25" customHeight="1" thickTop="1">
      <c r="A21" s="824" t="s">
        <v>224</v>
      </c>
      <c r="B21" s="58">
        <v>1</v>
      </c>
      <c r="C21" s="116" t="s">
        <v>275</v>
      </c>
      <c r="D21" s="261"/>
      <c r="E21" s="261"/>
      <c r="F21" s="261"/>
      <c r="G21" s="261"/>
      <c r="H21" s="261"/>
      <c r="I21" s="261"/>
      <c r="J21" s="261"/>
      <c r="K21" s="261"/>
      <c r="L21" s="261"/>
      <c r="M21" s="278"/>
    </row>
    <row r="22" spans="1:13" ht="38.25" customHeight="1" thickBot="1">
      <c r="A22" s="825"/>
      <c r="B22" s="117">
        <v>2</v>
      </c>
      <c r="C22" s="119" t="s">
        <v>276</v>
      </c>
      <c r="D22" s="261"/>
      <c r="E22" s="261"/>
      <c r="F22" s="261"/>
      <c r="G22" s="261"/>
      <c r="H22" s="261"/>
      <c r="I22" s="261"/>
      <c r="J22" s="261"/>
      <c r="K22" s="261"/>
      <c r="L22" s="261"/>
      <c r="M22" s="280"/>
    </row>
    <row r="23" spans="1:13" ht="20.149999999999999" customHeight="1" thickTop="1" thickBot="1">
      <c r="A23" s="126"/>
      <c r="B23" s="254" t="s">
        <v>656</v>
      </c>
      <c r="C23" s="253" t="s">
        <v>652</v>
      </c>
      <c r="D23" s="272" t="str">
        <f>IF(AND(D24="YES",D25="YES",COUNTIF(D26:D28,"YES")&gt;=1),"MET",IF(COUNTIF(D24:D28,"N/A")=5,"N/A", IF(COUNTA(D24:D28)=0,"","NOT MET")))</f>
        <v/>
      </c>
      <c r="E23" s="273" t="str">
        <f>IF(AND(E24="YES",E25="YES",COUNTIF(E26:E28,"YES")&gt;=1),"MET",IF(COUNTIF(E24:E28,"N/A")=5,"N/A", IF(COUNTA(E24:E28)=0,"","NOT MET")))</f>
        <v/>
      </c>
      <c r="F23" s="273" t="str">
        <f t="shared" ref="F23:M23" si="2">IF(AND(F24="YES",F25="YES",COUNTIF(F26:F28,"YES")&gt;=1),"MET",IF(COUNTIF(F24:F28,"N/A")=5,"N/A", IF(COUNTA(F24:F28)=0,"","NOT MET")))</f>
        <v/>
      </c>
      <c r="G23" s="273" t="str">
        <f t="shared" si="2"/>
        <v/>
      </c>
      <c r="H23" s="273" t="str">
        <f t="shared" si="2"/>
        <v/>
      </c>
      <c r="I23" s="273" t="str">
        <f t="shared" si="2"/>
        <v/>
      </c>
      <c r="J23" s="273" t="str">
        <f t="shared" si="2"/>
        <v/>
      </c>
      <c r="K23" s="273" t="str">
        <f t="shared" si="2"/>
        <v/>
      </c>
      <c r="L23" s="273" t="str">
        <f t="shared" si="2"/>
        <v/>
      </c>
      <c r="M23" s="274" t="str">
        <f t="shared" si="2"/>
        <v/>
      </c>
    </row>
    <row r="24" spans="1:13" ht="13.5" thickTop="1">
      <c r="A24" s="824" t="s">
        <v>225</v>
      </c>
      <c r="B24" s="58">
        <v>1</v>
      </c>
      <c r="C24" s="116" t="s">
        <v>216</v>
      </c>
      <c r="D24" s="261"/>
      <c r="E24" s="261"/>
      <c r="F24" s="261"/>
      <c r="G24" s="261"/>
      <c r="H24" s="261"/>
      <c r="I24" s="261"/>
      <c r="J24" s="261"/>
      <c r="K24" s="261"/>
      <c r="L24" s="261"/>
      <c r="M24" s="278"/>
    </row>
    <row r="25" spans="1:13" ht="26">
      <c r="A25" s="824"/>
      <c r="B25" s="58">
        <v>2</v>
      </c>
      <c r="C25" s="116" t="s">
        <v>269</v>
      </c>
      <c r="D25" s="261"/>
      <c r="E25" s="261"/>
      <c r="F25" s="261"/>
      <c r="G25" s="261"/>
      <c r="H25" s="261"/>
      <c r="I25" s="261"/>
      <c r="J25" s="261"/>
      <c r="K25" s="261"/>
      <c r="L25" s="261"/>
      <c r="M25" s="279"/>
    </row>
    <row r="26" spans="1:13">
      <c r="A26" s="824"/>
      <c r="B26" s="58">
        <v>3</v>
      </c>
      <c r="C26" s="116" t="s">
        <v>217</v>
      </c>
      <c r="D26" s="261"/>
      <c r="E26" s="261"/>
      <c r="F26" s="261"/>
      <c r="G26" s="261"/>
      <c r="H26" s="261"/>
      <c r="I26" s="261"/>
      <c r="J26" s="261"/>
      <c r="K26" s="261"/>
      <c r="L26" s="261"/>
      <c r="M26" s="279"/>
    </row>
    <row r="27" spans="1:13">
      <c r="A27" s="824"/>
      <c r="B27" s="58">
        <v>4</v>
      </c>
      <c r="C27" s="116" t="s">
        <v>218</v>
      </c>
      <c r="D27" s="261"/>
      <c r="E27" s="261"/>
      <c r="F27" s="261"/>
      <c r="G27" s="261"/>
      <c r="H27" s="261"/>
      <c r="I27" s="261"/>
      <c r="J27" s="261"/>
      <c r="K27" s="261"/>
      <c r="L27" s="261"/>
      <c r="M27" s="279"/>
    </row>
    <row r="28" spans="1:13" ht="13.5" thickBot="1">
      <c r="A28" s="825"/>
      <c r="B28" s="117">
        <v>5</v>
      </c>
      <c r="C28" s="119" t="s">
        <v>215</v>
      </c>
      <c r="D28" s="261"/>
      <c r="E28" s="261"/>
      <c r="F28" s="261"/>
      <c r="G28" s="261"/>
      <c r="H28" s="261"/>
      <c r="I28" s="261"/>
      <c r="J28" s="261"/>
      <c r="K28" s="261"/>
      <c r="L28" s="261"/>
      <c r="M28" s="280"/>
    </row>
    <row r="29" spans="1:13" ht="20.149999999999999" customHeight="1" thickTop="1" thickBot="1">
      <c r="A29" s="126"/>
      <c r="B29" s="254" t="s">
        <v>657</v>
      </c>
      <c r="C29" s="253" t="s">
        <v>652</v>
      </c>
      <c r="D29" s="262" t="str">
        <f>IF(AND(D30="YES",D31="YES"),"MET",IF(COUNTIF(D30:D31,"N/A")=2,"N/A", IF(COUNTA(D30:D31)=0,"","NOT MET")))</f>
        <v/>
      </c>
      <c r="E29" s="273" t="str">
        <f t="shared" ref="E29:M29" si="3">IF(AND(E30="YES",E31="YES"),"MET",IF(COUNTIF(E30:E31,"N/A")=2,"N/A", IF(COUNTA(E30:E31)=0,"","NOT MET")))</f>
        <v/>
      </c>
      <c r="F29" s="273" t="str">
        <f t="shared" si="3"/>
        <v/>
      </c>
      <c r="G29" s="273" t="str">
        <f t="shared" si="3"/>
        <v/>
      </c>
      <c r="H29" s="273" t="str">
        <f t="shared" si="3"/>
        <v/>
      </c>
      <c r="I29" s="273" t="str">
        <f t="shared" si="3"/>
        <v/>
      </c>
      <c r="J29" s="273" t="str">
        <f t="shared" si="3"/>
        <v/>
      </c>
      <c r="K29" s="273" t="str">
        <f t="shared" si="3"/>
        <v/>
      </c>
      <c r="L29" s="273" t="str">
        <f t="shared" si="3"/>
        <v/>
      </c>
      <c r="M29" s="274" t="str">
        <f t="shared" si="3"/>
        <v/>
      </c>
    </row>
    <row r="30" spans="1:13" ht="26.5" thickTop="1">
      <c r="A30" s="824" t="s">
        <v>277</v>
      </c>
      <c r="B30" s="58">
        <v>1</v>
      </c>
      <c r="C30" s="116" t="s">
        <v>279</v>
      </c>
      <c r="D30" s="261"/>
      <c r="E30" s="261"/>
      <c r="F30" s="261"/>
      <c r="G30" s="261"/>
      <c r="H30" s="261"/>
      <c r="I30" s="261"/>
      <c r="J30" s="261"/>
      <c r="K30" s="261"/>
      <c r="L30" s="261"/>
      <c r="M30" s="278"/>
    </row>
    <row r="31" spans="1:13" ht="39.5" thickBot="1">
      <c r="A31" s="825"/>
      <c r="B31" s="117">
        <v>2</v>
      </c>
      <c r="C31" s="119" t="s">
        <v>278</v>
      </c>
      <c r="D31" s="263"/>
      <c r="E31" s="264"/>
      <c r="F31" s="264"/>
      <c r="G31" s="264"/>
      <c r="H31" s="264"/>
      <c r="I31" s="264"/>
      <c r="J31" s="264"/>
      <c r="K31" s="264"/>
      <c r="L31" s="264"/>
      <c r="M31" s="265"/>
    </row>
    <row r="33" spans="3:13">
      <c r="C33" s="256" t="s">
        <v>653</v>
      </c>
      <c r="D33" s="256"/>
      <c r="E33" s="256"/>
      <c r="F33" s="256"/>
    </row>
    <row r="34" spans="3:13" ht="20.25" customHeight="1" thickBot="1">
      <c r="C34" s="255" t="s">
        <v>658</v>
      </c>
    </row>
    <row r="35" spans="3:13" ht="26.25" customHeight="1" thickBot="1">
      <c r="C35" s="257" t="s">
        <v>654</v>
      </c>
      <c r="D35" s="275" t="str">
        <f>IF(AND(D15="",D20="",D23="",D29=""),"",IF(AND(D15="N/A",D20="N/A",D23="N/A",D29="N/A"),"N/A",IF(OR(D15="Met",D20="Met",D23="Met",D29="Met"),"Met","Not Met")))</f>
        <v/>
      </c>
      <c r="E35" s="275" t="str">
        <f t="shared" ref="E35:M35" si="4">IF(AND(E15="",E20="",E23="",E29=""),"",IF(AND(E15="N/A",E20="N/A",E23="N/A",E29="N/A"),"N/A",IF(OR(E15="Met",E20="Met",E23="Met",E29="Met"),"Met","Not Met")))</f>
        <v/>
      </c>
      <c r="F35" s="275" t="str">
        <f t="shared" si="4"/>
        <v/>
      </c>
      <c r="G35" s="275" t="str">
        <f t="shared" si="4"/>
        <v/>
      </c>
      <c r="H35" s="275" t="str">
        <f t="shared" si="4"/>
        <v/>
      </c>
      <c r="I35" s="275" t="str">
        <f t="shared" si="4"/>
        <v/>
      </c>
      <c r="J35" s="275" t="str">
        <f t="shared" si="4"/>
        <v/>
      </c>
      <c r="K35" s="275" t="str">
        <f t="shared" si="4"/>
        <v/>
      </c>
      <c r="L35" s="275" t="str">
        <f t="shared" si="4"/>
        <v/>
      </c>
      <c r="M35" s="275" t="str">
        <f t="shared" si="4"/>
        <v/>
      </c>
    </row>
  </sheetData>
  <sheetProtection sheet="1" objects="1" scenarios="1"/>
  <mergeCells count="7">
    <mergeCell ref="D3:M3"/>
    <mergeCell ref="D2:M2"/>
    <mergeCell ref="A30:A31"/>
    <mergeCell ref="A24:A28"/>
    <mergeCell ref="D6:M6"/>
    <mergeCell ref="A21:A22"/>
    <mergeCell ref="A16:A19"/>
  </mergeCells>
  <conditionalFormatting sqref="D15:M15">
    <cfRule type="cellIs" dxfId="440" priority="1501" stopIfTrue="1" operator="equal">
      <formula>"Not Met"</formula>
    </cfRule>
    <cfRule type="cellIs" dxfId="439" priority="1502" stopIfTrue="1" operator="equal">
      <formula>"N/A"</formula>
    </cfRule>
  </conditionalFormatting>
  <conditionalFormatting sqref="D20:M20">
    <cfRule type="cellIs" dxfId="438" priority="821" stopIfTrue="1" operator="equal">
      <formula>"Not Met"</formula>
    </cfRule>
    <cfRule type="cellIs" dxfId="437" priority="822" stopIfTrue="1" operator="equal">
      <formula>"N/A"</formula>
    </cfRule>
  </conditionalFormatting>
  <conditionalFormatting sqref="D23:M23">
    <cfRule type="cellIs" dxfId="436" priority="819" stopIfTrue="1" operator="equal">
      <formula>"Not Met"</formula>
    </cfRule>
    <cfRule type="cellIs" dxfId="435" priority="820" stopIfTrue="1" operator="equal">
      <formula>"N/A"</formula>
    </cfRule>
  </conditionalFormatting>
  <conditionalFormatting sqref="D29:M29">
    <cfRule type="cellIs" dxfId="434" priority="817" stopIfTrue="1" operator="equal">
      <formula>"Not Met"</formula>
    </cfRule>
    <cfRule type="cellIs" dxfId="433" priority="818" stopIfTrue="1" operator="equal">
      <formula>"N/A"</formula>
    </cfRule>
  </conditionalFormatting>
  <conditionalFormatting sqref="D16:M19">
    <cfRule type="cellIs" dxfId="432" priority="815" stopIfTrue="1" operator="equal">
      <formula>"Not Met"</formula>
    </cfRule>
    <cfRule type="cellIs" dxfId="431" priority="816" stopIfTrue="1" operator="equal">
      <formula>"N/A"</formula>
    </cfRule>
  </conditionalFormatting>
  <conditionalFormatting sqref="D21:M22">
    <cfRule type="cellIs" dxfId="430" priority="813" stopIfTrue="1" operator="equal">
      <formula>"Not Met"</formula>
    </cfRule>
    <cfRule type="cellIs" dxfId="429" priority="814" stopIfTrue="1" operator="equal">
      <formula>"N/A"</formula>
    </cfRule>
  </conditionalFormatting>
  <conditionalFormatting sqref="D26:M28">
    <cfRule type="cellIs" dxfId="428" priority="811" stopIfTrue="1" operator="equal">
      <formula>"Not Met"</formula>
    </cfRule>
    <cfRule type="cellIs" dxfId="427" priority="812" stopIfTrue="1" operator="equal">
      <formula>"N/A"</formula>
    </cfRule>
  </conditionalFormatting>
  <conditionalFormatting sqref="D24:M25">
    <cfRule type="cellIs" dxfId="426" priority="809" stopIfTrue="1" operator="equal">
      <formula>"Not Met"</formula>
    </cfRule>
    <cfRule type="cellIs" dxfId="425" priority="810" stopIfTrue="1" operator="equal">
      <formula>"N/A"</formula>
    </cfRule>
  </conditionalFormatting>
  <conditionalFormatting sqref="D30:M31">
    <cfRule type="cellIs" dxfId="424" priority="807" stopIfTrue="1" operator="equal">
      <formula>"Not Met"</formula>
    </cfRule>
    <cfRule type="cellIs" dxfId="423" priority="808" stopIfTrue="1" operator="equal">
      <formula>"N/A"</formula>
    </cfRule>
  </conditionalFormatting>
  <conditionalFormatting sqref="D1:M1 D2:D3 D13:M1048576 D12:L12 D4:M11">
    <cfRule type="cellIs" dxfId="422" priority="803" operator="equal">
      <formula>"NO"</formula>
    </cfRule>
    <cfRule type="cellIs" dxfId="421" priority="804" operator="equal">
      <formula>"MET"</formula>
    </cfRule>
  </conditionalFormatting>
  <conditionalFormatting sqref="D35:M35">
    <cfRule type="cellIs" dxfId="420" priority="801" operator="equal">
      <formula>"N/A"</formula>
    </cfRule>
    <cfRule type="cellIs" dxfId="419" priority="802" operator="equal">
      <formula>"NOT MET"</formula>
    </cfRule>
  </conditionalFormatting>
  <conditionalFormatting sqref="M12">
    <cfRule type="cellIs" dxfId="418" priority="3" operator="equal">
      <formula>"NO"</formula>
    </cfRule>
    <cfRule type="cellIs" dxfId="417" priority="4" operator="equal">
      <formula>"MET"</formula>
    </cfRule>
  </conditionalFormatting>
  <dataValidations disablePrompts="1" count="5">
    <dataValidation type="list" allowBlank="1" showInputMessage="1" showErrorMessage="1" sqref="D11:M11" xr:uid="{00000000-0002-0000-0900-000000000000}">
      <formula1>"Male,Female"</formula1>
    </dataValidation>
    <dataValidation type="list" allowBlank="1" showInputMessage="1" showErrorMessage="1" sqref="D9:M9" xr:uid="{00000000-0002-0000-0900-000001000000}">
      <formula1>"Adult,Child"</formula1>
    </dataValidation>
    <dataValidation type="list" allowBlank="1" showInputMessage="1" showErrorMessage="1" sqref="D6" xr:uid="{00000000-0002-0000-0900-000002000000}">
      <formula1>SAPTBG</formula1>
    </dataValidation>
    <dataValidation type="list" allowBlank="1" showInputMessage="1" showErrorMessage="1" sqref="D16:M19 D21:M22 D24:M28 D30:M31" xr:uid="{00000000-0002-0000-0900-000003000000}">
      <formula1>YES</formula1>
    </dataValidation>
    <dataValidation type="list" allowBlank="1" showInputMessage="1" showErrorMessage="1" sqref="D10:M10" xr:uid="{00000000-0002-0000-0900-000004000000}">
      <formula1>BENEFITP</formula1>
    </dataValidation>
  </dataValidations>
  <printOptions horizontalCentered="1"/>
  <pageMargins left="0.2" right="0.2" top="0.3" bottom="0.35" header="0" footer="0"/>
  <pageSetup paperSize="5" scale="90" fitToWidth="2" orientation="landscape" r:id="rId1"/>
  <headerFooter alignWithMargins="0">
    <oddFooter>&amp;CSFY17 SAPTBG INDIVIDUAL ELIGIBILITY CHECKLIST&amp;R&amp;P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theme="8" tint="-0.249977111117893"/>
  </sheetPr>
  <dimension ref="A1:BE45"/>
  <sheetViews>
    <sheetView zoomScaleNormal="100" zoomScaleSheetLayoutView="50" workbookViewId="0">
      <selection activeCell="D3" sqref="D3"/>
    </sheetView>
  </sheetViews>
  <sheetFormatPr defaultColWidth="8.90625" defaultRowHeight="13"/>
  <cols>
    <col min="1" max="1" width="3.36328125" style="59" customWidth="1"/>
    <col min="2" max="2" width="75.6328125" style="37" customWidth="1"/>
    <col min="3" max="12" width="7.6328125" style="38" customWidth="1"/>
    <col min="13" max="16384" width="8.90625" style="3"/>
  </cols>
  <sheetData>
    <row r="1" spans="1:12" ht="18" customHeight="1">
      <c r="A1" s="62"/>
      <c r="B1" s="63"/>
      <c r="C1" s="156" t="s">
        <v>884</v>
      </c>
      <c r="D1" s="155"/>
      <c r="E1" s="155"/>
      <c r="F1" s="155"/>
      <c r="G1" s="155"/>
      <c r="H1" s="155"/>
      <c r="I1" s="155"/>
      <c r="J1" s="155"/>
      <c r="K1" s="155"/>
      <c r="L1" s="215"/>
    </row>
    <row r="2" spans="1:12" ht="18" customHeight="1">
      <c r="A2" s="64"/>
      <c r="B2" s="72" t="s">
        <v>171</v>
      </c>
      <c r="C2" s="832" t="str">
        <f>IF('Workbook Set-up'!$B$4="","[Name of LME-MCO]",'Workbook Set-up'!$B$4)</f>
        <v>[Name of LME-MCO]</v>
      </c>
      <c r="D2" s="833"/>
      <c r="E2" s="833"/>
      <c r="F2" s="833"/>
      <c r="G2" s="833"/>
      <c r="H2" s="833"/>
      <c r="I2" s="833"/>
      <c r="J2" s="833"/>
      <c r="K2" s="833"/>
      <c r="L2" s="834"/>
    </row>
    <row r="3" spans="1:12" ht="34.5"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12" ht="17.25" customHeight="1" thickBot="1">
      <c r="A4" s="67"/>
      <c r="B4" s="73" t="s">
        <v>11</v>
      </c>
      <c r="C4" s="67" t="str">
        <f>IF(AND('Workbook Set-up'!$B$14="",'Workbook Set-up'!$B$15=""),"",IF('Workbook Set-up'!$B$14='Workbook Set-up'!$B$15,TEXT('Workbook Set-up'!$B$14,"m/d/yyyy"),IF('Workbook Set-up'!$B$14&lt;&gt;'Workbook Set-up'!$B$15,TEXT('Workbook Set-up'!$B$14,"m/d/yyyy")&amp;" to "&amp;TEXT('Workbook Set-up'!$B$15,"m/d/yyyy"),"")))</f>
        <v/>
      </c>
      <c r="D4" s="68"/>
      <c r="E4" s="68"/>
      <c r="F4" s="68"/>
      <c r="G4" s="68"/>
      <c r="H4" s="68"/>
      <c r="I4" s="68"/>
      <c r="J4" s="68"/>
      <c r="K4" s="68"/>
      <c r="L4" s="69"/>
    </row>
    <row r="5" spans="1:12" s="401" customFormat="1" ht="15" customHeight="1">
      <c r="A5" s="400"/>
      <c r="B5" s="411" t="s">
        <v>3</v>
      </c>
      <c r="C5" s="829" t="str">
        <f>IF('SAPTBG Ind Elig Checklist'!D6="","",'SAPTBG Ind Elig Checklist'!D6)</f>
        <v/>
      </c>
      <c r="D5" s="830"/>
      <c r="E5" s="830"/>
      <c r="F5" s="830"/>
      <c r="G5" s="830"/>
      <c r="H5" s="830"/>
      <c r="I5" s="830"/>
      <c r="J5" s="830"/>
      <c r="K5" s="830"/>
      <c r="L5" s="831"/>
    </row>
    <row r="6" spans="1:12" s="405" customFormat="1" ht="15" customHeight="1">
      <c r="A6" s="481"/>
      <c r="B6" s="482" t="s">
        <v>692</v>
      </c>
      <c r="C6" s="801"/>
      <c r="D6" s="802"/>
      <c r="E6" s="802"/>
      <c r="F6" s="802"/>
      <c r="G6" s="802"/>
      <c r="H6" s="802"/>
      <c r="I6" s="802"/>
      <c r="J6" s="802"/>
      <c r="K6" s="802"/>
      <c r="L6" s="803"/>
    </row>
    <row r="7" spans="1:12" s="401" customFormat="1" ht="15" customHeight="1">
      <c r="A7" s="402"/>
      <c r="B7" s="412" t="s">
        <v>253</v>
      </c>
      <c r="C7" s="835" t="str">
        <f>IF('SAPTBG Ind Elig Checklist'!D7="","",'SAPTBG Ind Elig Checklist'!D7)</f>
        <v/>
      </c>
      <c r="D7" s="836"/>
      <c r="E7" s="836"/>
      <c r="F7" s="836"/>
      <c r="G7" s="836"/>
      <c r="H7" s="836"/>
      <c r="I7" s="836"/>
      <c r="J7" s="836"/>
      <c r="K7" s="836"/>
      <c r="L7" s="837"/>
    </row>
    <row r="8" spans="1:12" s="418" customFormat="1" ht="15" customHeight="1">
      <c r="A8" s="435"/>
      <c r="B8" s="455" t="s">
        <v>54</v>
      </c>
      <c r="C8" s="448" t="str">
        <f>IF('SAPTBG Ind Elig Checklist'!D8="","",'SAPTBG Ind Elig Checklist'!D8)</f>
        <v/>
      </c>
      <c r="D8" s="449" t="str">
        <f>IF('SAPTBG Ind Elig Checklist'!E8="","",'SAPTBG Ind Elig Checklist'!E8)</f>
        <v/>
      </c>
      <c r="E8" s="449" t="str">
        <f>IF('SAPTBG Ind Elig Checklist'!F8="","",'SAPTBG Ind Elig Checklist'!F8)</f>
        <v/>
      </c>
      <c r="F8" s="449" t="str">
        <f>IF('SAPTBG Ind Elig Checklist'!G8="","",'SAPTBG Ind Elig Checklist'!G8)</f>
        <v/>
      </c>
      <c r="G8" s="449" t="str">
        <f>IF('SAPTBG Ind Elig Checklist'!H8="","",'SAPTBG Ind Elig Checklist'!H8)</f>
        <v/>
      </c>
      <c r="H8" s="449" t="str">
        <f>IF('SAPTBG Ind Elig Checklist'!I8="","",'SAPTBG Ind Elig Checklist'!I8)</f>
        <v/>
      </c>
      <c r="I8" s="449" t="str">
        <f>IF('SAPTBG Ind Elig Checklist'!J8="","",'SAPTBG Ind Elig Checklist'!J8)</f>
        <v/>
      </c>
      <c r="J8" s="449" t="str">
        <f>IF('SAPTBG Ind Elig Checklist'!K8="","",'SAPTBG Ind Elig Checklist'!K8)</f>
        <v/>
      </c>
      <c r="K8" s="449" t="str">
        <f>IF('SAPTBG Ind Elig Checklist'!L8="","",'SAPTBG Ind Elig Checklist'!L8)</f>
        <v/>
      </c>
      <c r="L8" s="712" t="str">
        <f>IF('SAPTBG Ind Elig Checklist'!M8="","",'SAPTBG Ind Elig Checklist'!M8)</f>
        <v/>
      </c>
    </row>
    <row r="9" spans="1:12" s="401" customFormat="1" ht="15" customHeight="1">
      <c r="A9" s="402"/>
      <c r="B9" s="412" t="s">
        <v>55</v>
      </c>
      <c r="C9" s="446" t="str">
        <f>IF('SAPTBG Ind Elig Checklist'!D9="","",'SAPTBG Ind Elig Checklist'!D9)</f>
        <v/>
      </c>
      <c r="D9" s="447" t="str">
        <f>IF('SAPTBG Ind Elig Checklist'!E9="","",'SAPTBG Ind Elig Checklist'!E9)</f>
        <v/>
      </c>
      <c r="E9" s="447" t="str">
        <f>IF('SAPTBG Ind Elig Checklist'!F9="","",'SAPTBG Ind Elig Checklist'!F9)</f>
        <v/>
      </c>
      <c r="F9" s="447" t="str">
        <f>IF('SAPTBG Ind Elig Checklist'!G9="","",'SAPTBG Ind Elig Checklist'!G9)</f>
        <v/>
      </c>
      <c r="G9" s="447" t="str">
        <f>IF('SAPTBG Ind Elig Checklist'!H9="","",'SAPTBG Ind Elig Checklist'!H9)</f>
        <v/>
      </c>
      <c r="H9" s="447" t="str">
        <f>IF('SAPTBG Ind Elig Checklist'!I9="","",'SAPTBG Ind Elig Checklist'!I9)</f>
        <v/>
      </c>
      <c r="I9" s="447" t="str">
        <f>IF('SAPTBG Ind Elig Checklist'!J9="","",'SAPTBG Ind Elig Checklist'!J9)</f>
        <v/>
      </c>
      <c r="J9" s="447" t="str">
        <f>IF('SAPTBG Ind Elig Checklist'!K9="","",'SAPTBG Ind Elig Checklist'!K9)</f>
        <v/>
      </c>
      <c r="K9" s="447" t="str">
        <f>IF('SAPTBG Ind Elig Checklist'!L9="","",'SAPTBG Ind Elig Checklist'!L9)</f>
        <v/>
      </c>
      <c r="L9" s="713" t="str">
        <f>IF('SAPTBG Ind Elig Checklist'!M9="","",'SAPTBG Ind Elig Checklist'!M9)</f>
        <v/>
      </c>
    </row>
    <row r="10" spans="1:12" s="401" customFormat="1" ht="15" customHeight="1">
      <c r="A10" s="402"/>
      <c r="B10" s="412" t="s">
        <v>715</v>
      </c>
      <c r="C10" s="446" t="str">
        <f>IF('SAPTBG Ind Elig Checklist'!D10="","",'SAPTBG Ind Elig Checklist'!D10)</f>
        <v/>
      </c>
      <c r="D10" s="447" t="str">
        <f>IF('SAPTBG Ind Elig Checklist'!E10="","",'SAPTBG Ind Elig Checklist'!E10)</f>
        <v/>
      </c>
      <c r="E10" s="447" t="str">
        <f>IF('SAPTBG Ind Elig Checklist'!F10="","",'SAPTBG Ind Elig Checklist'!F10)</f>
        <v/>
      </c>
      <c r="F10" s="447" t="str">
        <f>IF('SAPTBG Ind Elig Checklist'!G10="","",'SAPTBG Ind Elig Checklist'!G10)</f>
        <v/>
      </c>
      <c r="G10" s="447" t="str">
        <f>IF('SAPTBG Ind Elig Checklist'!H10="","",'SAPTBG Ind Elig Checklist'!H10)</f>
        <v/>
      </c>
      <c r="H10" s="447" t="str">
        <f>IF('SAPTBG Ind Elig Checklist'!I10="","",'SAPTBG Ind Elig Checklist'!I10)</f>
        <v/>
      </c>
      <c r="I10" s="447" t="str">
        <f>IF('SAPTBG Ind Elig Checklist'!J10="","",'SAPTBG Ind Elig Checklist'!J10)</f>
        <v/>
      </c>
      <c r="J10" s="447" t="str">
        <f>IF('SAPTBG Ind Elig Checklist'!K10="","",'SAPTBG Ind Elig Checklist'!K10)</f>
        <v/>
      </c>
      <c r="K10" s="447" t="str">
        <f>IF('SAPTBG Ind Elig Checklist'!L10="","",'SAPTBG Ind Elig Checklist'!L10)</f>
        <v/>
      </c>
      <c r="L10" s="713" t="str">
        <f>IF('SAPTBG Ind Elig Checklist'!M10="","",'SAPTBG Ind Elig Checklist'!M10)</f>
        <v/>
      </c>
    </row>
    <row r="11" spans="1:12" s="401" customFormat="1" ht="15" customHeight="1">
      <c r="A11" s="426"/>
      <c r="B11" s="454" t="s">
        <v>56</v>
      </c>
      <c r="C11" s="450" t="str">
        <f>IF('SAPTBG Ind Elig Checklist'!D11="","",'SAPTBG Ind Elig Checklist'!D11)</f>
        <v/>
      </c>
      <c r="D11" s="451" t="str">
        <f>IF('SAPTBG Ind Elig Checklist'!E11="","",'SAPTBG Ind Elig Checklist'!E11)</f>
        <v/>
      </c>
      <c r="E11" s="451" t="str">
        <f>IF('SAPTBG Ind Elig Checklist'!F11="","",'SAPTBG Ind Elig Checklist'!F11)</f>
        <v/>
      </c>
      <c r="F11" s="451" t="str">
        <f>IF('SAPTBG Ind Elig Checklist'!G11="","",'SAPTBG Ind Elig Checklist'!G11)</f>
        <v/>
      </c>
      <c r="G11" s="451" t="str">
        <f>IF('SAPTBG Ind Elig Checklist'!H11="","",'SAPTBG Ind Elig Checklist'!H11)</f>
        <v/>
      </c>
      <c r="H11" s="451" t="str">
        <f>IF('SAPTBG Ind Elig Checklist'!I11="","",'SAPTBG Ind Elig Checklist'!I11)</f>
        <v/>
      </c>
      <c r="I11" s="451" t="str">
        <f>IF('SAPTBG Ind Elig Checklist'!J11="","",'SAPTBG Ind Elig Checklist'!J11)</f>
        <v/>
      </c>
      <c r="J11" s="451" t="str">
        <f>IF('SAPTBG Ind Elig Checklist'!K11="","",'SAPTBG Ind Elig Checklist'!K11)</f>
        <v/>
      </c>
      <c r="K11" s="451" t="str">
        <f>IF('SAPTBG Ind Elig Checklist'!L11="","",'SAPTBG Ind Elig Checklist'!L11)</f>
        <v/>
      </c>
      <c r="L11" s="714" t="str">
        <f>IF('SAPTBG Ind Elig Checklist'!M11="","",'SAPTBG Ind Elig Checklist'!M11)</f>
        <v/>
      </c>
    </row>
    <row r="12" spans="1:12" s="405" customFormat="1" ht="15" customHeight="1" thickBot="1">
      <c r="A12" s="409"/>
      <c r="B12" s="434" t="s">
        <v>662</v>
      </c>
      <c r="C12" s="494" t="str">
        <f>IF('SAPTBG Ind Elig Checklist'!D12="","",'SAPTBG Ind Elig Checklist'!D12)</f>
        <v/>
      </c>
      <c r="D12" s="495" t="str">
        <f>IF('SAPTBG Ind Elig Checklist'!E12="","",'SAPTBG Ind Elig Checklist'!E12)</f>
        <v/>
      </c>
      <c r="E12" s="495" t="str">
        <f>IF('SAPTBG Ind Elig Checklist'!F12="","",'SAPTBG Ind Elig Checklist'!F12)</f>
        <v/>
      </c>
      <c r="F12" s="495" t="str">
        <f>IF('SAPTBG Ind Elig Checklist'!G12="","",'SAPTBG Ind Elig Checklist'!G12)</f>
        <v/>
      </c>
      <c r="G12" s="495" t="str">
        <f>IF('SAPTBG Ind Elig Checklist'!H12="","",'SAPTBG Ind Elig Checklist'!H12)</f>
        <v/>
      </c>
      <c r="H12" s="496" t="str">
        <f>IF('SAPTBG Ind Elig Checklist'!I12="","",'SAPTBG Ind Elig Checklist'!I12)</f>
        <v/>
      </c>
      <c r="I12" s="496" t="str">
        <f>IF('SAPTBG Ind Elig Checklist'!J12="","",'SAPTBG Ind Elig Checklist'!J12)</f>
        <v/>
      </c>
      <c r="J12" s="496" t="str">
        <f>IF('SAPTBG Ind Elig Checklist'!K12="","",'SAPTBG Ind Elig Checklist'!K12)</f>
        <v/>
      </c>
      <c r="K12" s="496" t="str">
        <f>IF('SAPTBG Ind Elig Checklist'!L12="","",'SAPTBG Ind Elig Checklist'!L12)</f>
        <v/>
      </c>
      <c r="L12" s="497" t="str">
        <f>IF('SAPTBG Ind Elig Checklist'!M12="","",'SAPTBG Ind Elig Checklist'!M12)</f>
        <v/>
      </c>
    </row>
    <row r="13" spans="1:12" s="8" customFormat="1" ht="32.15" customHeight="1" thickBot="1">
      <c r="A13" s="11" t="s">
        <v>12</v>
      </c>
      <c r="B13" s="12" t="s">
        <v>13</v>
      </c>
      <c r="C13" s="13">
        <v>1</v>
      </c>
      <c r="D13" s="14">
        <v>2</v>
      </c>
      <c r="E13" s="14">
        <v>3</v>
      </c>
      <c r="F13" s="14">
        <v>4</v>
      </c>
      <c r="G13" s="14">
        <v>5</v>
      </c>
      <c r="H13" s="15">
        <v>6</v>
      </c>
      <c r="I13" s="15">
        <v>7</v>
      </c>
      <c r="J13" s="15">
        <v>8</v>
      </c>
      <c r="K13" s="15">
        <v>9</v>
      </c>
      <c r="L13" s="16">
        <v>10</v>
      </c>
    </row>
    <row r="14" spans="1:12" s="8" customFormat="1" ht="27.75" customHeight="1">
      <c r="A14" s="158" t="s">
        <v>15</v>
      </c>
      <c r="B14" s="225" t="s">
        <v>660</v>
      </c>
      <c r="C14" s="266" t="str">
        <f>IF('SAPTBG Ind Elig Checklist'!D35=0,"",'SAPTBG Ind Elig Checklist'!D35)</f>
        <v/>
      </c>
      <c r="D14" s="85" t="str">
        <f>IF('SAPTBG Ind Elig Checklist'!E35=0,"",'SAPTBG Ind Elig Checklist'!E35)</f>
        <v/>
      </c>
      <c r="E14" s="85" t="str">
        <f>IF('SAPTBG Ind Elig Checklist'!F35=0,"",'SAPTBG Ind Elig Checklist'!F35)</f>
        <v/>
      </c>
      <c r="F14" s="85" t="str">
        <f>IF('SAPTBG Ind Elig Checklist'!G35=0,"",'SAPTBG Ind Elig Checklist'!G35)</f>
        <v/>
      </c>
      <c r="G14" s="85" t="str">
        <f>IF('SAPTBG Ind Elig Checklist'!H35=0,"",'SAPTBG Ind Elig Checklist'!H35)</f>
        <v/>
      </c>
      <c r="H14" s="85" t="str">
        <f>IF('SAPTBG Ind Elig Checklist'!I35=0,"",'SAPTBG Ind Elig Checklist'!I35)</f>
        <v/>
      </c>
      <c r="I14" s="85" t="str">
        <f>IF('SAPTBG Ind Elig Checklist'!J35=0,"",'SAPTBG Ind Elig Checklist'!J35)</f>
        <v/>
      </c>
      <c r="J14" s="85" t="str">
        <f>IF('SAPTBG Ind Elig Checklist'!K35=0,"",'SAPTBG Ind Elig Checklist'!K35)</f>
        <v/>
      </c>
      <c r="K14" s="85" t="str">
        <f>IF('SAPTBG Ind Elig Checklist'!L35=0,"",'SAPTBG Ind Elig Checklist'!L35)</f>
        <v/>
      </c>
      <c r="L14" s="718" t="str">
        <f>IF('SAPTBG Ind Elig Checklist'!M35=0,"",'SAPTBG Ind Elig Checklist'!M35)</f>
        <v/>
      </c>
    </row>
    <row r="15" spans="1:12" s="8" customFormat="1" ht="39.75" customHeight="1">
      <c r="A15" s="157" t="s">
        <v>16</v>
      </c>
      <c r="B15" s="281" t="s">
        <v>162</v>
      </c>
      <c r="C15" s="17"/>
      <c r="D15" s="24"/>
      <c r="E15" s="24"/>
      <c r="F15" s="24"/>
      <c r="G15" s="24"/>
      <c r="H15" s="24"/>
      <c r="I15" s="24"/>
      <c r="J15" s="24"/>
      <c r="K15" s="24"/>
      <c r="L15" s="98"/>
    </row>
    <row r="16" spans="1:12" s="8" customFormat="1" ht="38.25" customHeight="1">
      <c r="A16" s="159" t="s">
        <v>17</v>
      </c>
      <c r="B16" s="281" t="s">
        <v>163</v>
      </c>
      <c r="C16" s="17"/>
      <c r="D16" s="24"/>
      <c r="E16" s="24"/>
      <c r="F16" s="24"/>
      <c r="G16" s="24"/>
      <c r="H16" s="24"/>
      <c r="I16" s="24"/>
      <c r="J16" s="24"/>
      <c r="K16" s="24"/>
      <c r="L16" s="98"/>
    </row>
    <row r="17" spans="1:57" s="8" customFormat="1" ht="33" customHeight="1">
      <c r="A17" s="159" t="s">
        <v>18</v>
      </c>
      <c r="B17" s="281" t="s">
        <v>245</v>
      </c>
      <c r="C17" s="17"/>
      <c r="D17" s="24"/>
      <c r="E17" s="24"/>
      <c r="F17" s="24"/>
      <c r="G17" s="24"/>
      <c r="H17" s="24"/>
      <c r="I17" s="24"/>
      <c r="J17" s="24"/>
      <c r="K17" s="24"/>
      <c r="L17" s="98"/>
    </row>
    <row r="18" spans="1:57" s="8" customFormat="1" ht="40.5" customHeight="1">
      <c r="A18" s="158" t="s">
        <v>19</v>
      </c>
      <c r="B18" s="225" t="s">
        <v>659</v>
      </c>
      <c r="C18" s="290" t="str">
        <f>IF(COUNTIF(C19:C28, "YES")=10, "MET", IF(COUNTIF(C19:C28, "NO")&gt;=1, "NOT MET",IF(COUNTIF(C19:C28,"=N/A")=10,"N/A","")))</f>
        <v/>
      </c>
      <c r="D18" s="291" t="str">
        <f t="shared" ref="D18:L18" si="0">IF(COUNTIF(D19:D28, "YES")=10, "MET", IF(COUNTIF(D19:D28, "NO")&gt;=1, "NOT MET",IF(COUNTIF(D19:D28,"=N/A")=10,"N/A","")))</f>
        <v/>
      </c>
      <c r="E18" s="291" t="str">
        <f t="shared" si="0"/>
        <v/>
      </c>
      <c r="F18" s="291" t="str">
        <f t="shared" si="0"/>
        <v/>
      </c>
      <c r="G18" s="291" t="str">
        <f t="shared" si="0"/>
        <v/>
      </c>
      <c r="H18" s="291" t="str">
        <f t="shared" si="0"/>
        <v/>
      </c>
      <c r="I18" s="291" t="str">
        <f t="shared" si="0"/>
        <v/>
      </c>
      <c r="J18" s="291" t="str">
        <f t="shared" si="0"/>
        <v/>
      </c>
      <c r="K18" s="291" t="str">
        <f t="shared" si="0"/>
        <v/>
      </c>
      <c r="L18" s="306" t="str">
        <f t="shared" si="0"/>
        <v/>
      </c>
    </row>
    <row r="19" spans="1:57" s="8" customFormat="1">
      <c r="A19" s="21" t="s">
        <v>432</v>
      </c>
      <c r="B19" s="281" t="s">
        <v>424</v>
      </c>
      <c r="C19" s="19"/>
      <c r="D19" s="24"/>
      <c r="E19" s="24"/>
      <c r="F19" s="24"/>
      <c r="G19" s="24"/>
      <c r="H19" s="24"/>
      <c r="I19" s="24"/>
      <c r="J19" s="24"/>
      <c r="K19" s="24"/>
      <c r="L19" s="98"/>
    </row>
    <row r="20" spans="1:57" s="8" customFormat="1">
      <c r="A20" s="21" t="s">
        <v>433</v>
      </c>
      <c r="B20" s="281" t="s">
        <v>425</v>
      </c>
      <c r="C20" s="19"/>
      <c r="D20" s="24"/>
      <c r="E20" s="24"/>
      <c r="F20" s="24"/>
      <c r="G20" s="24"/>
      <c r="H20" s="24"/>
      <c r="I20" s="24"/>
      <c r="J20" s="24"/>
      <c r="K20" s="24"/>
      <c r="L20" s="98"/>
    </row>
    <row r="21" spans="1:57" s="8" customFormat="1">
      <c r="A21" s="21" t="s">
        <v>434</v>
      </c>
      <c r="B21" s="281" t="s">
        <v>426</v>
      </c>
      <c r="C21" s="19"/>
      <c r="D21" s="24"/>
      <c r="E21" s="24"/>
      <c r="F21" s="24"/>
      <c r="G21" s="24"/>
      <c r="H21" s="24"/>
      <c r="I21" s="24"/>
      <c r="J21" s="24"/>
      <c r="K21" s="24"/>
      <c r="L21" s="98"/>
    </row>
    <row r="22" spans="1:57" s="8" customFormat="1">
      <c r="A22" s="21" t="s">
        <v>435</v>
      </c>
      <c r="B22" s="281" t="s">
        <v>427</v>
      </c>
      <c r="C22" s="19"/>
      <c r="D22" s="24"/>
      <c r="E22" s="24"/>
      <c r="F22" s="24"/>
      <c r="G22" s="24"/>
      <c r="H22" s="24"/>
      <c r="I22" s="24"/>
      <c r="J22" s="24"/>
      <c r="K22" s="24"/>
      <c r="L22" s="98"/>
    </row>
    <row r="23" spans="1:57" s="8" customFormat="1">
      <c r="A23" s="21" t="s">
        <v>436</v>
      </c>
      <c r="B23" s="281" t="s">
        <v>428</v>
      </c>
      <c r="C23" s="19"/>
      <c r="D23" s="24"/>
      <c r="E23" s="24"/>
      <c r="F23" s="24"/>
      <c r="G23" s="24"/>
      <c r="H23" s="24"/>
      <c r="I23" s="24"/>
      <c r="J23" s="24"/>
      <c r="K23" s="24"/>
      <c r="L23" s="98"/>
    </row>
    <row r="24" spans="1:57" s="8" customFormat="1">
      <c r="A24" s="21" t="s">
        <v>437</v>
      </c>
      <c r="B24" s="281" t="s">
        <v>429</v>
      </c>
      <c r="C24" s="19"/>
      <c r="D24" s="24"/>
      <c r="E24" s="24"/>
      <c r="F24" s="24"/>
      <c r="G24" s="24"/>
      <c r="H24" s="24"/>
      <c r="I24" s="24"/>
      <c r="J24" s="24"/>
      <c r="K24" s="24"/>
      <c r="L24" s="98"/>
    </row>
    <row r="25" spans="1:57" s="8" customFormat="1" ht="26">
      <c r="A25" s="21" t="s">
        <v>438</v>
      </c>
      <c r="B25" s="281" t="s">
        <v>430</v>
      </c>
      <c r="C25" s="19"/>
      <c r="D25" s="24"/>
      <c r="E25" s="24"/>
      <c r="F25" s="24"/>
      <c r="G25" s="24"/>
      <c r="H25" s="24"/>
      <c r="I25" s="24"/>
      <c r="J25" s="24"/>
      <c r="K25" s="24"/>
      <c r="L25" s="98"/>
    </row>
    <row r="26" spans="1:57" s="8" customFormat="1">
      <c r="A26" s="21" t="s">
        <v>439</v>
      </c>
      <c r="B26" s="281" t="s">
        <v>753</v>
      </c>
      <c r="C26" s="19"/>
      <c r="D26" s="24"/>
      <c r="E26" s="24"/>
      <c r="F26" s="24"/>
      <c r="G26" s="24"/>
      <c r="H26" s="24"/>
      <c r="I26" s="24"/>
      <c r="J26" s="24"/>
      <c r="K26" s="24"/>
      <c r="L26" s="98"/>
    </row>
    <row r="27" spans="1:57" s="8" customFormat="1">
      <c r="A27" s="21" t="s">
        <v>440</v>
      </c>
      <c r="B27" s="281" t="s">
        <v>431</v>
      </c>
      <c r="C27" s="19"/>
      <c r="D27" s="24"/>
      <c r="E27" s="24"/>
      <c r="F27" s="24"/>
      <c r="G27" s="24"/>
      <c r="H27" s="24"/>
      <c r="I27" s="24"/>
      <c r="J27" s="24"/>
      <c r="K27" s="24"/>
      <c r="L27" s="98"/>
    </row>
    <row r="28" spans="1:57" s="20" customFormat="1" ht="14.25" customHeight="1">
      <c r="A28" s="21" t="s">
        <v>752</v>
      </c>
      <c r="B28" s="221" t="s">
        <v>791</v>
      </c>
      <c r="C28" s="17"/>
      <c r="D28" s="24"/>
      <c r="E28" s="24"/>
      <c r="F28" s="24"/>
      <c r="G28" s="24"/>
      <c r="H28" s="24"/>
      <c r="I28" s="24"/>
      <c r="J28" s="24"/>
      <c r="K28" s="24"/>
      <c r="L28" s="9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row>
    <row r="29" spans="1:57" s="20" customFormat="1" ht="26.25" customHeight="1">
      <c r="A29" s="622">
        <v>6</v>
      </c>
      <c r="B29" s="225" t="s">
        <v>684</v>
      </c>
      <c r="C29" s="290" t="str">
        <f>IF(COUNTIF(C30:C34, "NO")&gt;=1, "NOT MET",IF(COUNTIF(C30:C34, "YES")&gt;=1,"MET",IF(COUNTIF(C30:C34,"=N/A")=5,"N/A","")))</f>
        <v/>
      </c>
      <c r="D29" s="291" t="str">
        <f t="shared" ref="D29:L29" si="1">IF(COUNTIF(D30:D34, "NO")&gt;=1, "NOT MET",IF(COUNTIF(D30:D34, "YES")&gt;=1,"MET",IF(COUNTIF(D30:D34,"=N/A")=5,"N/A","")))</f>
        <v/>
      </c>
      <c r="E29" s="291" t="str">
        <f t="shared" si="1"/>
        <v/>
      </c>
      <c r="F29" s="291" t="str">
        <f t="shared" si="1"/>
        <v/>
      </c>
      <c r="G29" s="291" t="str">
        <f t="shared" si="1"/>
        <v/>
      </c>
      <c r="H29" s="291" t="str">
        <f t="shared" si="1"/>
        <v/>
      </c>
      <c r="I29" s="291" t="str">
        <f t="shared" si="1"/>
        <v/>
      </c>
      <c r="J29" s="291" t="str">
        <f t="shared" si="1"/>
        <v/>
      </c>
      <c r="K29" s="291" t="str">
        <f t="shared" si="1"/>
        <v/>
      </c>
      <c r="L29" s="306" t="str">
        <f t="shared" si="1"/>
        <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row>
    <row r="30" spans="1:57" s="20" customFormat="1">
      <c r="A30" s="82"/>
      <c r="B30" s="18" t="s">
        <v>193</v>
      </c>
      <c r="C30" s="19"/>
      <c r="D30" s="24"/>
      <c r="E30" s="24"/>
      <c r="F30" s="24"/>
      <c r="G30" s="24"/>
      <c r="H30" s="24"/>
      <c r="I30" s="24"/>
      <c r="J30" s="24"/>
      <c r="K30" s="24"/>
      <c r="L30" s="9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row>
    <row r="31" spans="1:57" s="20" customFormat="1">
      <c r="A31" s="82"/>
      <c r="B31" s="18" t="s">
        <v>754</v>
      </c>
      <c r="C31" s="19"/>
      <c r="D31" s="24"/>
      <c r="E31" s="24"/>
      <c r="F31" s="24"/>
      <c r="G31" s="24"/>
      <c r="H31" s="24"/>
      <c r="I31" s="24"/>
      <c r="J31" s="24"/>
      <c r="K31" s="24"/>
      <c r="L31" s="9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row>
    <row r="32" spans="1:57" s="20" customFormat="1">
      <c r="A32" s="82"/>
      <c r="B32" s="18" t="s">
        <v>755</v>
      </c>
      <c r="C32" s="19"/>
      <c r="D32" s="24"/>
      <c r="E32" s="24"/>
      <c r="F32" s="24"/>
      <c r="G32" s="24"/>
      <c r="H32" s="24"/>
      <c r="I32" s="24"/>
      <c r="J32" s="24"/>
      <c r="K32" s="24"/>
      <c r="L32" s="9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row>
    <row r="33" spans="1:57" s="20" customFormat="1">
      <c r="A33" s="82"/>
      <c r="B33" s="18" t="s">
        <v>756</v>
      </c>
      <c r="C33" s="19"/>
      <c r="D33" s="24"/>
      <c r="E33" s="24"/>
      <c r="F33" s="24"/>
      <c r="G33" s="24"/>
      <c r="H33" s="24"/>
      <c r="I33" s="24"/>
      <c r="J33" s="24"/>
      <c r="K33" s="24"/>
      <c r="L33" s="9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row>
    <row r="34" spans="1:57" s="20" customFormat="1">
      <c r="A34" s="509"/>
      <c r="B34" s="510" t="s">
        <v>169</v>
      </c>
      <c r="C34" s="19"/>
      <c r="D34" s="24"/>
      <c r="E34" s="24"/>
      <c r="F34" s="24"/>
      <c r="G34" s="24"/>
      <c r="H34" s="24"/>
      <c r="I34" s="24"/>
      <c r="J34" s="24"/>
      <c r="K34" s="24"/>
      <c r="L34" s="9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row>
    <row r="35" spans="1:57" s="20" customFormat="1" ht="18" customHeight="1">
      <c r="A35" s="623">
        <v>7</v>
      </c>
      <c r="B35" s="220" t="s">
        <v>248</v>
      </c>
      <c r="C35" s="19"/>
      <c r="D35" s="24"/>
      <c r="E35" s="24"/>
      <c r="F35" s="24"/>
      <c r="G35" s="24"/>
      <c r="H35" s="24"/>
      <c r="I35" s="24"/>
      <c r="J35" s="24"/>
      <c r="K35" s="24"/>
      <c r="L35" s="9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row>
    <row r="36" spans="1:57" s="20" customFormat="1" ht="25.5" customHeight="1" thickBot="1">
      <c r="A36" s="624">
        <v>8</v>
      </c>
      <c r="B36" s="377" t="s">
        <v>264</v>
      </c>
      <c r="C36" s="93"/>
      <c r="D36" s="24"/>
      <c r="E36" s="24"/>
      <c r="F36" s="24"/>
      <c r="G36" s="24"/>
      <c r="H36" s="24"/>
      <c r="I36" s="24"/>
      <c r="J36" s="24"/>
      <c r="K36" s="24"/>
      <c r="L36" s="9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row>
    <row r="37" spans="1:57" s="8" customFormat="1" ht="14" customHeight="1" thickBot="1">
      <c r="A37" s="59"/>
      <c r="B37" s="26" t="s">
        <v>27</v>
      </c>
      <c r="C37" s="86"/>
      <c r="D37" s="54"/>
      <c r="E37" s="54"/>
      <c r="F37" s="54"/>
      <c r="G37" s="54"/>
      <c r="H37" s="70"/>
      <c r="I37" s="70"/>
      <c r="J37" s="70"/>
      <c r="K37" s="70"/>
      <c r="L37" s="70"/>
    </row>
    <row r="38" spans="1:57" s="8" customFormat="1" ht="14" customHeight="1" thickBot="1">
      <c r="A38" s="59"/>
      <c r="B38" s="26"/>
      <c r="C38" s="27"/>
      <c r="D38" s="27"/>
      <c r="E38" s="27"/>
      <c r="F38" s="27"/>
      <c r="G38" s="27"/>
      <c r="H38" s="27"/>
      <c r="I38" s="27"/>
      <c r="J38" s="27"/>
      <c r="K38" s="27"/>
      <c r="L38" s="27"/>
    </row>
    <row r="39" spans="1:57" s="8" customFormat="1" ht="14" customHeight="1">
      <c r="A39" s="59"/>
      <c r="B39" s="28" t="s">
        <v>28</v>
      </c>
      <c r="C39" s="29">
        <f t="shared" ref="C39:L39" si="2">COUNTIF(C14:C34,"=Met")</f>
        <v>0</v>
      </c>
      <c r="D39" s="30">
        <f t="shared" si="2"/>
        <v>0</v>
      </c>
      <c r="E39" s="30">
        <f t="shared" si="2"/>
        <v>0</v>
      </c>
      <c r="F39" s="30">
        <f t="shared" si="2"/>
        <v>0</v>
      </c>
      <c r="G39" s="30">
        <f t="shared" si="2"/>
        <v>0</v>
      </c>
      <c r="H39" s="30">
        <f t="shared" si="2"/>
        <v>0</v>
      </c>
      <c r="I39" s="30">
        <f t="shared" si="2"/>
        <v>0</v>
      </c>
      <c r="J39" s="30">
        <f t="shared" si="2"/>
        <v>0</v>
      </c>
      <c r="K39" s="30">
        <f t="shared" si="2"/>
        <v>0</v>
      </c>
      <c r="L39" s="227">
        <f t="shared" si="2"/>
        <v>0</v>
      </c>
    </row>
    <row r="40" spans="1:57" s="8" customFormat="1" ht="14" customHeight="1">
      <c r="A40" s="59"/>
      <c r="B40" s="28" t="s">
        <v>29</v>
      </c>
      <c r="C40" s="31">
        <f t="shared" ref="C40:L40" si="3">IF(SUM(C39,C41)=0,0,C39/SUM(C39,C41))</f>
        <v>0</v>
      </c>
      <c r="D40" s="32">
        <f t="shared" si="3"/>
        <v>0</v>
      </c>
      <c r="E40" s="32">
        <f t="shared" si="3"/>
        <v>0</v>
      </c>
      <c r="F40" s="32">
        <f t="shared" si="3"/>
        <v>0</v>
      </c>
      <c r="G40" s="32">
        <f t="shared" si="3"/>
        <v>0</v>
      </c>
      <c r="H40" s="32">
        <f t="shared" si="3"/>
        <v>0</v>
      </c>
      <c r="I40" s="32">
        <f t="shared" si="3"/>
        <v>0</v>
      </c>
      <c r="J40" s="32">
        <f t="shared" si="3"/>
        <v>0</v>
      </c>
      <c r="K40" s="32">
        <f t="shared" si="3"/>
        <v>0</v>
      </c>
      <c r="L40" s="228">
        <f t="shared" si="3"/>
        <v>0</v>
      </c>
    </row>
    <row r="41" spans="1:57" s="8" customFormat="1" ht="14" customHeight="1">
      <c r="A41" s="59"/>
      <c r="B41" s="28" t="s">
        <v>30</v>
      </c>
      <c r="C41" s="33">
        <f t="shared" ref="C41:L41" si="4">COUNTIF(C14:C34,"=Not Met")</f>
        <v>0</v>
      </c>
      <c r="D41" s="34">
        <f t="shared" si="4"/>
        <v>0</v>
      </c>
      <c r="E41" s="34">
        <f t="shared" si="4"/>
        <v>0</v>
      </c>
      <c r="F41" s="34">
        <f t="shared" si="4"/>
        <v>0</v>
      </c>
      <c r="G41" s="34">
        <f t="shared" si="4"/>
        <v>0</v>
      </c>
      <c r="H41" s="34">
        <f t="shared" si="4"/>
        <v>0</v>
      </c>
      <c r="I41" s="34">
        <f t="shared" si="4"/>
        <v>0</v>
      </c>
      <c r="J41" s="34">
        <f t="shared" si="4"/>
        <v>0</v>
      </c>
      <c r="K41" s="34">
        <f t="shared" si="4"/>
        <v>0</v>
      </c>
      <c r="L41" s="229">
        <f t="shared" si="4"/>
        <v>0</v>
      </c>
    </row>
    <row r="42" spans="1:57" s="8" customFormat="1" ht="14" customHeight="1">
      <c r="A42" s="59"/>
      <c r="B42" s="28" t="s">
        <v>31</v>
      </c>
      <c r="C42" s="31">
        <f t="shared" ref="C42:L42" si="5">IF(SUM(C39,C41)=0,0,C41/SUM(C39,C41))</f>
        <v>0</v>
      </c>
      <c r="D42" s="32">
        <f t="shared" si="5"/>
        <v>0</v>
      </c>
      <c r="E42" s="32">
        <f t="shared" si="5"/>
        <v>0</v>
      </c>
      <c r="F42" s="32">
        <f t="shared" si="5"/>
        <v>0</v>
      </c>
      <c r="G42" s="32">
        <f t="shared" si="5"/>
        <v>0</v>
      </c>
      <c r="H42" s="32">
        <f t="shared" si="5"/>
        <v>0</v>
      </c>
      <c r="I42" s="32">
        <f t="shared" si="5"/>
        <v>0</v>
      </c>
      <c r="J42" s="32">
        <f t="shared" si="5"/>
        <v>0</v>
      </c>
      <c r="K42" s="32">
        <f t="shared" si="5"/>
        <v>0</v>
      </c>
      <c r="L42" s="228">
        <f t="shared" si="5"/>
        <v>0</v>
      </c>
    </row>
    <row r="43" spans="1:57" s="8" customFormat="1" ht="14" customHeight="1" thickBot="1">
      <c r="A43" s="59"/>
      <c r="B43" s="28" t="s">
        <v>32</v>
      </c>
      <c r="C43" s="35">
        <f t="shared" ref="C43:L43" si="6">COUNTIF(C14:C34,"=N/A")</f>
        <v>0</v>
      </c>
      <c r="D43" s="36">
        <f t="shared" si="6"/>
        <v>0</v>
      </c>
      <c r="E43" s="36">
        <f t="shared" si="6"/>
        <v>0</v>
      </c>
      <c r="F43" s="36">
        <f t="shared" si="6"/>
        <v>0</v>
      </c>
      <c r="G43" s="36">
        <f t="shared" si="6"/>
        <v>0</v>
      </c>
      <c r="H43" s="36">
        <f t="shared" si="6"/>
        <v>0</v>
      </c>
      <c r="I43" s="36">
        <f t="shared" si="6"/>
        <v>0</v>
      </c>
      <c r="J43" s="36">
        <f t="shared" si="6"/>
        <v>0</v>
      </c>
      <c r="K43" s="36">
        <f t="shared" si="6"/>
        <v>0</v>
      </c>
      <c r="L43" s="230">
        <f t="shared" si="6"/>
        <v>0</v>
      </c>
    </row>
    <row r="44" spans="1:57" s="8" customFormat="1" ht="14" customHeight="1">
      <c r="A44" s="807"/>
      <c r="B44" s="807"/>
      <c r="C44" s="807"/>
      <c r="D44" s="807"/>
      <c r="E44" s="807"/>
      <c r="F44" s="807"/>
      <c r="G44" s="807"/>
      <c r="H44" s="807"/>
      <c r="I44" s="807"/>
      <c r="J44" s="807"/>
      <c r="K44" s="807"/>
      <c r="L44" s="807"/>
    </row>
    <row r="45" spans="1:57">
      <c r="B45" s="84"/>
    </row>
  </sheetData>
  <sheetProtection sheet="1" objects="1" scenarios="1"/>
  <mergeCells count="5">
    <mergeCell ref="C6:L6"/>
    <mergeCell ref="C5:L5"/>
    <mergeCell ref="A44:L44"/>
    <mergeCell ref="C2:L2"/>
    <mergeCell ref="C7:L7"/>
  </mergeCells>
  <conditionalFormatting sqref="C17:H17 D14:L18 C18:L18 C15:L16">
    <cfRule type="expression" dxfId="416" priority="1281" stopIfTrue="1">
      <formula>AND(C$14&lt;&gt;"",C14="")</formula>
    </cfRule>
    <cfRule type="cellIs" dxfId="415" priority="1283" stopIfTrue="1" operator="equal">
      <formula>"N/A"</formula>
    </cfRule>
  </conditionalFormatting>
  <conditionalFormatting sqref="C14:L18">
    <cfRule type="cellIs" dxfId="414" priority="1282" stopIfTrue="1" operator="equal">
      <formula>"Not Met"</formula>
    </cfRule>
  </conditionalFormatting>
  <conditionalFormatting sqref="C14:L14">
    <cfRule type="expression" dxfId="413" priority="1280" stopIfTrue="1">
      <formula>OR(C14="",C14="N/A")</formula>
    </cfRule>
  </conditionalFormatting>
  <conditionalFormatting sqref="C29:L29">
    <cfRule type="expression" dxfId="412" priority="1276" stopIfTrue="1">
      <formula>AND(C$14&lt;&gt;"",C29="")</formula>
    </cfRule>
    <cfRule type="cellIs" dxfId="411" priority="1278" stopIfTrue="1" operator="equal">
      <formula>"N/A"</formula>
    </cfRule>
  </conditionalFormatting>
  <conditionalFormatting sqref="C29:L29">
    <cfRule type="cellIs" dxfId="410" priority="1277" stopIfTrue="1" operator="equal">
      <formula>"Not Met"</formula>
    </cfRule>
  </conditionalFormatting>
  <conditionalFormatting sqref="D30:L36">
    <cfRule type="expression" dxfId="409" priority="1270" stopIfTrue="1">
      <formula>AND(D$14&lt;&gt;"",D30="")</formula>
    </cfRule>
    <cfRule type="cellIs" dxfId="408" priority="1272" stopIfTrue="1" operator="equal">
      <formula>"N/A"</formula>
    </cfRule>
  </conditionalFormatting>
  <conditionalFormatting sqref="D30:L36">
    <cfRule type="cellIs" dxfId="407" priority="1271" stopIfTrue="1" operator="equal">
      <formula>"Not Met"</formula>
    </cfRule>
  </conditionalFormatting>
  <conditionalFormatting sqref="D21:L27">
    <cfRule type="expression" dxfId="406" priority="1267" stopIfTrue="1">
      <formula>AND(D$14&lt;&gt;"",D21="")</formula>
    </cfRule>
    <cfRule type="cellIs" dxfId="405" priority="1269" stopIfTrue="1" operator="equal">
      <formula>"N/A"</formula>
    </cfRule>
  </conditionalFormatting>
  <conditionalFormatting sqref="D21:L27">
    <cfRule type="cellIs" dxfId="404" priority="1268" stopIfTrue="1" operator="equal">
      <formula>"Not Met"</formula>
    </cfRule>
  </conditionalFormatting>
  <conditionalFormatting sqref="D19:L20">
    <cfRule type="expression" dxfId="403" priority="1264" stopIfTrue="1">
      <formula>AND(D$14&lt;&gt;"",D19="")</formula>
    </cfRule>
    <cfRule type="cellIs" dxfId="402" priority="1266" stopIfTrue="1" operator="equal">
      <formula>"N/A"</formula>
    </cfRule>
  </conditionalFormatting>
  <conditionalFormatting sqref="D19:L20">
    <cfRule type="cellIs" dxfId="401" priority="1265" stopIfTrue="1" operator="equal">
      <formula>"Not Met"</formula>
    </cfRule>
  </conditionalFormatting>
  <conditionalFormatting sqref="C1:L5 C7 C8:L1048576">
    <cfRule type="cellIs" dxfId="400" priority="616" operator="equal">
      <formula>"N/A"</formula>
    </cfRule>
    <cfRule type="cellIs" dxfId="399" priority="618" operator="equal">
      <formula>"NO"</formula>
    </cfRule>
    <cfRule type="cellIs" dxfId="398" priority="619" operator="equal">
      <formula>"NOT MET"</formula>
    </cfRule>
    <cfRule type="cellIs" dxfId="397" priority="620" operator="equal">
      <formula>"MET"</formula>
    </cfRule>
  </conditionalFormatting>
  <conditionalFormatting sqref="C15:L15">
    <cfRule type="expression" dxfId="396" priority="613" stopIfTrue="1">
      <formula>AND(C$14&lt;&gt;"",C15="")</formula>
    </cfRule>
    <cfRule type="cellIs" dxfId="395" priority="615" stopIfTrue="1" operator="equal">
      <formula>"N/A"</formula>
    </cfRule>
  </conditionalFormatting>
  <conditionalFormatting sqref="C15:L15">
    <cfRule type="cellIs" dxfId="394" priority="614" stopIfTrue="1" operator="equal">
      <formula>"Not Met"</formula>
    </cfRule>
  </conditionalFormatting>
  <conditionalFormatting sqref="C16:L16">
    <cfRule type="expression" dxfId="393" priority="610" stopIfTrue="1">
      <formula>AND(C$14&lt;&gt;"",C16="")</formula>
    </cfRule>
    <cfRule type="cellIs" dxfId="392" priority="612" stopIfTrue="1" operator="equal">
      <formula>"N/A"</formula>
    </cfRule>
  </conditionalFormatting>
  <conditionalFormatting sqref="C16:L16">
    <cfRule type="cellIs" dxfId="391" priority="611" stopIfTrue="1" operator="equal">
      <formula>"Not Met"</formula>
    </cfRule>
  </conditionalFormatting>
  <conditionalFormatting sqref="C17:L17">
    <cfRule type="expression" dxfId="390" priority="607" stopIfTrue="1">
      <formula>AND(C$14&lt;&gt;"",C17="")</formula>
    </cfRule>
    <cfRule type="cellIs" dxfId="389" priority="609" stopIfTrue="1" operator="equal">
      <formula>"N/A"</formula>
    </cfRule>
  </conditionalFormatting>
  <conditionalFormatting sqref="C17:L17">
    <cfRule type="cellIs" dxfId="388" priority="608" stopIfTrue="1" operator="equal">
      <formula>"Not Met"</formula>
    </cfRule>
  </conditionalFormatting>
  <conditionalFormatting sqref="C29:L29">
    <cfRule type="expression" dxfId="387" priority="601" stopIfTrue="1">
      <formula>AND(C$14&lt;&gt;"",C29="")</formula>
    </cfRule>
    <cfRule type="cellIs" dxfId="386" priority="603" stopIfTrue="1" operator="equal">
      <formula>"N/A"</formula>
    </cfRule>
  </conditionalFormatting>
  <conditionalFormatting sqref="C29:L29">
    <cfRule type="cellIs" dxfId="385" priority="602" stopIfTrue="1" operator="equal">
      <formula>"Not Met"</formula>
    </cfRule>
  </conditionalFormatting>
  <conditionalFormatting sqref="B18">
    <cfRule type="cellIs" dxfId="384" priority="593" operator="equal">
      <formula>"MET"</formula>
    </cfRule>
    <cfRule type="cellIs" dxfId="383" priority="594" operator="equal">
      <formula>"NO"</formula>
    </cfRule>
  </conditionalFormatting>
  <conditionalFormatting sqref="B29">
    <cfRule type="cellIs" dxfId="382" priority="591" operator="equal">
      <formula>"MET"</formula>
    </cfRule>
    <cfRule type="cellIs" dxfId="381" priority="592" operator="equal">
      <formula>"NO"</formula>
    </cfRule>
  </conditionalFormatting>
  <conditionalFormatting sqref="B14">
    <cfRule type="cellIs" dxfId="380" priority="589" operator="equal">
      <formula>"MET"</formula>
    </cfRule>
    <cfRule type="cellIs" dxfId="379" priority="590" operator="equal">
      <formula>"NO"</formula>
    </cfRule>
  </conditionalFormatting>
  <conditionalFormatting sqref="C6">
    <cfRule type="cellIs" dxfId="378" priority="115" operator="equal">
      <formula>"NO"</formula>
    </cfRule>
    <cfRule type="cellIs" dxfId="377" priority="116" operator="equal">
      <formula>"MET"</formula>
    </cfRule>
  </conditionalFormatting>
  <conditionalFormatting sqref="D14:D18 D29">
    <cfRule type="expression" dxfId="376" priority="4111">
      <formula>AND(D14&lt;&gt;"Met",D14&lt;&gt;"Not Met",D14&lt;&gt;"N/A",COUNTIF($D$14:$D$34,"=Yes")+COUNTIF($D$14:$D$34,"=No")+COUNTIF($D$14:$D$34,"=N/A")+COUNTIF($D$14:$D$34,"=Met")+COUNTIF($D$14:$D$34,"=Not Met")&gt;0)</formula>
    </cfRule>
  </conditionalFormatting>
  <conditionalFormatting sqref="C14:C18 C29 D18:L18">
    <cfRule type="expression" dxfId="375" priority="4113">
      <formula>AND(C14&lt;&gt;"Met",C14&lt;&gt;"Not Met",C14&lt;&gt;"N/A",COUNTIF($C$14:$C$34,"=Yes")+COUNTIF($C$14:$C$34,"=No")+COUNTIF($C$14:$C$34,"=N/A")+COUNTIF($C$14:$C$34,"=Met")+COUNTIF($C$14:$C$34,"=Not Met")&gt;0)</formula>
    </cfRule>
  </conditionalFormatting>
  <conditionalFormatting sqref="E14:E18 E29">
    <cfRule type="expression" dxfId="374" priority="4115">
      <formula>AND(E14&lt;&gt;"Met",E14&lt;&gt;"Not Met",E14&lt;&gt;"N/A",COUNTIF($E$14:$E$34,"=Yes")+COUNTIF($E$14:$E$34,"=No")+COUNTIF($E$14:$E$34,"=N/A")+COUNTIF($E$14:$E$34,"=Met")+COUNTIF($E$14:$E$34,"=Not Met")&gt;0)</formula>
    </cfRule>
  </conditionalFormatting>
  <conditionalFormatting sqref="F14:F18 F29">
    <cfRule type="expression" dxfId="373" priority="4117">
      <formula>AND(F14&lt;&gt;"Met",F14&lt;&gt;"Not Met",F14&lt;&gt;"N/A",COUNTIF($F$14:$F$34,"=Yes")+COUNTIF($F$14:$F$34,"=No")+COUNTIF($F$14:$F$34,"=N/A")+COUNTIF($F$14:$F$34,"=Met")+COUNTIF($F$14:$F$34,"=Not Met")&gt;0)</formula>
    </cfRule>
  </conditionalFormatting>
  <conditionalFormatting sqref="G14:G18 G29">
    <cfRule type="expression" dxfId="372" priority="4119">
      <formula>AND(G14&lt;&gt;"Met",G14&lt;&gt;"Not Met",G14&lt;&gt;"N/A",COUNTIF($G$14:$G$34,"=Yes")+COUNTIF($G$14:$G$34,"=No")+COUNTIF($G$14:$G$34,"=N/A")+COUNTIF($G$14:$G$34,"=Met")+COUNTIF($G$14:$G$34,"=Not Met")&gt;0)</formula>
    </cfRule>
  </conditionalFormatting>
  <conditionalFormatting sqref="H14:H18 H29">
    <cfRule type="expression" dxfId="371" priority="4121">
      <formula>AND(H14&lt;&gt;"Met",H14&lt;&gt;"Not Met",H14&lt;&gt;"N/A",COUNTIF($H$14:$H$34,"=Yes")+COUNTIF($H$14:$H$34,"=No")+COUNTIF($H$14:$H$34,"=N/A")+COUNTIF($H$14:$H$34,"=Met")+COUNTIF($H$14:$H$34,"=Not Met")&gt;0)</formula>
    </cfRule>
  </conditionalFormatting>
  <conditionalFormatting sqref="I14:I18 I29">
    <cfRule type="expression" dxfId="370" priority="4123">
      <formula>AND(I14&lt;&gt;"Met",I14&lt;&gt;"Not Met",I14&lt;&gt;"N/A",COUNTIF($I$14:$I$34,"=Yes")+COUNTIF($I$14:$I$34,"=No")+COUNTIF($I$14:$I$34,"=N/A")+COUNTIF($I$14:$I$34,"=Met")+COUNTIF($I$14:$I$34,"=Not Met")&gt;0)</formula>
    </cfRule>
  </conditionalFormatting>
  <conditionalFormatting sqref="J14:J18 J29">
    <cfRule type="expression" dxfId="369" priority="4125">
      <formula>AND(J14&lt;&gt;"Met",J14&lt;&gt;"Not Met",J14&lt;&gt;"N/A",COUNTIF($J$14:$J$34,"=Yes")+COUNTIF($J$14:$J$34,"=No")+COUNTIF($J$14:$J$34,"=N/A")+COUNTIF($J$14:$J$34,"=Met")+COUNTIF($J$14:$J$34,"=Not Met")&gt;0)</formula>
    </cfRule>
  </conditionalFormatting>
  <conditionalFormatting sqref="K14:K18 K29">
    <cfRule type="expression" dxfId="368" priority="4127">
      <formula>AND(K14&lt;&gt;"Met",K14&lt;&gt;"Not Met",K14&lt;&gt;"N/A",COUNTIF($K$14:$K$34,"=Yes")+COUNTIF($K$14:$K$34,"=No")+COUNTIF($K$14:$K$34,"=N/A")+COUNTIF($K$14:$K$34,"=Met")+COUNTIF($K$14:$K$34,"=Not Met")&gt;0)</formula>
    </cfRule>
  </conditionalFormatting>
  <conditionalFormatting sqref="L14:L18 L29">
    <cfRule type="expression" dxfId="367" priority="4129">
      <formula>AND(L14&lt;&gt;"Met",L14&lt;&gt;"Not Met",L14&lt;&gt;"N/A",COUNTIF($L$14:$L$34,"=Yes")+COUNTIF($L$14:$L$34,"=No")+COUNTIF($L$14:$L$34,"=N/A")+COUNTIF($L$14:$L$34,"=Met")+COUNTIF($L$14:$L$34,"=Not Met")&gt;0)</formula>
    </cfRule>
  </conditionalFormatting>
  <conditionalFormatting sqref="C35:C36">
    <cfRule type="expression" dxfId="366" priority="4" stopIfTrue="1">
      <formula>AND(C$14&lt;&gt;"",C35="")</formula>
    </cfRule>
    <cfRule type="cellIs" dxfId="365" priority="6" stopIfTrue="1" operator="equal">
      <formula>"N/A"</formula>
    </cfRule>
  </conditionalFormatting>
  <conditionalFormatting sqref="C35:C36">
    <cfRule type="cellIs" dxfId="364" priority="5" stopIfTrue="1" operator="equal">
      <formula>"Not Met"</formula>
    </cfRule>
  </conditionalFormatting>
  <conditionalFormatting sqref="C36">
    <cfRule type="expression" dxfId="363" priority="1" stopIfTrue="1">
      <formula>AND(C$14&lt;&gt;"",C36="")</formula>
    </cfRule>
    <cfRule type="cellIs" dxfId="362" priority="3" stopIfTrue="1" operator="equal">
      <formula>"N/A"</formula>
    </cfRule>
  </conditionalFormatting>
  <conditionalFormatting sqref="C36">
    <cfRule type="cellIs" dxfId="361" priority="2" stopIfTrue="1" operator="equal">
      <formula>"Not Met"</formula>
    </cfRule>
  </conditionalFormatting>
  <dataValidations disablePrompts="1" count="2">
    <dataValidation type="list" allowBlank="1" showInputMessage="1" showErrorMessage="1" sqref="C15:L17" xr:uid="{00000000-0002-0000-0A00-000000000000}">
      <formula1>"Met, Not Met, N/A"</formula1>
    </dataValidation>
    <dataValidation type="list" allowBlank="1" showInputMessage="1" showErrorMessage="1" sqref="C30:L36 C19:L27 C28:L28" xr:uid="{00000000-0002-0000-0A00-000001000000}">
      <formula1>YES</formula1>
    </dataValidation>
  </dataValidations>
  <printOptions horizontalCentered="1"/>
  <pageMargins left="0.2" right="0.2" top="0.3" bottom="0.35" header="0.25" footer="0"/>
  <pageSetup paperSize="5" scale="91" orientation="landscape" r:id="rId1"/>
  <headerFooter alignWithMargins="0">
    <oddFooter>&amp;CSFY17 SAPTBG RECORD REVIEW&amp;R&amp;8&amp;K000000&amp;P</oddFooter>
  </headerFooter>
  <rowBreaks count="1" manualBreakCount="1">
    <brk id="28" max="2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theme="8" tint="-0.249977111117893"/>
  </sheetPr>
  <dimension ref="A1:BE29"/>
  <sheetViews>
    <sheetView zoomScale="130" zoomScaleNormal="130" zoomScaleSheetLayoutView="50" workbookViewId="0">
      <selection activeCell="O21" sqref="O21"/>
    </sheetView>
  </sheetViews>
  <sheetFormatPr defaultColWidth="8.90625" defaultRowHeight="13"/>
  <cols>
    <col min="1" max="1" width="3.36328125" style="59" customWidth="1"/>
    <col min="2" max="2" width="75.6328125" style="37" customWidth="1"/>
    <col min="3" max="11" width="7.6328125" style="38" customWidth="1"/>
    <col min="12" max="12" width="7.54296875" style="38" customWidth="1"/>
    <col min="13" max="16384" width="8.90625" style="3"/>
  </cols>
  <sheetData>
    <row r="1" spans="1:57" ht="40.5" customHeight="1">
      <c r="A1" s="62"/>
      <c r="B1" s="838" t="s">
        <v>885</v>
      </c>
      <c r="C1" s="838"/>
      <c r="D1" s="838"/>
      <c r="E1" s="838"/>
      <c r="F1" s="838"/>
      <c r="G1" s="838"/>
      <c r="H1" s="838"/>
      <c r="I1" s="838"/>
      <c r="J1" s="838"/>
      <c r="K1" s="838"/>
      <c r="L1" s="839"/>
    </row>
    <row r="2" spans="1:57" ht="18" customHeight="1">
      <c r="A2" s="64"/>
      <c r="B2" s="72" t="s">
        <v>171</v>
      </c>
      <c r="C2" s="840" t="str">
        <f>IF('Workbook Set-up'!$B$4="","[Name of LME-MCO]",'Workbook Set-up'!$B$4)</f>
        <v>[Name of LME-MCO]</v>
      </c>
      <c r="D2" s="841"/>
      <c r="E2" s="841"/>
      <c r="F2" s="841"/>
      <c r="G2" s="841"/>
      <c r="H2" s="841"/>
      <c r="I2" s="841"/>
      <c r="J2" s="841"/>
      <c r="K2" s="841"/>
      <c r="L2" s="842"/>
    </row>
    <row r="3" spans="1:57" ht="36"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57" ht="17.25" customHeight="1" thickBot="1">
      <c r="A4" s="67"/>
      <c r="B4" s="73" t="s">
        <v>11</v>
      </c>
      <c r="C4" s="843" t="str">
        <f>IF(AND('Workbook Set-up'!$B$14="",'Workbook Set-up'!$B$15=""),"",IF('Workbook Set-up'!$B$14='Workbook Set-up'!$B$15,TEXT('Workbook Set-up'!$B$14,"m/d/yyyy"),IF('Workbook Set-up'!$B$14&lt;&gt;'Workbook Set-up'!$B$15,TEXT('Workbook Set-up'!$B$14,"m/d/yyyy")&amp;" to "&amp;TEXT('Workbook Set-up'!$B$15,"m/d/yyyy"),"")))</f>
        <v/>
      </c>
      <c r="D4" s="844"/>
      <c r="E4" s="844"/>
      <c r="F4" s="844"/>
      <c r="G4" s="844"/>
      <c r="H4" s="844"/>
      <c r="I4" s="844"/>
      <c r="J4" s="844"/>
      <c r="K4" s="844"/>
      <c r="L4" s="845"/>
    </row>
    <row r="5" spans="1:57" s="421" customFormat="1" ht="15" customHeight="1">
      <c r="A5" s="460"/>
      <c r="B5" s="411" t="s">
        <v>3</v>
      </c>
      <c r="C5" s="808"/>
      <c r="D5" s="809"/>
      <c r="E5" s="809"/>
      <c r="F5" s="809"/>
      <c r="G5" s="809"/>
      <c r="H5" s="809"/>
      <c r="I5" s="809"/>
      <c r="J5" s="809"/>
      <c r="K5" s="809"/>
      <c r="L5" s="810"/>
    </row>
    <row r="6" spans="1:57" s="405" customFormat="1" ht="15" customHeight="1">
      <c r="A6" s="481"/>
      <c r="B6" s="482" t="s">
        <v>692</v>
      </c>
      <c r="C6" s="801"/>
      <c r="D6" s="802"/>
      <c r="E6" s="802"/>
      <c r="F6" s="802"/>
      <c r="G6" s="802"/>
      <c r="H6" s="802"/>
      <c r="I6" s="802"/>
      <c r="J6" s="802"/>
      <c r="K6" s="802"/>
      <c r="L6" s="803"/>
    </row>
    <row r="7" spans="1:57" s="421" customFormat="1" ht="15" customHeight="1">
      <c r="A7" s="420"/>
      <c r="B7" s="412" t="s">
        <v>253</v>
      </c>
      <c r="C7" s="804"/>
      <c r="D7" s="846"/>
      <c r="E7" s="846"/>
      <c r="F7" s="846"/>
      <c r="G7" s="846"/>
      <c r="H7" s="846"/>
      <c r="I7" s="846"/>
      <c r="J7" s="846"/>
      <c r="K7" s="846"/>
      <c r="L7" s="847"/>
    </row>
    <row r="8" spans="1:57" s="421" customFormat="1" ht="15" customHeight="1" thickBot="1">
      <c r="A8" s="461"/>
      <c r="B8" s="454" t="s">
        <v>242</v>
      </c>
      <c r="C8" s="804"/>
      <c r="D8" s="805"/>
      <c r="E8" s="805"/>
      <c r="F8" s="805"/>
      <c r="G8" s="805"/>
      <c r="H8" s="805"/>
      <c r="I8" s="805"/>
      <c r="J8" s="805"/>
      <c r="K8" s="805"/>
      <c r="L8" s="806"/>
    </row>
    <row r="9" spans="1:57" s="8" customFormat="1" ht="32.15" customHeight="1" thickBot="1">
      <c r="A9" s="11" t="s">
        <v>12</v>
      </c>
      <c r="B9" s="12" t="s">
        <v>13</v>
      </c>
      <c r="C9" s="13">
        <v>1</v>
      </c>
      <c r="D9" s="14">
        <v>2</v>
      </c>
      <c r="E9" s="14">
        <v>3</v>
      </c>
      <c r="F9" s="14">
        <v>4</v>
      </c>
      <c r="G9" s="14">
        <v>5</v>
      </c>
      <c r="H9" s="14">
        <v>6</v>
      </c>
      <c r="I9" s="14">
        <v>7</v>
      </c>
      <c r="J9" s="14">
        <v>8</v>
      </c>
      <c r="K9" s="14">
        <v>9</v>
      </c>
      <c r="L9" s="16">
        <v>10</v>
      </c>
    </row>
    <row r="10" spans="1:57" s="8" customFormat="1" ht="36" customHeight="1">
      <c r="A10" s="158" t="s">
        <v>15</v>
      </c>
      <c r="B10" s="57" t="s">
        <v>172</v>
      </c>
      <c r="C10" s="19"/>
      <c r="D10" s="22"/>
      <c r="E10" s="22"/>
      <c r="F10" s="22"/>
      <c r="G10" s="22"/>
      <c r="H10" s="22"/>
      <c r="I10" s="22"/>
      <c r="J10" s="22"/>
      <c r="K10" s="22"/>
      <c r="L10" s="23"/>
    </row>
    <row r="11" spans="1:57" s="8" customFormat="1" ht="36" customHeight="1">
      <c r="A11" s="157" t="s">
        <v>16</v>
      </c>
      <c r="B11" s="57" t="s">
        <v>173</v>
      </c>
      <c r="C11" s="17"/>
      <c r="D11" s="24"/>
      <c r="E11" s="24"/>
      <c r="F11" s="24"/>
      <c r="G11" s="24"/>
      <c r="H11" s="24"/>
      <c r="I11" s="24"/>
      <c r="J11" s="24"/>
      <c r="K11" s="24"/>
      <c r="L11" s="25"/>
    </row>
    <row r="12" spans="1:57" s="8" customFormat="1" ht="36" customHeight="1">
      <c r="A12" s="159" t="s">
        <v>17</v>
      </c>
      <c r="B12" s="57" t="s">
        <v>766</v>
      </c>
      <c r="C12" s="17"/>
      <c r="D12" s="24"/>
      <c r="E12" s="24"/>
      <c r="F12" s="24"/>
      <c r="G12" s="24"/>
      <c r="H12" s="24"/>
      <c r="I12" s="24"/>
      <c r="J12" s="24"/>
      <c r="K12" s="24"/>
      <c r="L12" s="25"/>
    </row>
    <row r="13" spans="1:57" s="8" customFormat="1" ht="36" customHeight="1">
      <c r="A13" s="159" t="s">
        <v>18</v>
      </c>
      <c r="B13" s="57" t="s">
        <v>174</v>
      </c>
      <c r="C13" s="17"/>
      <c r="D13" s="24"/>
      <c r="E13" s="24"/>
      <c r="F13" s="24"/>
      <c r="G13" s="24"/>
      <c r="H13" s="24"/>
      <c r="I13" s="24"/>
      <c r="J13" s="24"/>
      <c r="K13" s="24"/>
      <c r="L13" s="25"/>
    </row>
    <row r="14" spans="1:57" s="8" customFormat="1" ht="36" customHeight="1">
      <c r="A14" s="158" t="s">
        <v>19</v>
      </c>
      <c r="B14" s="57" t="s">
        <v>175</v>
      </c>
      <c r="C14" s="17"/>
      <c r="D14" s="24"/>
      <c r="E14" s="24"/>
      <c r="F14" s="24"/>
      <c r="G14" s="24"/>
      <c r="H14" s="24"/>
      <c r="I14" s="24"/>
      <c r="J14" s="24"/>
      <c r="K14" s="24"/>
      <c r="L14" s="25"/>
    </row>
    <row r="15" spans="1:57" s="20" customFormat="1" ht="36" customHeight="1">
      <c r="A15" s="157" t="s">
        <v>20</v>
      </c>
      <c r="B15" s="18" t="s">
        <v>414</v>
      </c>
      <c r="C15" s="19"/>
      <c r="D15" s="22"/>
      <c r="E15" s="22"/>
      <c r="F15" s="22"/>
      <c r="G15" s="22"/>
      <c r="H15" s="22"/>
      <c r="I15" s="22"/>
      <c r="J15" s="22"/>
      <c r="K15" s="22"/>
      <c r="L15" s="23"/>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row>
    <row r="16" spans="1:57" s="20" customFormat="1" ht="36" customHeight="1">
      <c r="A16" s="157" t="s">
        <v>21</v>
      </c>
      <c r="B16" s="18" t="s">
        <v>176</v>
      </c>
      <c r="C16" s="17"/>
      <c r="D16" s="24"/>
      <c r="E16" s="24"/>
      <c r="F16" s="24"/>
      <c r="G16" s="24"/>
      <c r="H16" s="24"/>
      <c r="I16" s="24"/>
      <c r="J16" s="24"/>
      <c r="K16" s="24"/>
      <c r="L16" s="25"/>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row>
    <row r="17" spans="1:57" s="20" customFormat="1" ht="36" customHeight="1">
      <c r="A17" s="157" t="s">
        <v>22</v>
      </c>
      <c r="B17" s="18" t="s">
        <v>757</v>
      </c>
      <c r="C17" s="17"/>
      <c r="D17" s="24"/>
      <c r="E17" s="24"/>
      <c r="F17" s="24"/>
      <c r="G17" s="24"/>
      <c r="H17" s="24"/>
      <c r="I17" s="24"/>
      <c r="J17" s="24"/>
      <c r="K17" s="24"/>
      <c r="L17" s="25"/>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row>
    <row r="18" spans="1:57" s="39" customFormat="1" ht="36" customHeight="1">
      <c r="A18" s="174" t="s">
        <v>23</v>
      </c>
      <c r="B18" s="80" t="s">
        <v>248</v>
      </c>
      <c r="C18" s="17"/>
      <c r="D18" s="24"/>
      <c r="E18" s="24"/>
      <c r="F18" s="24"/>
      <c r="G18" s="24"/>
      <c r="H18" s="24"/>
      <c r="I18" s="24"/>
      <c r="J18" s="24"/>
      <c r="K18" s="24"/>
      <c r="L18" s="25"/>
    </row>
    <row r="19" spans="1:57" s="39" customFormat="1" ht="36" customHeight="1" thickBot="1">
      <c r="A19" s="166" t="s">
        <v>24</v>
      </c>
      <c r="B19" s="81" t="s">
        <v>249</v>
      </c>
      <c r="C19" s="93"/>
      <c r="D19" s="94"/>
      <c r="E19" s="94"/>
      <c r="F19" s="94"/>
      <c r="G19" s="94"/>
      <c r="H19" s="94"/>
      <c r="I19" s="94"/>
      <c r="J19" s="94"/>
      <c r="K19" s="94"/>
      <c r="L19" s="95"/>
    </row>
    <row r="20" spans="1:57" s="8" customFormat="1" ht="14" customHeight="1" thickBot="1">
      <c r="A20" s="59"/>
      <c r="B20" s="26" t="s">
        <v>27</v>
      </c>
      <c r="C20" s="53"/>
      <c r="D20" s="54"/>
      <c r="E20" s="54"/>
      <c r="F20" s="54"/>
      <c r="G20" s="54"/>
      <c r="H20" s="54"/>
      <c r="I20" s="54"/>
      <c r="J20" s="54"/>
      <c r="K20" s="54"/>
      <c r="L20" s="70"/>
    </row>
    <row r="21" spans="1:57" s="8" customFormat="1" ht="14" customHeight="1" thickBot="1">
      <c r="A21" s="59"/>
      <c r="B21" s="26"/>
      <c r="C21" s="27"/>
      <c r="D21" s="27"/>
      <c r="E21" s="27"/>
      <c r="F21" s="27"/>
      <c r="G21" s="27"/>
      <c r="H21" s="27"/>
      <c r="I21" s="27"/>
      <c r="J21" s="27"/>
      <c r="K21" s="27"/>
      <c r="L21" s="27"/>
    </row>
    <row r="22" spans="1:57" s="8" customFormat="1" ht="14" customHeight="1">
      <c r="A22" s="59"/>
      <c r="B22" s="28" t="s">
        <v>28</v>
      </c>
      <c r="C22" s="235">
        <f>COUNTIF(C10:C19,"=Met")</f>
        <v>0</v>
      </c>
      <c r="D22" s="288"/>
      <c r="E22" s="288"/>
      <c r="F22" s="288"/>
      <c r="G22" s="288"/>
      <c r="H22" s="288"/>
      <c r="I22" s="288"/>
      <c r="J22" s="288"/>
      <c r="K22" s="288"/>
      <c r="L22" s="289"/>
    </row>
    <row r="23" spans="1:57" s="8" customFormat="1" ht="14" customHeight="1">
      <c r="A23" s="59"/>
      <c r="B23" s="28" t="s">
        <v>29</v>
      </c>
      <c r="C23" s="236">
        <f>IF(SUM(C22,C24)=0,0,C22/SUM(C22,C24))</f>
        <v>0</v>
      </c>
      <c r="D23" s="284"/>
      <c r="E23" s="284"/>
      <c r="F23" s="284"/>
      <c r="G23" s="284"/>
      <c r="H23" s="284"/>
      <c r="I23" s="284"/>
      <c r="J23" s="284"/>
      <c r="K23" s="284"/>
      <c r="L23" s="285"/>
    </row>
    <row r="24" spans="1:57" s="8" customFormat="1" ht="14" customHeight="1">
      <c r="A24" s="59"/>
      <c r="B24" s="28" t="s">
        <v>30</v>
      </c>
      <c r="C24" s="237">
        <f>COUNTIF(C10:C19,"=Not Met")</f>
        <v>0</v>
      </c>
      <c r="D24" s="282"/>
      <c r="E24" s="282"/>
      <c r="F24" s="282"/>
      <c r="G24" s="282"/>
      <c r="H24" s="282"/>
      <c r="I24" s="282"/>
      <c r="J24" s="282"/>
      <c r="K24" s="282"/>
      <c r="L24" s="283"/>
    </row>
    <row r="25" spans="1:57" s="8" customFormat="1" ht="14" customHeight="1">
      <c r="A25" s="59"/>
      <c r="B25" s="28" t="s">
        <v>31</v>
      </c>
      <c r="C25" s="236">
        <f>IF(SUM(C22,C24)=0,0,C24/SUM(C22,C24))</f>
        <v>0</v>
      </c>
      <c r="D25" s="284"/>
      <c r="E25" s="284"/>
      <c r="F25" s="284"/>
      <c r="G25" s="284"/>
      <c r="H25" s="284"/>
      <c r="I25" s="284"/>
      <c r="J25" s="284"/>
      <c r="K25" s="284"/>
      <c r="L25" s="285"/>
    </row>
    <row r="26" spans="1:57" s="8" customFormat="1" ht="14" customHeight="1" thickBot="1">
      <c r="A26" s="59"/>
      <c r="B26" s="28" t="s">
        <v>32</v>
      </c>
      <c r="C26" s="238">
        <f>COUNTIF(C10:C19,"=N/A")</f>
        <v>0</v>
      </c>
      <c r="D26" s="286"/>
      <c r="E26" s="286"/>
      <c r="F26" s="286"/>
      <c r="G26" s="286"/>
      <c r="H26" s="286"/>
      <c r="I26" s="286"/>
      <c r="J26" s="286"/>
      <c r="K26" s="286"/>
      <c r="L26" s="287"/>
    </row>
    <row r="27" spans="1:57" s="8" customFormat="1" ht="14" customHeight="1">
      <c r="A27" s="807"/>
      <c r="B27" s="807"/>
      <c r="C27" s="807"/>
      <c r="D27" s="807"/>
      <c r="E27" s="807"/>
      <c r="F27" s="807"/>
      <c r="G27" s="807"/>
      <c r="H27" s="807"/>
      <c r="I27" s="807"/>
      <c r="J27" s="807"/>
      <c r="K27" s="807"/>
      <c r="L27" s="807"/>
    </row>
    <row r="28" spans="1:57">
      <c r="B28" s="84"/>
    </row>
    <row r="29" spans="1:57">
      <c r="B29" s="84"/>
    </row>
  </sheetData>
  <sheetProtection sheet="1" objects="1" scenarios="1"/>
  <mergeCells count="8">
    <mergeCell ref="A27:L27"/>
    <mergeCell ref="C5:L5"/>
    <mergeCell ref="C8:L8"/>
    <mergeCell ref="B1:L1"/>
    <mergeCell ref="C2:L2"/>
    <mergeCell ref="C4:L4"/>
    <mergeCell ref="C7:L7"/>
    <mergeCell ref="C6:L6"/>
  </mergeCells>
  <conditionalFormatting sqref="C11:L19">
    <cfRule type="expression" dxfId="360" priority="148" stopIfTrue="1">
      <formula>AND(C$10&lt;&gt;"",C11="")</formula>
    </cfRule>
  </conditionalFormatting>
  <conditionalFormatting sqref="C10:L19">
    <cfRule type="cellIs" dxfId="359" priority="149" stopIfTrue="1" operator="equal">
      <formula>"Not Met"</formula>
    </cfRule>
    <cfRule type="cellIs" dxfId="358" priority="150" stopIfTrue="1" operator="equal">
      <formula>"N/A"</formula>
    </cfRule>
  </conditionalFormatting>
  <conditionalFormatting sqref="C7:L1048576 C2:L5 B1">
    <cfRule type="cellIs" dxfId="357" priority="102" operator="equal">
      <formula>"MET"</formula>
    </cfRule>
  </conditionalFormatting>
  <conditionalFormatting sqref="C10:C19">
    <cfRule type="expression" dxfId="356" priority="101">
      <formula>AND(C10&lt;&gt;"Met",C10&lt;&gt;"Not Met",C10&lt;&gt;"N/A",COUNTIF($C$10:$C$19,"=Yes")+COUNTIF($C$10:$C$19,"=No")+COUNTIF($C$10:$C$19,"=N/A")+COUNTIF($C$10:$C$19,"=Met")+COUNTIF($C$10:$C$19,"=Not Met")&gt;0)</formula>
    </cfRule>
  </conditionalFormatting>
  <conditionalFormatting sqref="C6">
    <cfRule type="cellIs" dxfId="355" priority="29" operator="equal">
      <formula>"NO"</formula>
    </cfRule>
    <cfRule type="cellIs" dxfId="354" priority="30" operator="equal">
      <formula>"MET"</formula>
    </cfRule>
  </conditionalFormatting>
  <dataValidations disablePrompts="1" count="3">
    <dataValidation type="list" allowBlank="1" showInputMessage="1" showErrorMessage="1" sqref="C10:L19" xr:uid="{00000000-0002-0000-0B00-000000000000}">
      <formula1>"Met, Not Met, N/A"</formula1>
    </dataValidation>
    <dataValidation type="list" allowBlank="1" showInputMessage="1" showErrorMessage="1" sqref="C8:L8" xr:uid="{00000000-0002-0000-0B00-000001000000}">
      <formula1>"YES, NO"</formula1>
    </dataValidation>
    <dataValidation type="list" allowBlank="1" showInputMessage="1" showErrorMessage="1" sqref="C5" xr:uid="{00000000-0002-0000-0B00-000002000000}">
      <formula1>WSAF</formula1>
    </dataValidation>
  </dataValidations>
  <printOptions horizontalCentered="1"/>
  <pageMargins left="0.2" right="0.2" top="0.3" bottom="0.25" header="0.25" footer="0"/>
  <pageSetup paperSize="5" scale="90" orientation="landscape" r:id="rId1"/>
  <headerFooter alignWithMargins="0">
    <oddFooter>&amp;CSFY17 SAPTBG WOMEN SET-ASIDE FUNDING PROGRAM MONITORING&amp;R&amp;8&amp;K000000&amp;P</oddFooter>
  </headerFooter>
  <ignoredErrors>
    <ignoredError sqref="C24 C22 C26" formulaRange="1"/>
    <ignoredError sqref="A10"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tabColor theme="8" tint="-0.249977111117893"/>
  </sheetPr>
  <dimension ref="A1:BE45"/>
  <sheetViews>
    <sheetView zoomScaleNormal="100" zoomScaleSheetLayoutView="50" workbookViewId="0">
      <selection activeCell="F8" sqref="F8"/>
    </sheetView>
  </sheetViews>
  <sheetFormatPr defaultColWidth="8.90625" defaultRowHeight="13"/>
  <cols>
    <col min="1" max="1" width="3.36328125" style="59" customWidth="1"/>
    <col min="2" max="2" width="75.6328125" style="37" customWidth="1"/>
    <col min="3" max="3" width="8.90625" style="38" customWidth="1"/>
    <col min="4" max="12" width="7.6328125" style="38" customWidth="1"/>
    <col min="13" max="16384" width="8.90625" style="3"/>
  </cols>
  <sheetData>
    <row r="1" spans="1:12" ht="18" customHeight="1">
      <c r="A1" s="62"/>
      <c r="B1" s="129"/>
      <c r="C1" s="848" t="s">
        <v>885</v>
      </c>
      <c r="D1" s="838"/>
      <c r="E1" s="838"/>
      <c r="F1" s="838"/>
      <c r="G1" s="838"/>
      <c r="H1" s="838"/>
      <c r="I1" s="838"/>
      <c r="J1" s="838"/>
      <c r="K1" s="838"/>
      <c r="L1" s="839"/>
    </row>
    <row r="2" spans="1:12" ht="18" customHeight="1">
      <c r="A2" s="64"/>
      <c r="B2" s="153" t="s">
        <v>171</v>
      </c>
      <c r="C2" s="818" t="str">
        <f>IF('Workbook Set-up'!$B$4="","[Name of LME-MCO]",'Workbook Set-up'!$B$4)</f>
        <v>[Name of LME-MCO]</v>
      </c>
      <c r="D2" s="819"/>
      <c r="E2" s="819"/>
      <c r="F2" s="819"/>
      <c r="G2" s="819"/>
      <c r="H2" s="819"/>
      <c r="I2" s="819"/>
      <c r="J2" s="819"/>
      <c r="K2" s="819"/>
      <c r="L2" s="820"/>
    </row>
    <row r="3" spans="1:12" ht="32.25" customHeight="1">
      <c r="A3" s="64"/>
      <c r="B3" s="153" t="s">
        <v>4</v>
      </c>
      <c r="C3" s="818"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819"/>
      <c r="E3" s="819"/>
      <c r="F3" s="819"/>
      <c r="G3" s="819"/>
      <c r="H3" s="819"/>
      <c r="I3" s="819"/>
      <c r="J3" s="819"/>
      <c r="K3" s="819"/>
      <c r="L3" s="820"/>
    </row>
    <row r="4" spans="1:12" ht="17.25" customHeight="1" thickBot="1">
      <c r="A4" s="67"/>
      <c r="B4" s="154" t="s">
        <v>11</v>
      </c>
      <c r="C4" s="843" t="str">
        <f>IF(AND('Workbook Set-up'!$B$14="",'Workbook Set-up'!$B$15=""),"",IF('Workbook Set-up'!$B$14='Workbook Set-up'!$B$15,TEXT('Workbook Set-up'!$B$14,"m/d/yyyy"),IF('Workbook Set-up'!$B$14&lt;&gt;'Workbook Set-up'!$B$15,TEXT('Workbook Set-up'!$B$14,"m/d/yyyy")&amp;" to "&amp;TEXT('Workbook Set-up'!$B$15,"m/d/yyyy"),"")))</f>
        <v/>
      </c>
      <c r="D4" s="844"/>
      <c r="E4" s="844"/>
      <c r="F4" s="844"/>
      <c r="G4" s="844"/>
      <c r="H4" s="844"/>
      <c r="I4" s="844"/>
      <c r="J4" s="844"/>
      <c r="K4" s="844"/>
      <c r="L4" s="845"/>
    </row>
    <row r="5" spans="1:12" s="405" customFormat="1" ht="15" customHeight="1">
      <c r="A5" s="400"/>
      <c r="B5" s="423" t="s">
        <v>3</v>
      </c>
      <c r="C5" s="813"/>
      <c r="D5" s="814"/>
      <c r="E5" s="814"/>
      <c r="F5" s="814"/>
      <c r="G5" s="814"/>
      <c r="H5" s="814"/>
      <c r="I5" s="814"/>
      <c r="J5" s="814"/>
      <c r="K5" s="814"/>
      <c r="L5" s="815"/>
    </row>
    <row r="6" spans="1:12" s="405" customFormat="1" ht="15" customHeight="1">
      <c r="A6" s="481"/>
      <c r="B6" s="482" t="s">
        <v>692</v>
      </c>
      <c r="C6" s="801"/>
      <c r="D6" s="802"/>
      <c r="E6" s="802"/>
      <c r="F6" s="802"/>
      <c r="G6" s="802"/>
      <c r="H6" s="802"/>
      <c r="I6" s="802"/>
      <c r="J6" s="802"/>
      <c r="K6" s="802"/>
      <c r="L6" s="803"/>
    </row>
    <row r="7" spans="1:12" s="405" customFormat="1" ht="15" customHeight="1">
      <c r="A7" s="402"/>
      <c r="B7" s="432" t="s">
        <v>253</v>
      </c>
      <c r="C7" s="801"/>
      <c r="D7" s="802"/>
      <c r="E7" s="802"/>
      <c r="F7" s="802"/>
      <c r="G7" s="802"/>
      <c r="H7" s="802"/>
      <c r="I7" s="802"/>
      <c r="J7" s="802"/>
      <c r="K7" s="802"/>
      <c r="L7" s="803"/>
    </row>
    <row r="8" spans="1:12" s="438" customFormat="1" ht="15" customHeight="1">
      <c r="A8" s="435"/>
      <c r="B8" s="436" t="s">
        <v>54</v>
      </c>
      <c r="C8" s="424"/>
      <c r="D8" s="437"/>
      <c r="E8" s="437"/>
      <c r="F8" s="437"/>
      <c r="G8" s="437"/>
      <c r="H8" s="437"/>
      <c r="I8" s="437"/>
      <c r="J8" s="437"/>
      <c r="K8" s="437"/>
      <c r="L8" s="487"/>
    </row>
    <row r="9" spans="1:12" s="401" customFormat="1" ht="55.5" customHeight="1">
      <c r="A9" s="462"/>
      <c r="B9" s="465" t="s">
        <v>55</v>
      </c>
      <c r="C9" s="462" t="str">
        <f>IF(AND(C15="YES",C16="YES",C17="YES"),"All Three Categories",IF(AND(C15="YES",C16="YES"),"Pregnant w/Dep Chid",IF(AND(C15="YES",C17="YES"),"Pregnant/Seeking Custody",IF(AND(C16="YES",C17="YES"),"Dep Child/Seeking Custody",IF(C15="YES","Pregnant",IF(C16="YES","Dep Child",IF(C17="YES","Seeking Custody","")))))))</f>
        <v/>
      </c>
      <c r="D9" s="463" t="str">
        <f t="shared" ref="D9:L9" si="0">IF(AND(D15="YES",D16="YES",D17="YES"),"All Three Categories",IF(AND(D15="YES",D16="YES"),"Pregnant w/Dep Chid",IF(AND(D15="YES",D17="YES"),"Pregnant/Seeking Custody",IF(AND(D16="YES",D17="YES"),"Dep Child/Seeking Custody",IF(D15="YES","Pregnant",IF(D16="YES","Dep Child",IF(D17="YES","Seeking Custody","")))))))</f>
        <v/>
      </c>
      <c r="E9" s="463" t="str">
        <f t="shared" si="0"/>
        <v/>
      </c>
      <c r="F9" s="463" t="str">
        <f t="shared" si="0"/>
        <v/>
      </c>
      <c r="G9" s="463" t="str">
        <f t="shared" si="0"/>
        <v/>
      </c>
      <c r="H9" s="463" t="str">
        <f t="shared" si="0"/>
        <v/>
      </c>
      <c r="I9" s="463" t="str">
        <f t="shared" si="0"/>
        <v/>
      </c>
      <c r="J9" s="463" t="str">
        <f t="shared" si="0"/>
        <v/>
      </c>
      <c r="K9" s="463" t="str">
        <f t="shared" si="0"/>
        <v/>
      </c>
      <c r="L9" s="710" t="str">
        <f t="shared" si="0"/>
        <v/>
      </c>
    </row>
    <row r="10" spans="1:12" s="405" customFormat="1" ht="15" customHeight="1" thickBot="1">
      <c r="A10" s="409"/>
      <c r="B10" s="434" t="s">
        <v>662</v>
      </c>
      <c r="C10" s="409"/>
      <c r="D10" s="464"/>
      <c r="E10" s="464"/>
      <c r="F10" s="464"/>
      <c r="G10" s="464"/>
      <c r="H10" s="464"/>
      <c r="I10" s="464"/>
      <c r="J10" s="464"/>
      <c r="K10" s="464"/>
      <c r="L10" s="711"/>
    </row>
    <row r="11" spans="1:12" s="8" customFormat="1" ht="32.15" customHeight="1" thickBot="1">
      <c r="A11" s="11" t="s">
        <v>12</v>
      </c>
      <c r="B11" s="12" t="s">
        <v>13</v>
      </c>
      <c r="C11" s="13">
        <v>1</v>
      </c>
      <c r="D11" s="14">
        <v>2</v>
      </c>
      <c r="E11" s="14">
        <v>3</v>
      </c>
      <c r="F11" s="14">
        <v>4</v>
      </c>
      <c r="G11" s="14">
        <v>5</v>
      </c>
      <c r="H11" s="14">
        <v>6</v>
      </c>
      <c r="I11" s="14">
        <v>7</v>
      </c>
      <c r="J11" s="14">
        <v>8</v>
      </c>
      <c r="K11" s="14">
        <v>9</v>
      </c>
      <c r="L11" s="16">
        <v>10</v>
      </c>
    </row>
    <row r="12" spans="1:12" s="8" customFormat="1" ht="30" customHeight="1">
      <c r="A12" s="158" t="s">
        <v>15</v>
      </c>
      <c r="B12" s="225" t="s">
        <v>442</v>
      </c>
      <c r="C12" s="372" t="str">
        <f>IF(AND(C13="YES",C14="YES",COUNTIF(C15:C17,"=YES")&gt;=1),"MET",IF(COUNTIF(C13:C17,"=N/A")=5,"N/A",IF(COUNTIF(C13:C17,"=NO")&gt;=1,"NOT MET","")))</f>
        <v/>
      </c>
      <c r="D12" s="372" t="str">
        <f t="shared" ref="D12:L12" si="1">IF(AND(D13="YES",D14="YES",COUNTIF(D15:D17,"=YES")&gt;=1),"MET",IF(COUNTIF(D13:D17,"=N/A")=5,"N/A",IF(COUNTIF(D13:D17,"=NO")&gt;=1,"NOT MET","")))</f>
        <v/>
      </c>
      <c r="E12" s="372" t="str">
        <f t="shared" si="1"/>
        <v/>
      </c>
      <c r="F12" s="372" t="str">
        <f t="shared" si="1"/>
        <v/>
      </c>
      <c r="G12" s="372" t="str">
        <f t="shared" si="1"/>
        <v/>
      </c>
      <c r="H12" s="372" t="str">
        <f t="shared" si="1"/>
        <v/>
      </c>
      <c r="I12" s="372" t="str">
        <f t="shared" si="1"/>
        <v/>
      </c>
      <c r="J12" s="372" t="str">
        <f t="shared" si="1"/>
        <v/>
      </c>
      <c r="K12" s="372" t="str">
        <f t="shared" si="1"/>
        <v/>
      </c>
      <c r="L12" s="376" t="str">
        <f t="shared" si="1"/>
        <v/>
      </c>
    </row>
    <row r="13" spans="1:12" s="8" customFormat="1" ht="14.25" customHeight="1">
      <c r="A13" s="21"/>
      <c r="B13" s="57" t="s">
        <v>216</v>
      </c>
      <c r="C13" s="24"/>
      <c r="D13" s="24"/>
      <c r="E13" s="24"/>
      <c r="F13" s="24"/>
      <c r="G13" s="24"/>
      <c r="H13" s="24"/>
      <c r="I13" s="24"/>
      <c r="J13" s="24"/>
      <c r="K13" s="24"/>
      <c r="L13" s="98"/>
    </row>
    <row r="14" spans="1:12" s="8" customFormat="1" ht="15.75" customHeight="1">
      <c r="A14" s="21"/>
      <c r="B14" s="57" t="s">
        <v>269</v>
      </c>
      <c r="C14" s="24"/>
      <c r="D14" s="24"/>
      <c r="E14" s="24"/>
      <c r="F14" s="24"/>
      <c r="G14" s="24"/>
      <c r="H14" s="24"/>
      <c r="I14" s="24"/>
      <c r="J14" s="24"/>
      <c r="K14" s="24"/>
      <c r="L14" s="98"/>
    </row>
    <row r="15" spans="1:12" s="8" customFormat="1" ht="14.25" customHeight="1">
      <c r="A15" s="21"/>
      <c r="B15" s="57" t="s">
        <v>217</v>
      </c>
      <c r="C15" s="24"/>
      <c r="D15" s="24"/>
      <c r="E15" s="24"/>
      <c r="F15" s="24"/>
      <c r="G15" s="24"/>
      <c r="H15" s="24"/>
      <c r="I15" s="24"/>
      <c r="J15" s="24"/>
      <c r="K15" s="24"/>
      <c r="L15" s="98"/>
    </row>
    <row r="16" spans="1:12" s="8" customFormat="1" ht="15" customHeight="1">
      <c r="A16" s="21"/>
      <c r="B16" s="57" t="s">
        <v>218</v>
      </c>
      <c r="C16" s="24"/>
      <c r="D16" s="24"/>
      <c r="E16" s="24"/>
      <c r="F16" s="24"/>
      <c r="G16" s="24"/>
      <c r="H16" s="24"/>
      <c r="I16" s="24"/>
      <c r="J16" s="24"/>
      <c r="K16" s="24"/>
      <c r="L16" s="98"/>
    </row>
    <row r="17" spans="1:57" s="8" customFormat="1" ht="14.25" customHeight="1">
      <c r="A17" s="21"/>
      <c r="B17" s="57" t="s">
        <v>215</v>
      </c>
      <c r="C17" s="24"/>
      <c r="D17" s="24"/>
      <c r="E17" s="24"/>
      <c r="F17" s="24"/>
      <c r="G17" s="24"/>
      <c r="H17" s="24"/>
      <c r="I17" s="24"/>
      <c r="J17" s="24"/>
      <c r="K17" s="24"/>
      <c r="L17" s="98"/>
    </row>
    <row r="18" spans="1:57" s="8" customFormat="1" ht="27.75" customHeight="1">
      <c r="A18" s="157" t="s">
        <v>16</v>
      </c>
      <c r="B18" s="57" t="s">
        <v>177</v>
      </c>
      <c r="C18" s="131"/>
      <c r="D18" s="24"/>
      <c r="E18" s="24"/>
      <c r="F18" s="25"/>
      <c r="G18" s="24"/>
      <c r="H18" s="24"/>
      <c r="I18" s="25"/>
      <c r="J18" s="24"/>
      <c r="K18" s="133"/>
      <c r="L18" s="98"/>
    </row>
    <row r="19" spans="1:57" s="8" customFormat="1" ht="27.75" customHeight="1">
      <c r="A19" s="159" t="s">
        <v>17</v>
      </c>
      <c r="B19" s="57" t="s">
        <v>178</v>
      </c>
      <c r="C19" s="131"/>
      <c r="D19" s="24"/>
      <c r="E19" s="133"/>
      <c r="F19" s="25"/>
      <c r="G19" s="24"/>
      <c r="H19" s="24"/>
      <c r="I19" s="25"/>
      <c r="J19" s="24"/>
      <c r="K19" s="133"/>
      <c r="L19" s="98"/>
    </row>
    <row r="20" spans="1:57" s="8" customFormat="1" ht="27.75" customHeight="1">
      <c r="A20" s="159" t="s">
        <v>18</v>
      </c>
      <c r="B20" s="57" t="s">
        <v>179</v>
      </c>
      <c r="C20" s="17"/>
      <c r="D20" s="133"/>
      <c r="E20" s="24"/>
      <c r="F20" s="24"/>
      <c r="G20" s="24"/>
      <c r="H20" s="24"/>
      <c r="I20" s="24"/>
      <c r="J20" s="24"/>
      <c r="K20" s="24"/>
      <c r="L20" s="98"/>
    </row>
    <row r="21" spans="1:57" s="8" customFormat="1" ht="27.75" customHeight="1">
      <c r="A21" s="158" t="s">
        <v>19</v>
      </c>
      <c r="B21" s="57" t="s">
        <v>416</v>
      </c>
      <c r="C21" s="131"/>
      <c r="D21" s="24"/>
      <c r="E21" s="133"/>
      <c r="F21" s="25"/>
      <c r="G21" s="24"/>
      <c r="H21" s="24"/>
      <c r="I21" s="25"/>
      <c r="J21" s="24"/>
      <c r="K21" s="133"/>
      <c r="L21" s="98"/>
    </row>
    <row r="22" spans="1:57" s="20" customFormat="1" ht="27.75" customHeight="1">
      <c r="A22" s="157" t="s">
        <v>20</v>
      </c>
      <c r="B22" s="18" t="s">
        <v>181</v>
      </c>
      <c r="C22" s="132"/>
      <c r="D22" s="22"/>
      <c r="E22" s="134"/>
      <c r="F22" s="23"/>
      <c r="G22" s="22"/>
      <c r="H22" s="22"/>
      <c r="I22" s="23"/>
      <c r="J22" s="22"/>
      <c r="K22" s="134"/>
      <c r="L22" s="149"/>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row>
    <row r="23" spans="1:57" s="20" customFormat="1" ht="27.75" customHeight="1">
      <c r="A23" s="159" t="s">
        <v>21</v>
      </c>
      <c r="B23" s="18" t="s">
        <v>751</v>
      </c>
      <c r="C23" s="132"/>
      <c r="D23" s="22"/>
      <c r="E23" s="134"/>
      <c r="F23" s="23"/>
      <c r="G23" s="22"/>
      <c r="H23" s="22"/>
      <c r="I23" s="23"/>
      <c r="J23" s="22"/>
      <c r="K23" s="134"/>
      <c r="L23" s="149"/>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row>
    <row r="24" spans="1:57" s="20" customFormat="1" ht="27.75" customHeight="1">
      <c r="A24" s="159" t="s">
        <v>22</v>
      </c>
      <c r="B24" s="18" t="s">
        <v>417</v>
      </c>
      <c r="C24" s="132"/>
      <c r="D24" s="22"/>
      <c r="E24" s="134"/>
      <c r="F24" s="23"/>
      <c r="G24" s="22"/>
      <c r="H24" s="22"/>
      <c r="I24" s="23"/>
      <c r="J24" s="22"/>
      <c r="K24" s="134"/>
      <c r="L24" s="149"/>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row>
    <row r="25" spans="1:57" s="39" customFormat="1" ht="27.75" customHeight="1">
      <c r="A25" s="174" t="s">
        <v>23</v>
      </c>
      <c r="B25" s="80" t="s">
        <v>251</v>
      </c>
      <c r="C25" s="131"/>
      <c r="D25" s="24"/>
      <c r="E25" s="133"/>
      <c r="F25" s="25"/>
      <c r="G25" s="24"/>
      <c r="H25" s="24"/>
      <c r="I25" s="25"/>
      <c r="J25" s="24"/>
      <c r="K25" s="133"/>
      <c r="L25" s="98"/>
    </row>
    <row r="26" spans="1:57" s="39" customFormat="1" ht="46.5" customHeight="1">
      <c r="A26" s="175" t="s">
        <v>24</v>
      </c>
      <c r="B26" s="97" t="s">
        <v>858</v>
      </c>
      <c r="C26" s="131"/>
      <c r="D26" s="24"/>
      <c r="E26" s="133"/>
      <c r="F26" s="25"/>
      <c r="G26" s="24"/>
      <c r="H26" s="24"/>
      <c r="I26" s="25"/>
      <c r="J26" s="24"/>
      <c r="K26" s="133"/>
      <c r="L26" s="98"/>
    </row>
    <row r="27" spans="1:57" s="39" customFormat="1" ht="33.75" customHeight="1">
      <c r="A27" s="175" t="s">
        <v>25</v>
      </c>
      <c r="B27" s="97" t="s">
        <v>859</v>
      </c>
      <c r="C27" s="131"/>
      <c r="D27" s="24"/>
      <c r="E27" s="133"/>
      <c r="F27" s="25"/>
      <c r="G27" s="24"/>
      <c r="H27" s="24"/>
      <c r="I27" s="25"/>
      <c r="J27" s="24"/>
      <c r="K27" s="133"/>
      <c r="L27" s="98"/>
    </row>
    <row r="28" spans="1:57" s="20" customFormat="1" ht="30" customHeight="1">
      <c r="A28" s="159" t="s">
        <v>26</v>
      </c>
      <c r="B28" s="225" t="s">
        <v>682</v>
      </c>
      <c r="C28" s="371" t="str">
        <f>IF(COUNTIF(C29:C33, "NO")&gt;=1, "NOT MET",IF(COUNTIF(C29:C33, "YES")&gt;=1, "MET",IF(COUNTIF(C29:C33,"=N/A")=5,"N/A","")))</f>
        <v/>
      </c>
      <c r="D28" s="291" t="str">
        <f t="shared" ref="D28:L28" si="2">IF(COUNTIF(D29:D33, "NO")&gt;=1, "NOT MET",IF(COUNTIF(D29:D33, "YES")&gt;=1, "MET",IF(COUNTIF(D29:D33,"=N/A")=5,"N/A","")))</f>
        <v/>
      </c>
      <c r="E28" s="292" t="str">
        <f t="shared" si="2"/>
        <v/>
      </c>
      <c r="F28" s="374" t="str">
        <f t="shared" si="2"/>
        <v/>
      </c>
      <c r="G28" s="291" t="str">
        <f t="shared" si="2"/>
        <v/>
      </c>
      <c r="H28" s="291" t="str">
        <f t="shared" si="2"/>
        <v/>
      </c>
      <c r="I28" s="374" t="str">
        <f t="shared" si="2"/>
        <v/>
      </c>
      <c r="J28" s="291" t="str">
        <f t="shared" si="2"/>
        <v/>
      </c>
      <c r="K28" s="292" t="str">
        <f t="shared" si="2"/>
        <v/>
      </c>
      <c r="L28" s="306" t="str">
        <f t="shared" si="2"/>
        <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row>
    <row r="29" spans="1:57" s="20" customFormat="1">
      <c r="A29" s="82"/>
      <c r="B29" s="18" t="s">
        <v>193</v>
      </c>
      <c r="C29" s="131"/>
      <c r="D29" s="24"/>
      <c r="E29" s="133"/>
      <c r="F29" s="25"/>
      <c r="G29" s="24"/>
      <c r="H29" s="24"/>
      <c r="I29" s="25"/>
      <c r="J29" s="24"/>
      <c r="K29" s="133"/>
      <c r="L29" s="9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row>
    <row r="30" spans="1:57" s="20" customFormat="1">
      <c r="A30" s="82"/>
      <c r="B30" s="18" t="s">
        <v>754</v>
      </c>
      <c r="C30" s="131"/>
      <c r="D30" s="24"/>
      <c r="E30" s="133"/>
      <c r="F30" s="25"/>
      <c r="G30" s="24"/>
      <c r="H30" s="24"/>
      <c r="I30" s="25"/>
      <c r="J30" s="24"/>
      <c r="K30" s="133"/>
      <c r="L30" s="9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row>
    <row r="31" spans="1:57" s="20" customFormat="1">
      <c r="A31" s="82"/>
      <c r="B31" s="18" t="s">
        <v>755</v>
      </c>
      <c r="C31" s="131"/>
      <c r="D31" s="24"/>
      <c r="E31" s="133"/>
      <c r="F31" s="25"/>
      <c r="G31" s="24"/>
      <c r="H31" s="24"/>
      <c r="I31" s="25"/>
      <c r="J31" s="24"/>
      <c r="K31" s="133"/>
      <c r="L31" s="9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row>
    <row r="32" spans="1:57" s="20" customFormat="1">
      <c r="A32" s="82"/>
      <c r="B32" s="18" t="s">
        <v>756</v>
      </c>
      <c r="C32" s="131"/>
      <c r="D32" s="24"/>
      <c r="E32" s="133"/>
      <c r="F32" s="25"/>
      <c r="G32" s="24"/>
      <c r="H32" s="24"/>
      <c r="I32" s="25"/>
      <c r="J32" s="24"/>
      <c r="K32" s="133"/>
      <c r="L32" s="9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row>
    <row r="33" spans="1:57" s="20" customFormat="1" ht="13.5" thickBot="1">
      <c r="A33" s="91"/>
      <c r="B33" s="92" t="s">
        <v>169</v>
      </c>
      <c r="C33" s="373"/>
      <c r="D33" s="161"/>
      <c r="E33" s="224"/>
      <c r="F33" s="375"/>
      <c r="G33" s="161"/>
      <c r="H33" s="161"/>
      <c r="I33" s="375"/>
      <c r="J33" s="161"/>
      <c r="K33" s="178"/>
      <c r="L33" s="150"/>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row>
    <row r="34" spans="1:57" s="8" customFormat="1" ht="14" customHeight="1" thickBot="1">
      <c r="A34" s="59"/>
      <c r="B34" s="26" t="s">
        <v>27</v>
      </c>
      <c r="C34" s="53"/>
      <c r="D34" s="54"/>
      <c r="E34" s="54"/>
      <c r="F34" s="54"/>
      <c r="G34" s="54"/>
      <c r="H34" s="54"/>
      <c r="I34" s="54"/>
      <c r="J34" s="54"/>
      <c r="K34" s="54"/>
      <c r="L34" s="55"/>
    </row>
    <row r="35" spans="1:57" s="8" customFormat="1" ht="14" customHeight="1" thickBot="1">
      <c r="A35" s="59"/>
      <c r="B35" s="26"/>
      <c r="C35" s="27"/>
      <c r="D35" s="27"/>
      <c r="E35" s="27"/>
      <c r="F35" s="27"/>
      <c r="G35" s="27"/>
      <c r="H35" s="27"/>
      <c r="I35" s="27"/>
      <c r="J35" s="27"/>
      <c r="K35" s="27"/>
      <c r="L35" s="27"/>
    </row>
    <row r="36" spans="1:57" s="8" customFormat="1" ht="14" customHeight="1">
      <c r="A36" s="59"/>
      <c r="B36" s="28" t="s">
        <v>28</v>
      </c>
      <c r="C36" s="29">
        <f t="shared" ref="C36:L36" si="3">COUNTIF(C12:C33,"=Met")</f>
        <v>0</v>
      </c>
      <c r="D36" s="30">
        <f t="shared" si="3"/>
        <v>0</v>
      </c>
      <c r="E36" s="30">
        <f t="shared" si="3"/>
        <v>0</v>
      </c>
      <c r="F36" s="30">
        <f t="shared" si="3"/>
        <v>0</v>
      </c>
      <c r="G36" s="30">
        <f t="shared" si="3"/>
        <v>0</v>
      </c>
      <c r="H36" s="30">
        <f t="shared" si="3"/>
        <v>0</v>
      </c>
      <c r="I36" s="30">
        <f t="shared" si="3"/>
        <v>0</v>
      </c>
      <c r="J36" s="30">
        <f t="shared" si="3"/>
        <v>0</v>
      </c>
      <c r="K36" s="30">
        <f t="shared" si="3"/>
        <v>0</v>
      </c>
      <c r="L36" s="227">
        <f t="shared" si="3"/>
        <v>0</v>
      </c>
    </row>
    <row r="37" spans="1:57" s="8" customFormat="1" ht="14" customHeight="1">
      <c r="A37" s="59"/>
      <c r="B37" s="28" t="s">
        <v>29</v>
      </c>
      <c r="C37" s="31">
        <f t="shared" ref="C37:L37" si="4">IF(SUM(C36,C38)=0,0,C36/SUM(C36,C38))</f>
        <v>0</v>
      </c>
      <c r="D37" s="32">
        <f t="shared" si="4"/>
        <v>0</v>
      </c>
      <c r="E37" s="32">
        <f t="shared" si="4"/>
        <v>0</v>
      </c>
      <c r="F37" s="32">
        <f t="shared" si="4"/>
        <v>0</v>
      </c>
      <c r="G37" s="32">
        <f t="shared" si="4"/>
        <v>0</v>
      </c>
      <c r="H37" s="32">
        <f t="shared" si="4"/>
        <v>0</v>
      </c>
      <c r="I37" s="32">
        <f t="shared" si="4"/>
        <v>0</v>
      </c>
      <c r="J37" s="32">
        <f t="shared" si="4"/>
        <v>0</v>
      </c>
      <c r="K37" s="32">
        <f t="shared" si="4"/>
        <v>0</v>
      </c>
      <c r="L37" s="228">
        <f t="shared" si="4"/>
        <v>0</v>
      </c>
    </row>
    <row r="38" spans="1:57" s="8" customFormat="1" ht="14" customHeight="1">
      <c r="A38" s="59"/>
      <c r="B38" s="28" t="s">
        <v>30</v>
      </c>
      <c r="C38" s="33">
        <f t="shared" ref="C38:L38" si="5">COUNTIF(C12:C33,"=Not Met")</f>
        <v>0</v>
      </c>
      <c r="D38" s="34">
        <f t="shared" si="5"/>
        <v>0</v>
      </c>
      <c r="E38" s="34">
        <f t="shared" si="5"/>
        <v>0</v>
      </c>
      <c r="F38" s="34">
        <f t="shared" si="5"/>
        <v>0</v>
      </c>
      <c r="G38" s="34">
        <f t="shared" si="5"/>
        <v>0</v>
      </c>
      <c r="H38" s="34">
        <f t="shared" si="5"/>
        <v>0</v>
      </c>
      <c r="I38" s="34">
        <f t="shared" si="5"/>
        <v>0</v>
      </c>
      <c r="J38" s="34">
        <f t="shared" si="5"/>
        <v>0</v>
      </c>
      <c r="K38" s="34">
        <f t="shared" si="5"/>
        <v>0</v>
      </c>
      <c r="L38" s="229">
        <f t="shared" si="5"/>
        <v>0</v>
      </c>
    </row>
    <row r="39" spans="1:57" s="8" customFormat="1" ht="14" customHeight="1">
      <c r="A39" s="59"/>
      <c r="B39" s="28" t="s">
        <v>31</v>
      </c>
      <c r="C39" s="31">
        <f t="shared" ref="C39:L39" si="6">IF(SUM(C36,C38)=0,0,C38/SUM(C36,C38))</f>
        <v>0</v>
      </c>
      <c r="D39" s="32">
        <f t="shared" si="6"/>
        <v>0</v>
      </c>
      <c r="E39" s="32">
        <f t="shared" si="6"/>
        <v>0</v>
      </c>
      <c r="F39" s="32">
        <f t="shared" si="6"/>
        <v>0</v>
      </c>
      <c r="G39" s="32">
        <f t="shared" si="6"/>
        <v>0</v>
      </c>
      <c r="H39" s="32">
        <f t="shared" si="6"/>
        <v>0</v>
      </c>
      <c r="I39" s="32">
        <f t="shared" si="6"/>
        <v>0</v>
      </c>
      <c r="J39" s="32">
        <f t="shared" si="6"/>
        <v>0</v>
      </c>
      <c r="K39" s="32">
        <f t="shared" si="6"/>
        <v>0</v>
      </c>
      <c r="L39" s="228">
        <f t="shared" si="6"/>
        <v>0</v>
      </c>
    </row>
    <row r="40" spans="1:57" s="8" customFormat="1" ht="14" customHeight="1" thickBot="1">
      <c r="A40" s="59"/>
      <c r="B40" s="28" t="s">
        <v>32</v>
      </c>
      <c r="C40" s="35">
        <f t="shared" ref="C40:L40" si="7">COUNTIF(C12:C33,"=N/A")</f>
        <v>0</v>
      </c>
      <c r="D40" s="36">
        <f t="shared" si="7"/>
        <v>0</v>
      </c>
      <c r="E40" s="36">
        <f t="shared" si="7"/>
        <v>0</v>
      </c>
      <c r="F40" s="36">
        <f t="shared" si="7"/>
        <v>0</v>
      </c>
      <c r="G40" s="36">
        <f t="shared" si="7"/>
        <v>0</v>
      </c>
      <c r="H40" s="36">
        <f t="shared" si="7"/>
        <v>0</v>
      </c>
      <c r="I40" s="36">
        <f t="shared" si="7"/>
        <v>0</v>
      </c>
      <c r="J40" s="36">
        <f t="shared" si="7"/>
        <v>0</v>
      </c>
      <c r="K40" s="36">
        <f t="shared" si="7"/>
        <v>0</v>
      </c>
      <c r="L40" s="230">
        <f t="shared" si="7"/>
        <v>0</v>
      </c>
    </row>
    <row r="41" spans="1:57" s="8" customFormat="1" ht="14" customHeight="1">
      <c r="A41" s="807"/>
      <c r="B41" s="807"/>
      <c r="C41" s="807"/>
      <c r="D41" s="807"/>
      <c r="E41" s="807"/>
      <c r="F41" s="807"/>
      <c r="G41" s="807"/>
      <c r="H41" s="807"/>
      <c r="I41" s="807"/>
      <c r="J41" s="807"/>
      <c r="K41" s="807"/>
      <c r="L41" s="807"/>
    </row>
    <row r="42" spans="1:57">
      <c r="B42" s="84"/>
    </row>
    <row r="43" spans="1:57">
      <c r="B43" s="84"/>
    </row>
    <row r="44" spans="1:57">
      <c r="B44" s="84"/>
    </row>
    <row r="45" spans="1:57" s="38" customFormat="1">
      <c r="A45" s="59"/>
      <c r="B45" s="84"/>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row>
  </sheetData>
  <sheetProtection sheet="1" objects="1" scenarios="1"/>
  <mergeCells count="8">
    <mergeCell ref="C1:L1"/>
    <mergeCell ref="C3:L3"/>
    <mergeCell ref="A41:L41"/>
    <mergeCell ref="C2:L2"/>
    <mergeCell ref="C4:L4"/>
    <mergeCell ref="C5:L5"/>
    <mergeCell ref="C6:L6"/>
    <mergeCell ref="C7:L7"/>
  </mergeCells>
  <conditionalFormatting sqref="C29:L33 C18:L19 C21:L27 C20 D21:L33">
    <cfRule type="cellIs" dxfId="353" priority="1881" stopIfTrue="1" operator="equal">
      <formula>"Not Met"</formula>
    </cfRule>
  </conditionalFormatting>
  <conditionalFormatting sqref="C29:L33 C18:L19 C21:L27 C20 D21:L33">
    <cfRule type="cellIs" dxfId="352" priority="1894" stopIfTrue="1" operator="equal">
      <formula>"N/A"</formula>
    </cfRule>
  </conditionalFormatting>
  <conditionalFormatting sqref="C12">
    <cfRule type="cellIs" dxfId="351" priority="1876" stopIfTrue="1" operator="equal">
      <formula>"Not Met"</formula>
    </cfRule>
  </conditionalFormatting>
  <conditionalFormatting sqref="C12">
    <cfRule type="expression" dxfId="350" priority="1875" stopIfTrue="1">
      <formula>AND(C$12&lt;&gt;"",C12="")</formula>
    </cfRule>
    <cfRule type="cellIs" dxfId="349" priority="1877" stopIfTrue="1" operator="equal">
      <formula>"N/A"</formula>
    </cfRule>
  </conditionalFormatting>
  <conditionalFormatting sqref="C28">
    <cfRule type="cellIs" dxfId="348" priority="1873" stopIfTrue="1" operator="equal">
      <formula>"Not Met"</formula>
    </cfRule>
  </conditionalFormatting>
  <conditionalFormatting sqref="C28">
    <cfRule type="expression" dxfId="347" priority="1872" stopIfTrue="1">
      <formula>AND(C$12&lt;&gt;"",C28="")</formula>
    </cfRule>
    <cfRule type="cellIs" dxfId="346" priority="1874" stopIfTrue="1" operator="equal">
      <formula>"N/A"</formula>
    </cfRule>
  </conditionalFormatting>
  <conditionalFormatting sqref="C29:L33 D28:L33">
    <cfRule type="cellIs" dxfId="345" priority="1870" stopIfTrue="1" operator="equal">
      <formula>"Not Met"</formula>
    </cfRule>
  </conditionalFormatting>
  <conditionalFormatting sqref="C29:L33 D28:L33">
    <cfRule type="cellIs" dxfId="344" priority="1871" stopIfTrue="1" operator="equal">
      <formula>"N/A"</formula>
    </cfRule>
  </conditionalFormatting>
  <conditionalFormatting sqref="C12:L17">
    <cfRule type="cellIs" dxfId="343" priority="1867" stopIfTrue="1" operator="equal">
      <formula>"Not Met"</formula>
    </cfRule>
  </conditionalFormatting>
  <conditionalFormatting sqref="C12:L17">
    <cfRule type="cellIs" dxfId="342" priority="1868" stopIfTrue="1" operator="equal">
      <formula>"N/A"</formula>
    </cfRule>
  </conditionalFormatting>
  <conditionalFormatting sqref="C28:L28">
    <cfRule type="expression" dxfId="341" priority="1869" stopIfTrue="1">
      <formula>AND(C$12&lt;&gt;"",C28="")</formula>
    </cfRule>
  </conditionalFormatting>
  <conditionalFormatting sqref="C2:L2 C3 C1 C4:L5 C21:L1048576 C20 C8:L19 C7">
    <cfRule type="cellIs" dxfId="340" priority="1650" operator="equal">
      <formula>"N/A"</formula>
    </cfRule>
    <cfRule type="cellIs" dxfId="339" priority="1651" operator="equal">
      <formula>"NOT MET"</formula>
    </cfRule>
    <cfRule type="cellIs" dxfId="338" priority="1652" operator="equal">
      <formula>"MET"</formula>
    </cfRule>
  </conditionalFormatting>
  <conditionalFormatting sqref="B12">
    <cfRule type="cellIs" dxfId="337" priority="1647" operator="equal">
      <formula>"MET"</formula>
    </cfRule>
    <cfRule type="cellIs" dxfId="336" priority="1648" operator="equal">
      <formula>"NO"</formula>
    </cfRule>
  </conditionalFormatting>
  <conditionalFormatting sqref="B28">
    <cfRule type="cellIs" dxfId="335" priority="1645" operator="equal">
      <formula>"MET"</formula>
    </cfRule>
    <cfRule type="cellIs" dxfId="334" priority="1646" operator="equal">
      <formula>"NO"</formula>
    </cfRule>
  </conditionalFormatting>
  <conditionalFormatting sqref="C12:L12">
    <cfRule type="cellIs" dxfId="333" priority="1643" stopIfTrue="1" operator="equal">
      <formula>"Not Met"</formula>
    </cfRule>
  </conditionalFormatting>
  <conditionalFormatting sqref="C12:L12">
    <cfRule type="cellIs" dxfId="332" priority="1644" stopIfTrue="1" operator="equal">
      <formula>"N/A"</formula>
    </cfRule>
  </conditionalFormatting>
  <conditionalFormatting sqref="D28:L28">
    <cfRule type="cellIs" dxfId="331" priority="1640" stopIfTrue="1" operator="equal">
      <formula>"Not Met"</formula>
    </cfRule>
  </conditionalFormatting>
  <conditionalFormatting sqref="D28:L28">
    <cfRule type="expression" dxfId="330" priority="1639" stopIfTrue="1">
      <formula>AND(D$12&lt;&gt;"",D28="")</formula>
    </cfRule>
    <cfRule type="cellIs" dxfId="329" priority="1641" stopIfTrue="1" operator="equal">
      <formula>"N/A"</formula>
    </cfRule>
  </conditionalFormatting>
  <conditionalFormatting sqref="C1 C2:L5 C21:L1048576 C20 C8:L19 C7">
    <cfRule type="cellIs" dxfId="328" priority="1637" operator="equal">
      <formula>"NO"</formula>
    </cfRule>
  </conditionalFormatting>
  <conditionalFormatting sqref="C12 C18:C28">
    <cfRule type="expression" dxfId="327" priority="1636">
      <formula>AND(C12&lt;&gt;"Met",C12&lt;&gt;"Not Met",C12&lt;&gt;"N/A",COUNTIF($C$12:$C$33,"=Yes")+COUNTIF($C$12:$C$33,"=No")+COUNTIF($C$12:$C$33,"=N/A")+COUNTIF($C$12:$C$33,"=Met")+COUNTIF($C$12:$C$33,"=Not Met")&gt;0)</formula>
    </cfRule>
  </conditionalFormatting>
  <conditionalFormatting sqref="D12:L12">
    <cfRule type="cellIs" dxfId="326" priority="1634" stopIfTrue="1" operator="equal">
      <formula>"Not Met"</formula>
    </cfRule>
  </conditionalFormatting>
  <conditionalFormatting sqref="D12:L12">
    <cfRule type="cellIs" dxfId="325" priority="1635" stopIfTrue="1" operator="equal">
      <formula>"N/A"</formula>
    </cfRule>
  </conditionalFormatting>
  <conditionalFormatting sqref="D28:L28">
    <cfRule type="cellIs" dxfId="324" priority="1631" stopIfTrue="1" operator="equal">
      <formula>"Not Met"</formula>
    </cfRule>
  </conditionalFormatting>
  <conditionalFormatting sqref="D28:L28">
    <cfRule type="expression" dxfId="323" priority="1630" stopIfTrue="1">
      <formula>AND(D$12&lt;&gt;"",D28="")</formula>
    </cfRule>
    <cfRule type="cellIs" dxfId="322" priority="1632" stopIfTrue="1" operator="equal">
      <formula>"N/A"</formula>
    </cfRule>
  </conditionalFormatting>
  <conditionalFormatting sqref="E12 E18:E19 E21:E28">
    <cfRule type="expression" dxfId="321" priority="1629">
      <formula>AND(E12&lt;&gt;"Met",E12&lt;&gt;"Not Met",E12&lt;&gt;"N/A",COUNTIF($E$12:$E$33,"=Yes")+COUNTIF($E$12:$E$33,"=No")+COUNTIF($E$12:$E$33,"=N/A")+COUNTIF($E$12:$E$33,"=Met")+COUNTIF($E$12:$E$33,"=Not Met")&gt;0)</formula>
    </cfRule>
  </conditionalFormatting>
  <conditionalFormatting sqref="F12 F18:F19 F21:F28">
    <cfRule type="expression" dxfId="320" priority="1628">
      <formula>AND(F12&lt;&gt;"Met",F12&lt;&gt;"Not Met",F12&lt;&gt;"N/A",COUNTIF($F$12:$F$33,"=Yes")+COUNTIF($F$12:$F$33,"=No")+COUNTIF($F$12:$F$33,"=N/A")+COUNTIF($F$12:$F$33,"=Met")+COUNTIF($F$12:$F$33,"=Not Met")&gt;0)</formula>
    </cfRule>
  </conditionalFormatting>
  <conditionalFormatting sqref="D12 D18:D19 D21:D28">
    <cfRule type="expression" dxfId="319" priority="1627">
      <formula>AND(D12&lt;&gt;"Met",D12&lt;&gt;"Not Met",D12&lt;&gt;"N/A",COUNTIF($D$12:$D$33,"=Yes")+COUNTIF($D$12:$D$33,"=No")+COUNTIF($D$12:$D$33,"=N/A")+COUNTIF($D$12:$D$33,"=Met")+COUNTIF($D$12:$D$33,"=Not Met")&gt;0)</formula>
    </cfRule>
  </conditionalFormatting>
  <conditionalFormatting sqref="G12 G18:G19 G21:G28">
    <cfRule type="expression" dxfId="318" priority="1626">
      <formula>AND(G12&lt;&gt;"Met",G12&lt;&gt;"Not Met",G12&lt;&gt;"N/A",COUNTIF($G$12:$G$33,"=Yes")+COUNTIF($G$12:$G$33,"=No")+COUNTIF($G$12:$G$33,"=N/A")+COUNTIF($G$12:$G$33,"=Met")+COUNTIF($G$12:$G$33,"=Not Met")&gt;0)</formula>
    </cfRule>
  </conditionalFormatting>
  <conditionalFormatting sqref="H12 H18:H19 H21:H28">
    <cfRule type="expression" dxfId="317" priority="1625">
      <formula>AND(H12&lt;&gt;"Met",H12&lt;&gt;"Not Met",H12&lt;&gt;"N/A",COUNTIF($H$12:$H$33,"=Yes")+COUNTIF($H$12:$H$33,"=No")+COUNTIF($H$12:$H$33,"=N/A")+COUNTIF($H$12:$H$33,"=Met")+COUNTIF($H$12:$H$33,"=Not Met")&gt;0)</formula>
    </cfRule>
  </conditionalFormatting>
  <conditionalFormatting sqref="I12 I18:I19 I21:I28">
    <cfRule type="expression" dxfId="316" priority="1624">
      <formula>AND(I12&lt;&gt;"Met",I12&lt;&gt;"Not Met",I12&lt;&gt;"N/A",COUNTIF($I$12:$I$33,"=Yes")+COUNTIF($I$12:$I$33,"=No")+COUNTIF($I$12:$I$33,"=N/A")+COUNTIF($I$12:$I$33,"=Met")+COUNTIF($I$12:$I$33,"=Not Met")&gt;0)</formula>
    </cfRule>
  </conditionalFormatting>
  <conditionalFormatting sqref="J12 J18:J19 J21:J28">
    <cfRule type="expression" dxfId="315" priority="1623">
      <formula>AND(J12&lt;&gt;"Met",J12&lt;&gt;"Not Met",J12&lt;&gt;"N/A",COUNTIF($J$12:$J$33,"=Yes")+COUNTIF($J$12:$J$33,"=No")+COUNTIF($J$12:$J$33,"=N/A")+COUNTIF($J$12:$J$33,"=Met")+COUNTIF($J$12:$J$33,"=Not Met")&gt;0)</formula>
    </cfRule>
  </conditionalFormatting>
  <conditionalFormatting sqref="K12 K18:K19 K21:K28">
    <cfRule type="expression" dxfId="314" priority="1622">
      <formula>AND(K12&lt;&gt;"Met",K12&lt;&gt;"Not Met",K12&lt;&gt;"N/A",COUNTIF($K$12:$K$33,"=Yes")+COUNTIF($K$12:$K$33,"=No")+COUNTIF($K$12:$K$33,"=N/A")+COUNTIF($K$12:$K$33,"=Met")+COUNTIF($K$12:$K$33,"=Not Met")&gt;0)</formula>
    </cfRule>
  </conditionalFormatting>
  <conditionalFormatting sqref="L12 L18:L19 L21:L28">
    <cfRule type="expression" dxfId="313" priority="1621">
      <formula>AND(L12&lt;&gt;"Met",L12&lt;&gt;"Not Met",L12&lt;&gt;"N/A",COUNTIF($L$12:$L$33,"=Yes")+COUNTIF($L$12:$L$33,"=No")+COUNTIF($L$12:$L$33,"=N/A")+COUNTIF($L$12:$L$33,"=Met")+COUNTIF($L$12:$L$33,"=Not Met")&gt;0)</formula>
    </cfRule>
  </conditionalFormatting>
  <conditionalFormatting sqref="D20:L20">
    <cfRule type="cellIs" dxfId="312" priority="118" stopIfTrue="1" operator="equal">
      <formula>"Not Met"</formula>
    </cfRule>
  </conditionalFormatting>
  <conditionalFormatting sqref="D20:L20">
    <cfRule type="cellIs" dxfId="311" priority="119" stopIfTrue="1" operator="equal">
      <formula>"N/A"</formula>
    </cfRule>
  </conditionalFormatting>
  <conditionalFormatting sqref="D20:L20">
    <cfRule type="cellIs" dxfId="310" priority="115" operator="equal">
      <formula>"N/A"</formula>
    </cfRule>
    <cfRule type="cellIs" dxfId="309" priority="116" operator="equal">
      <formula>"NOT MET"</formula>
    </cfRule>
    <cfRule type="cellIs" dxfId="308" priority="117" operator="equal">
      <formula>"MET"</formula>
    </cfRule>
  </conditionalFormatting>
  <conditionalFormatting sqref="D20:L20">
    <cfRule type="cellIs" dxfId="307" priority="114" operator="equal">
      <formula>"NO"</formula>
    </cfRule>
  </conditionalFormatting>
  <conditionalFormatting sqref="D20:L20">
    <cfRule type="expression" dxfId="306" priority="113">
      <formula>AND(D20&lt;&gt;"Met",D20&lt;&gt;"Not Met",D20&lt;&gt;"N/A",COUNTIF($D$12:$D$33,"=Yes")+COUNTIF($D$12:$D$33,"=No")+COUNTIF($D$12:$D$33,"=N/A")+COUNTIF($D$12:$D$33,"=Met")+COUNTIF($D$12:$D$33,"=Not Met")&gt;0)</formula>
    </cfRule>
  </conditionalFormatting>
  <conditionalFormatting sqref="C6">
    <cfRule type="cellIs" dxfId="305" priority="111" operator="equal">
      <formula>"NO"</formula>
    </cfRule>
    <cfRule type="cellIs" dxfId="304" priority="112" operator="equal">
      <formula>"MET"</formula>
    </cfRule>
  </conditionalFormatting>
  <dataValidations disablePrompts="1" count="5">
    <dataValidation type="list" allowBlank="1" showInputMessage="1" showErrorMessage="1" sqref="C18:L19 C21:L27" xr:uid="{00000000-0002-0000-0C00-000000000000}">
      <formula1>"Met, Not Met, N/A"</formula1>
    </dataValidation>
    <dataValidation type="list" allowBlank="1" showInputMessage="1" showErrorMessage="1" sqref="C29:L33" xr:uid="{00000000-0002-0000-0C00-000001000000}">
      <formula1>YES</formula1>
    </dataValidation>
    <dataValidation type="list" allowBlank="1" showInputMessage="1" showErrorMessage="1" sqref="C5" xr:uid="{00000000-0002-0000-0C00-000002000000}">
      <formula1>WSAF</formula1>
    </dataValidation>
    <dataValidation type="list" allowBlank="1" showInputMessage="1" showErrorMessage="1" sqref="C13:L17" xr:uid="{00000000-0002-0000-0C00-000003000000}">
      <formula1>YES1</formula1>
    </dataValidation>
    <dataValidation type="list" allowBlank="1" showInputMessage="1" showErrorMessage="1" sqref="C20:L20" xr:uid="{00000000-0002-0000-0C00-000004000000}">
      <formula1>MET</formula1>
    </dataValidation>
  </dataValidations>
  <printOptions horizontalCentered="1"/>
  <pageMargins left="0.2" right="0.2" top="0.3" bottom="0.25" header="0.25" footer="0"/>
  <pageSetup paperSize="5" orientation="landscape" r:id="rId1"/>
  <headerFooter alignWithMargins="0">
    <oddFooter>&amp;CSFY17 SAPTBG WOMEN SET-ASIDE FUNDING RECORD REVIEW&amp;R&amp;8&amp;K000000&amp;P</oddFooter>
  </headerFooter>
  <rowBreaks count="1" manualBreakCount="1">
    <brk id="23" max="15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tabColor theme="8" tint="-0.249977111117893"/>
  </sheetPr>
  <dimension ref="A1:BE45"/>
  <sheetViews>
    <sheetView zoomScaleNormal="100" zoomScaleSheetLayoutView="50" workbookViewId="0">
      <selection activeCell="B18" sqref="B18"/>
    </sheetView>
  </sheetViews>
  <sheetFormatPr defaultColWidth="8.90625" defaultRowHeight="13"/>
  <cols>
    <col min="1" max="1" width="3.36328125" style="59" customWidth="1"/>
    <col min="2" max="2" width="75.6328125" style="37" customWidth="1"/>
    <col min="3" max="12" width="7.6328125" style="38" customWidth="1"/>
    <col min="13" max="16384" width="8.90625" style="3"/>
  </cols>
  <sheetData>
    <row r="1" spans="1:57" ht="36" customHeight="1">
      <c r="A1" s="62"/>
      <c r="B1" s="63"/>
      <c r="C1" s="156" t="s">
        <v>879</v>
      </c>
      <c r="D1" s="155"/>
      <c r="E1" s="155"/>
      <c r="F1" s="155"/>
      <c r="G1" s="155"/>
      <c r="H1" s="155"/>
      <c r="I1" s="155"/>
      <c r="J1" s="155"/>
      <c r="K1" s="155"/>
      <c r="L1" s="215"/>
    </row>
    <row r="2" spans="1:57" ht="18" customHeight="1">
      <c r="A2" s="64"/>
      <c r="B2" s="72" t="s">
        <v>171</v>
      </c>
      <c r="C2" s="818" t="str">
        <f>IF('Workbook Set-up'!$B$4="","[Name of LME-MCO]",'Workbook Set-up'!$B$4)</f>
        <v>[Name of LME-MCO]</v>
      </c>
      <c r="D2" s="819"/>
      <c r="E2" s="819"/>
      <c r="F2" s="819"/>
      <c r="G2" s="819"/>
      <c r="H2" s="819"/>
      <c r="I2" s="819"/>
      <c r="J2" s="819"/>
      <c r="K2" s="819"/>
      <c r="L2" s="820"/>
    </row>
    <row r="3" spans="1:57" ht="33"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57" ht="17.25" customHeight="1" thickBot="1">
      <c r="A4" s="67"/>
      <c r="B4" s="73" t="s">
        <v>11</v>
      </c>
      <c r="C4" s="843" t="str">
        <f>IF(AND('Workbook Set-up'!$B$14="",'Workbook Set-up'!$B$15=""),"",IF('Workbook Set-up'!$B$14='Workbook Set-up'!$B$15,TEXT('Workbook Set-up'!$B$14,"m/d/yyyy"),IF('Workbook Set-up'!$B$14&lt;&gt;'Workbook Set-up'!$B$15,TEXT('Workbook Set-up'!$B$14,"m/d/yyyy")&amp;" to "&amp;TEXT('Workbook Set-up'!$B$15,"m/d/yyyy"),"")))</f>
        <v/>
      </c>
      <c r="D4" s="844"/>
      <c r="E4" s="844"/>
      <c r="F4" s="844"/>
      <c r="G4" s="844"/>
      <c r="H4" s="844"/>
      <c r="I4" s="844"/>
      <c r="J4" s="844"/>
      <c r="K4" s="844"/>
      <c r="L4" s="845"/>
    </row>
    <row r="5" spans="1:57" s="6" customFormat="1" ht="15" customHeight="1">
      <c r="A5" s="9"/>
      <c r="B5" s="74" t="s">
        <v>3</v>
      </c>
      <c r="C5" s="849"/>
      <c r="D5" s="850"/>
      <c r="E5" s="850"/>
      <c r="F5" s="850"/>
      <c r="G5" s="850"/>
      <c r="H5" s="850"/>
      <c r="I5" s="850"/>
      <c r="J5" s="850"/>
      <c r="K5" s="850"/>
      <c r="L5" s="851"/>
    </row>
    <row r="6" spans="1:57" s="405" customFormat="1" ht="15" customHeight="1">
      <c r="A6" s="481"/>
      <c r="B6" s="482" t="s">
        <v>692</v>
      </c>
      <c r="C6" s="801"/>
      <c r="D6" s="802"/>
      <c r="E6" s="802"/>
      <c r="F6" s="802"/>
      <c r="G6" s="802"/>
      <c r="H6" s="802"/>
      <c r="I6" s="802"/>
      <c r="J6" s="802"/>
      <c r="K6" s="802"/>
      <c r="L6" s="803"/>
    </row>
    <row r="7" spans="1:57" s="6" customFormat="1" ht="15" customHeight="1">
      <c r="A7" s="10"/>
      <c r="B7" s="75" t="s">
        <v>253</v>
      </c>
      <c r="C7" s="852"/>
      <c r="D7" s="853"/>
      <c r="E7" s="853"/>
      <c r="F7" s="853"/>
      <c r="G7" s="853"/>
      <c r="H7" s="853"/>
      <c r="I7" s="853"/>
      <c r="J7" s="853"/>
      <c r="K7" s="853"/>
      <c r="L7" s="854"/>
    </row>
    <row r="8" spans="1:57" s="6" customFormat="1" ht="15" customHeight="1" thickBot="1">
      <c r="A8" s="141"/>
      <c r="B8" s="140" t="s">
        <v>242</v>
      </c>
      <c r="C8" s="852"/>
      <c r="D8" s="855"/>
      <c r="E8" s="855"/>
      <c r="F8" s="855"/>
      <c r="G8" s="855"/>
      <c r="H8" s="855"/>
      <c r="I8" s="855"/>
      <c r="J8" s="855"/>
      <c r="K8" s="855"/>
      <c r="L8" s="856"/>
    </row>
    <row r="9" spans="1:57" s="8" customFormat="1" ht="32.15" customHeight="1" thickBot="1">
      <c r="A9" s="11" t="s">
        <v>12</v>
      </c>
      <c r="B9" s="12" t="s">
        <v>13</v>
      </c>
      <c r="C9" s="13">
        <v>1</v>
      </c>
      <c r="D9" s="14">
        <v>2</v>
      </c>
      <c r="E9" s="14">
        <v>3</v>
      </c>
      <c r="F9" s="14">
        <v>4</v>
      </c>
      <c r="G9" s="14">
        <v>5</v>
      </c>
      <c r="H9" s="14">
        <v>6</v>
      </c>
      <c r="I9" s="14">
        <v>7</v>
      </c>
      <c r="J9" s="14">
        <v>8</v>
      </c>
      <c r="K9" s="14">
        <v>9</v>
      </c>
      <c r="L9" s="16">
        <v>10</v>
      </c>
    </row>
    <row r="10" spans="1:57" s="8" customFormat="1" ht="36" customHeight="1">
      <c r="A10" s="158" t="s">
        <v>15</v>
      </c>
      <c r="B10" s="57" t="s">
        <v>183</v>
      </c>
      <c r="C10" s="179"/>
      <c r="D10" s="134"/>
      <c r="E10" s="22"/>
      <c r="F10" s="22"/>
      <c r="G10" s="22"/>
      <c r="H10" s="22"/>
      <c r="I10" s="22"/>
      <c r="J10" s="22"/>
      <c r="K10" s="22"/>
      <c r="L10" s="23"/>
    </row>
    <row r="11" spans="1:57" s="8" customFormat="1" ht="36" customHeight="1">
      <c r="A11" s="157" t="s">
        <v>16</v>
      </c>
      <c r="B11" s="57" t="s">
        <v>184</v>
      </c>
      <c r="C11" s="180"/>
      <c r="D11" s="133"/>
      <c r="E11" s="24"/>
      <c r="F11" s="24"/>
      <c r="G11" s="24"/>
      <c r="H11" s="24"/>
      <c r="I11" s="24"/>
      <c r="J11" s="24"/>
      <c r="K11" s="24"/>
      <c r="L11" s="25"/>
    </row>
    <row r="12" spans="1:57" s="8" customFormat="1" ht="36" customHeight="1">
      <c r="A12" s="159" t="s">
        <v>17</v>
      </c>
      <c r="B12" s="57" t="s">
        <v>185</v>
      </c>
      <c r="C12" s="180"/>
      <c r="D12" s="133"/>
      <c r="E12" s="24"/>
      <c r="F12" s="24"/>
      <c r="G12" s="24"/>
      <c r="H12" s="24"/>
      <c r="I12" s="24"/>
      <c r="J12" s="24"/>
      <c r="K12" s="24"/>
      <c r="L12" s="25"/>
    </row>
    <row r="13" spans="1:57" s="8" customFormat="1" ht="36" customHeight="1">
      <c r="A13" s="159" t="s">
        <v>18</v>
      </c>
      <c r="B13" s="57" t="s">
        <v>186</v>
      </c>
      <c r="C13" s="180"/>
      <c r="D13" s="177"/>
      <c r="E13" s="24"/>
      <c r="F13" s="24"/>
      <c r="G13" s="24"/>
      <c r="H13" s="24"/>
      <c r="I13" s="24"/>
      <c r="J13" s="24"/>
      <c r="K13" s="24"/>
      <c r="L13" s="25"/>
    </row>
    <row r="14" spans="1:57" s="8" customFormat="1" ht="36" customHeight="1">
      <c r="A14" s="158" t="s">
        <v>19</v>
      </c>
      <c r="B14" s="57" t="s">
        <v>187</v>
      </c>
      <c r="C14" s="180"/>
      <c r="D14" s="133"/>
      <c r="E14" s="24"/>
      <c r="F14" s="24"/>
      <c r="G14" s="24"/>
      <c r="H14" s="24"/>
      <c r="I14" s="24"/>
      <c r="J14" s="24"/>
      <c r="K14" s="24"/>
      <c r="L14" s="25"/>
    </row>
    <row r="15" spans="1:57" s="20" customFormat="1" ht="36" customHeight="1">
      <c r="A15" s="157" t="s">
        <v>20</v>
      </c>
      <c r="B15" s="18" t="s">
        <v>188</v>
      </c>
      <c r="C15" s="181"/>
      <c r="D15" s="134"/>
      <c r="E15" s="22"/>
      <c r="F15" s="22"/>
      <c r="G15" s="22"/>
      <c r="H15" s="22"/>
      <c r="I15" s="22"/>
      <c r="J15" s="22"/>
      <c r="K15" s="22"/>
      <c r="L15" s="23"/>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row>
    <row r="16" spans="1:57" s="20" customFormat="1" ht="36" customHeight="1">
      <c r="A16" s="157" t="s">
        <v>21</v>
      </c>
      <c r="B16" s="18" t="s">
        <v>189</v>
      </c>
      <c r="C16" s="180"/>
      <c r="D16" s="133"/>
      <c r="E16" s="24"/>
      <c r="F16" s="24"/>
      <c r="G16" s="24"/>
      <c r="H16" s="24"/>
      <c r="I16" s="24"/>
      <c r="J16" s="24"/>
      <c r="K16" s="24"/>
      <c r="L16" s="25"/>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row>
    <row r="17" spans="1:57" s="20" customFormat="1" ht="36" customHeight="1">
      <c r="A17" s="157" t="s">
        <v>22</v>
      </c>
      <c r="B17" s="18" t="s">
        <v>190</v>
      </c>
      <c r="C17" s="180"/>
      <c r="D17" s="133"/>
      <c r="E17" s="24"/>
      <c r="F17" s="24"/>
      <c r="G17" s="24"/>
      <c r="H17" s="24"/>
      <c r="I17" s="24"/>
      <c r="J17" s="24"/>
      <c r="K17" s="24"/>
      <c r="L17" s="25"/>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row>
    <row r="18" spans="1:57" s="39" customFormat="1" ht="36" customHeight="1">
      <c r="A18" s="174" t="s">
        <v>23</v>
      </c>
      <c r="B18" s="80" t="s">
        <v>191</v>
      </c>
      <c r="C18" s="180"/>
      <c r="D18" s="133"/>
      <c r="E18" s="24"/>
      <c r="F18" s="24"/>
      <c r="G18" s="24"/>
      <c r="H18" s="24"/>
      <c r="I18" s="24"/>
      <c r="J18" s="24"/>
      <c r="K18" s="24"/>
      <c r="L18" s="25"/>
    </row>
    <row r="19" spans="1:57" s="39" customFormat="1" ht="36" customHeight="1">
      <c r="A19" s="174" t="s">
        <v>24</v>
      </c>
      <c r="B19" s="80" t="s">
        <v>192</v>
      </c>
      <c r="C19" s="180"/>
      <c r="D19" s="133"/>
      <c r="E19" s="24"/>
      <c r="F19" s="24"/>
      <c r="G19" s="24"/>
      <c r="H19" s="24"/>
      <c r="I19" s="24"/>
      <c r="J19" s="24"/>
      <c r="K19" s="24"/>
      <c r="L19" s="25"/>
    </row>
    <row r="20" spans="1:57" s="39" customFormat="1" ht="36" customHeight="1">
      <c r="A20" s="174" t="s">
        <v>25</v>
      </c>
      <c r="B20" s="80" t="s">
        <v>254</v>
      </c>
      <c r="C20" s="180"/>
      <c r="D20" s="133"/>
      <c r="E20" s="24"/>
      <c r="F20" s="24"/>
      <c r="G20" s="24"/>
      <c r="H20" s="24"/>
      <c r="I20" s="24"/>
      <c r="J20" s="24"/>
      <c r="K20" s="24"/>
      <c r="L20" s="25"/>
    </row>
    <row r="21" spans="1:57" s="39" customFormat="1" ht="36" customHeight="1" thickBot="1">
      <c r="A21" s="166" t="s">
        <v>26</v>
      </c>
      <c r="B21" s="81" t="s">
        <v>249</v>
      </c>
      <c r="C21" s="182"/>
      <c r="D21" s="178"/>
      <c r="E21" s="94"/>
      <c r="F21" s="94"/>
      <c r="G21" s="94"/>
      <c r="H21" s="94"/>
      <c r="I21" s="94"/>
      <c r="J21" s="94"/>
      <c r="K21" s="94"/>
      <c r="L21" s="95"/>
    </row>
    <row r="22" spans="1:57" s="8" customFormat="1" ht="14" customHeight="1" thickBot="1">
      <c r="A22" s="59"/>
      <c r="B22" s="26" t="s">
        <v>27</v>
      </c>
      <c r="C22" s="53"/>
      <c r="D22" s="54"/>
      <c r="E22" s="54"/>
      <c r="F22" s="54"/>
      <c r="G22" s="54"/>
      <c r="H22" s="54"/>
      <c r="I22" s="54"/>
      <c r="J22" s="54"/>
      <c r="K22" s="54"/>
      <c r="L22" s="70"/>
    </row>
    <row r="23" spans="1:57" s="8" customFormat="1" ht="14" customHeight="1" thickBot="1">
      <c r="A23" s="59"/>
      <c r="B23" s="26"/>
      <c r="C23" s="27"/>
      <c r="D23" s="27"/>
      <c r="E23" s="27"/>
      <c r="F23" s="27"/>
      <c r="G23" s="27"/>
      <c r="H23" s="27"/>
      <c r="I23" s="27"/>
      <c r="J23" s="27"/>
      <c r="K23" s="27"/>
      <c r="L23" s="27"/>
    </row>
    <row r="24" spans="1:57" s="8" customFormat="1" ht="14" customHeight="1">
      <c r="A24" s="59"/>
      <c r="B24" s="28" t="s">
        <v>28</v>
      </c>
      <c r="C24" s="29">
        <f>COUNTIF(C10:C21,"=Met")</f>
        <v>0</v>
      </c>
      <c r="D24" s="293"/>
      <c r="E24" s="294"/>
      <c r="F24" s="294"/>
      <c r="G24" s="294"/>
      <c r="H24" s="294"/>
      <c r="I24" s="294"/>
      <c r="J24" s="294"/>
      <c r="K24" s="294"/>
      <c r="L24" s="295"/>
    </row>
    <row r="25" spans="1:57" s="8" customFormat="1" ht="14" customHeight="1">
      <c r="A25" s="59"/>
      <c r="B25" s="28" t="s">
        <v>29</v>
      </c>
      <c r="C25" s="31">
        <f>IF(SUM(C24,C26)=0,0,C24/SUM(C24,C26))</f>
        <v>0</v>
      </c>
      <c r="D25" s="296"/>
      <c r="E25" s="297"/>
      <c r="F25" s="297"/>
      <c r="G25" s="297"/>
      <c r="H25" s="297"/>
      <c r="I25" s="297"/>
      <c r="J25" s="297"/>
      <c r="K25" s="297"/>
      <c r="L25" s="298"/>
    </row>
    <row r="26" spans="1:57" s="8" customFormat="1" ht="14" customHeight="1">
      <c r="A26" s="59"/>
      <c r="B26" s="28" t="s">
        <v>30</v>
      </c>
      <c r="C26" s="33">
        <f>COUNTIF(C10:C21,"=Not Met")</f>
        <v>0</v>
      </c>
      <c r="D26" s="299"/>
      <c r="E26" s="300"/>
      <c r="F26" s="300"/>
      <c r="G26" s="300"/>
      <c r="H26" s="300"/>
      <c r="I26" s="300"/>
      <c r="J26" s="300"/>
      <c r="K26" s="300"/>
      <c r="L26" s="301"/>
    </row>
    <row r="27" spans="1:57" s="8" customFormat="1" ht="14" customHeight="1">
      <c r="A27" s="59"/>
      <c r="B27" s="28" t="s">
        <v>31</v>
      </c>
      <c r="C27" s="31">
        <f>IF(SUM(C24,C26)=0,0,C26/SUM(C24,C26))</f>
        <v>0</v>
      </c>
      <c r="D27" s="296"/>
      <c r="E27" s="297"/>
      <c r="F27" s="297"/>
      <c r="G27" s="297"/>
      <c r="H27" s="297"/>
      <c r="I27" s="297"/>
      <c r="J27" s="297"/>
      <c r="K27" s="297"/>
      <c r="L27" s="298"/>
    </row>
    <row r="28" spans="1:57" s="8" customFormat="1" ht="14" customHeight="1" thickBot="1">
      <c r="A28" s="59"/>
      <c r="B28" s="28" t="s">
        <v>32</v>
      </c>
      <c r="C28" s="35">
        <f>COUNTIF(C10:C21,"=N/A")</f>
        <v>0</v>
      </c>
      <c r="D28" s="302"/>
      <c r="E28" s="303"/>
      <c r="F28" s="303"/>
      <c r="G28" s="303"/>
      <c r="H28" s="303"/>
      <c r="I28" s="303"/>
      <c r="J28" s="303"/>
      <c r="K28" s="303"/>
      <c r="L28" s="304"/>
    </row>
    <row r="29" spans="1:57" s="8" customFormat="1" ht="14" customHeight="1">
      <c r="A29" s="807"/>
      <c r="B29" s="807"/>
      <c r="C29" s="807"/>
      <c r="D29" s="807"/>
      <c r="E29" s="807"/>
      <c r="F29" s="807"/>
      <c r="G29" s="807"/>
      <c r="H29" s="807"/>
      <c r="I29" s="807"/>
      <c r="J29" s="807"/>
      <c r="K29" s="807"/>
      <c r="L29" s="807"/>
    </row>
    <row r="30" spans="1:57" s="8" customFormat="1" ht="24.9" customHeight="1">
      <c r="A30" s="59"/>
      <c r="B30" s="26"/>
      <c r="C30" s="38"/>
      <c r="D30" s="38"/>
      <c r="E30" s="38"/>
      <c r="F30" s="38"/>
      <c r="G30" s="38"/>
      <c r="H30" s="38"/>
      <c r="I30" s="38"/>
      <c r="J30" s="38"/>
      <c r="K30" s="38"/>
      <c r="L30" s="38"/>
    </row>
    <row r="31" spans="1:57" s="8" customFormat="1" ht="24.9" customHeight="1">
      <c r="A31" s="59"/>
      <c r="B31" s="101"/>
      <c r="C31" s="38"/>
      <c r="D31" s="38"/>
      <c r="E31" s="38"/>
      <c r="F31" s="38"/>
      <c r="G31" s="38"/>
      <c r="H31" s="38"/>
      <c r="I31" s="38"/>
      <c r="J31" s="38"/>
      <c r="K31" s="38"/>
      <c r="L31" s="38"/>
    </row>
    <row r="32" spans="1:57" s="8" customFormat="1" ht="24.9" customHeight="1">
      <c r="A32" s="59"/>
      <c r="B32" s="101"/>
      <c r="C32" s="38"/>
      <c r="D32" s="38"/>
      <c r="E32" s="38"/>
      <c r="F32" s="38"/>
      <c r="G32" s="38"/>
      <c r="H32" s="38"/>
      <c r="I32" s="38"/>
      <c r="J32" s="38"/>
      <c r="K32" s="38"/>
      <c r="L32" s="38"/>
    </row>
    <row r="33" spans="1:57" s="8" customFormat="1" ht="24.9" customHeight="1">
      <c r="A33" s="59"/>
      <c r="B33" s="101"/>
      <c r="C33" s="38"/>
      <c r="D33" s="38"/>
      <c r="E33" s="38"/>
      <c r="F33" s="38"/>
      <c r="G33" s="38"/>
      <c r="H33" s="38"/>
      <c r="I33" s="38"/>
      <c r="J33" s="38"/>
      <c r="K33" s="38"/>
      <c r="L33" s="38"/>
    </row>
    <row r="34" spans="1:57" s="8" customFormat="1" ht="24.9" customHeight="1">
      <c r="A34" s="59"/>
      <c r="B34" s="101"/>
      <c r="C34" s="38"/>
      <c r="D34" s="38"/>
      <c r="E34" s="38"/>
      <c r="F34" s="38"/>
      <c r="G34" s="38"/>
      <c r="H34" s="38"/>
      <c r="I34" s="38"/>
      <c r="J34" s="38"/>
      <c r="K34" s="38"/>
      <c r="L34" s="38"/>
    </row>
    <row r="35" spans="1:57" s="8" customFormat="1" ht="24.9" customHeight="1">
      <c r="A35" s="59"/>
      <c r="B35" s="101"/>
      <c r="C35" s="38"/>
      <c r="D35" s="38"/>
      <c r="E35" s="38"/>
      <c r="F35" s="38"/>
      <c r="G35" s="38"/>
      <c r="H35" s="38"/>
      <c r="I35" s="38"/>
      <c r="J35" s="38"/>
      <c r="K35" s="38"/>
      <c r="L35" s="38"/>
    </row>
    <row r="36" spans="1:57" s="8" customFormat="1" ht="24.9" customHeight="1">
      <c r="A36" s="59"/>
      <c r="B36" s="101"/>
      <c r="C36" s="38"/>
      <c r="D36" s="38"/>
      <c r="E36" s="38"/>
      <c r="F36" s="38"/>
      <c r="G36" s="38"/>
      <c r="H36" s="38"/>
      <c r="I36" s="38"/>
      <c r="J36" s="38"/>
      <c r="K36" s="38"/>
      <c r="L36" s="38"/>
    </row>
    <row r="37" spans="1:57" s="8" customFormat="1" ht="24.9" customHeight="1">
      <c r="A37" s="59"/>
      <c r="B37" s="101"/>
      <c r="C37" s="38"/>
      <c r="D37" s="38"/>
      <c r="E37" s="38"/>
      <c r="F37" s="38"/>
      <c r="G37" s="38"/>
      <c r="H37" s="38"/>
      <c r="I37" s="38"/>
      <c r="J37" s="38"/>
      <c r="K37" s="38"/>
      <c r="L37" s="38"/>
    </row>
    <row r="38" spans="1:57" s="8" customFormat="1" ht="24.9" customHeight="1">
      <c r="A38" s="59"/>
      <c r="B38" s="101"/>
      <c r="C38" s="38"/>
      <c r="D38" s="38"/>
      <c r="E38" s="38"/>
      <c r="F38" s="38"/>
      <c r="G38" s="38"/>
      <c r="H38" s="38"/>
      <c r="I38" s="38"/>
      <c r="J38" s="38"/>
      <c r="K38" s="38"/>
      <c r="L38" s="38"/>
    </row>
    <row r="39" spans="1:57" s="8" customFormat="1" ht="24.9" customHeight="1">
      <c r="A39" s="59"/>
      <c r="B39" s="101"/>
      <c r="C39" s="38"/>
      <c r="D39" s="38"/>
      <c r="E39" s="38"/>
      <c r="F39" s="38"/>
      <c r="G39" s="38"/>
      <c r="H39" s="38"/>
      <c r="I39" s="38"/>
      <c r="J39" s="38"/>
      <c r="K39" s="38"/>
      <c r="L39" s="38"/>
    </row>
    <row r="40" spans="1:57" s="8" customFormat="1" ht="24.9" customHeight="1">
      <c r="A40" s="59"/>
      <c r="B40" s="101"/>
      <c r="C40" s="38"/>
      <c r="D40" s="38"/>
      <c r="E40" s="38"/>
      <c r="F40" s="38"/>
      <c r="G40" s="38"/>
      <c r="H40" s="38"/>
      <c r="I40" s="38"/>
      <c r="J40" s="38"/>
      <c r="K40" s="38"/>
      <c r="L40" s="38"/>
    </row>
    <row r="41" spans="1:57" ht="24.9" customHeight="1">
      <c r="B41" s="102"/>
    </row>
    <row r="42" spans="1:57">
      <c r="B42" s="84"/>
    </row>
    <row r="43" spans="1:57">
      <c r="B43" s="84"/>
    </row>
    <row r="44" spans="1:57">
      <c r="B44" s="84"/>
    </row>
    <row r="45" spans="1:57" s="38" customFormat="1">
      <c r="A45" s="59"/>
      <c r="B45" s="84"/>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row>
  </sheetData>
  <sheetProtection sheet="1" objects="1" scenarios="1"/>
  <mergeCells count="7">
    <mergeCell ref="A29:L29"/>
    <mergeCell ref="C5:L5"/>
    <mergeCell ref="C2:L2"/>
    <mergeCell ref="C4:L4"/>
    <mergeCell ref="C7:L7"/>
    <mergeCell ref="C8:L8"/>
    <mergeCell ref="C6:L6"/>
  </mergeCells>
  <conditionalFormatting sqref="C14:L21 C13 E13:L13 C10:L12">
    <cfRule type="cellIs" dxfId="303" priority="179" stopIfTrue="1" operator="equal">
      <formula>"Not Met"</formula>
    </cfRule>
    <cfRule type="cellIs" dxfId="302" priority="180" stopIfTrue="1" operator="equal">
      <formula>"N/A"</formula>
    </cfRule>
  </conditionalFormatting>
  <conditionalFormatting sqref="C14:L21 C13 E13:L13 C11:L12">
    <cfRule type="expression" dxfId="301" priority="178" stopIfTrue="1">
      <formula>AND(C$10&lt;&gt;"",C11="")</formula>
    </cfRule>
  </conditionalFormatting>
  <conditionalFormatting sqref="C10:C21">
    <cfRule type="expression" dxfId="300" priority="132">
      <formula>AND(C10&lt;&gt;"Met",C10&lt;&gt;"Not Met",C10&lt;&gt;"N/A",COUNTIF($C$10:$C$21,"=Yes")+COUNTIF($C$10:$C$21,"=No")+COUNTIF($C$10:$C$21,"=N/A")+COUNTIF($C$10:$C$21,"=Met")+COUNTIF($C$10:$C$21,"=Not Met")&gt;0)</formula>
    </cfRule>
  </conditionalFormatting>
  <conditionalFormatting sqref="C1:C5 C7:C1048576">
    <cfRule type="cellIs" dxfId="299" priority="131" operator="equal">
      <formula>"MET"</formula>
    </cfRule>
  </conditionalFormatting>
  <conditionalFormatting sqref="C6">
    <cfRule type="cellIs" dxfId="298" priority="59" operator="equal">
      <formula>"NO"</formula>
    </cfRule>
    <cfRule type="cellIs" dxfId="297" priority="60" operator="equal">
      <formula>"MET"</formula>
    </cfRule>
  </conditionalFormatting>
  <dataValidations count="3">
    <dataValidation type="list" allowBlank="1" showInputMessage="1" showErrorMessage="1" sqref="C10:C21 D14:D21 D10:D12 E10:L21" xr:uid="{00000000-0002-0000-0D00-000000000000}">
      <formula1>"Met, Not Met, N/A"</formula1>
    </dataValidation>
    <dataValidation type="list" allowBlank="1" showInputMessage="1" showErrorMessage="1" sqref="C8:L8" xr:uid="{00000000-0002-0000-0D00-000001000000}">
      <formula1>"YES, NO"</formula1>
    </dataValidation>
    <dataValidation type="list" allowBlank="1" showInputMessage="1" showErrorMessage="1" sqref="C5" xr:uid="{00000000-0002-0000-0D00-000002000000}">
      <formula1>CASAWORKS</formula1>
    </dataValidation>
  </dataValidations>
  <printOptions horizontalCentered="1"/>
  <pageMargins left="0.2" right="0.2" top="0.3" bottom="0.25" header="0.25" footer="0"/>
  <pageSetup paperSize="5" scale="110" fitToHeight="0" orientation="landscape" r:id="rId1"/>
  <headerFooter alignWithMargins="0">
    <oddFooter>&amp;CSFY17 SAPTBG CASAWORKs FOR FAMILIES  ™ RESIDENTIAL INITIATIVE PROGRAM MONITORING&amp;R&amp;8&amp;K000000&amp;P</oddFooter>
  </headerFooter>
  <rowBreaks count="2" manualBreakCount="2">
    <brk id="16" max="11" man="1"/>
    <brk id="29" max="16383" man="1"/>
  </rowBreaks>
  <ignoredErrors>
    <ignoredError sqref="C24 C26 C28"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8" tint="-0.249977111117893"/>
  </sheetPr>
  <dimension ref="A1:BE43"/>
  <sheetViews>
    <sheetView zoomScaleNormal="100" zoomScaleSheetLayoutView="50" workbookViewId="0">
      <selection activeCell="B14" sqref="B14"/>
    </sheetView>
  </sheetViews>
  <sheetFormatPr defaultColWidth="8.90625" defaultRowHeight="13"/>
  <cols>
    <col min="1" max="1" width="3.36328125" style="59" customWidth="1"/>
    <col min="2" max="2" width="75.6328125" style="37" customWidth="1"/>
    <col min="3" max="12" width="7.6328125" style="38" customWidth="1"/>
    <col min="13" max="16384" width="8.90625" style="3"/>
  </cols>
  <sheetData>
    <row r="1" spans="1:12" ht="36" customHeight="1">
      <c r="A1" s="62"/>
      <c r="B1" s="63"/>
      <c r="C1" s="156" t="s">
        <v>880</v>
      </c>
      <c r="D1" s="155"/>
      <c r="E1" s="155"/>
      <c r="F1" s="155"/>
      <c r="G1" s="155"/>
      <c r="H1" s="155"/>
      <c r="I1" s="155"/>
      <c r="J1" s="155"/>
      <c r="K1" s="155"/>
      <c r="L1" s="215"/>
    </row>
    <row r="2" spans="1:12" ht="18" customHeight="1">
      <c r="A2" s="64"/>
      <c r="B2" s="72" t="s">
        <v>171</v>
      </c>
      <c r="C2" s="818" t="str">
        <f>IF('Workbook Set-up'!$B$4="","[Name of LME-MCO]",'Workbook Set-up'!$B$4)</f>
        <v>[Name of LME-MCO]</v>
      </c>
      <c r="D2" s="819"/>
      <c r="E2" s="819"/>
      <c r="F2" s="819"/>
      <c r="G2" s="819"/>
      <c r="H2" s="819"/>
      <c r="I2" s="819"/>
      <c r="J2" s="819"/>
      <c r="K2" s="819"/>
      <c r="L2" s="820"/>
    </row>
    <row r="3" spans="1:12" ht="36"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12" ht="17.25" customHeight="1" thickBot="1">
      <c r="A4" s="67"/>
      <c r="B4" s="73" t="s">
        <v>11</v>
      </c>
      <c r="C4" s="843" t="str">
        <f>IF(AND('Workbook Set-up'!$B$14="",'Workbook Set-up'!$B$15=""),"",IF('Workbook Set-up'!$B$14='Workbook Set-up'!$B$15,TEXT('Workbook Set-up'!$B$14,"m/d/yyyy"),IF('Workbook Set-up'!$B$14&lt;&gt;'Workbook Set-up'!$B$15,TEXT('Workbook Set-up'!$B$14,"m/d/yyyy")&amp;" to "&amp;TEXT('Workbook Set-up'!$B$15,"m/d/yyyy"),"")))</f>
        <v/>
      </c>
      <c r="D4" s="844"/>
      <c r="E4" s="844"/>
      <c r="F4" s="844"/>
      <c r="G4" s="844"/>
      <c r="H4" s="844"/>
      <c r="I4" s="844"/>
      <c r="J4" s="844"/>
      <c r="K4" s="844"/>
      <c r="L4" s="845"/>
    </row>
    <row r="5" spans="1:12" s="401" customFormat="1" ht="15" customHeight="1">
      <c r="A5" s="400"/>
      <c r="B5" s="411" t="s">
        <v>3</v>
      </c>
      <c r="C5" s="857"/>
      <c r="D5" s="858"/>
      <c r="E5" s="858"/>
      <c r="F5" s="858"/>
      <c r="G5" s="858"/>
      <c r="H5" s="858"/>
      <c r="I5" s="858"/>
      <c r="J5" s="858"/>
      <c r="K5" s="858"/>
      <c r="L5" s="859"/>
    </row>
    <row r="6" spans="1:12" s="405" customFormat="1" ht="15" customHeight="1">
      <c r="A6" s="481"/>
      <c r="B6" s="482" t="s">
        <v>692</v>
      </c>
      <c r="C6" s="801"/>
      <c r="D6" s="802"/>
      <c r="E6" s="802"/>
      <c r="F6" s="802"/>
      <c r="G6" s="802"/>
      <c r="H6" s="802"/>
      <c r="I6" s="802"/>
      <c r="J6" s="802"/>
      <c r="K6" s="802"/>
      <c r="L6" s="803"/>
    </row>
    <row r="7" spans="1:12" s="401" customFormat="1" ht="15" customHeight="1">
      <c r="A7" s="402"/>
      <c r="B7" s="412" t="s">
        <v>253</v>
      </c>
      <c r="C7" s="801"/>
      <c r="D7" s="802"/>
      <c r="E7" s="802"/>
      <c r="F7" s="802"/>
      <c r="G7" s="802"/>
      <c r="H7" s="802"/>
      <c r="I7" s="802"/>
      <c r="J7" s="802"/>
      <c r="K7" s="802"/>
      <c r="L7" s="803"/>
    </row>
    <row r="8" spans="1:12" s="418" customFormat="1" ht="15" customHeight="1">
      <c r="A8" s="435"/>
      <c r="B8" s="455" t="s">
        <v>54</v>
      </c>
      <c r="C8" s="424"/>
      <c r="D8" s="437"/>
      <c r="E8" s="437"/>
      <c r="F8" s="437"/>
      <c r="G8" s="437"/>
      <c r="H8" s="437"/>
      <c r="I8" s="437"/>
      <c r="J8" s="437"/>
      <c r="K8" s="437"/>
      <c r="L8" s="425"/>
    </row>
    <row r="9" spans="1:12" s="401" customFormat="1" ht="15" customHeight="1">
      <c r="A9" s="426"/>
      <c r="B9" s="454" t="s">
        <v>56</v>
      </c>
      <c r="C9" s="398"/>
      <c r="D9" s="466"/>
      <c r="E9" s="466"/>
      <c r="F9" s="466"/>
      <c r="G9" s="466"/>
      <c r="H9" s="466"/>
      <c r="I9" s="466"/>
      <c r="J9" s="466"/>
      <c r="K9" s="466"/>
      <c r="L9" s="399"/>
    </row>
    <row r="10" spans="1:12" s="401" customFormat="1" ht="15" customHeight="1" thickBot="1">
      <c r="A10" s="409"/>
      <c r="B10" s="469" t="s">
        <v>662</v>
      </c>
      <c r="C10" s="453"/>
      <c r="D10" s="430"/>
      <c r="E10" s="430"/>
      <c r="F10" s="430"/>
      <c r="G10" s="430"/>
      <c r="H10" s="430"/>
      <c r="I10" s="430"/>
      <c r="J10" s="430"/>
      <c r="K10" s="430"/>
      <c r="L10" s="468"/>
    </row>
    <row r="11" spans="1:12" s="8" customFormat="1" ht="32.15" customHeight="1" thickBot="1">
      <c r="A11" s="11" t="s">
        <v>12</v>
      </c>
      <c r="B11" s="12" t="s">
        <v>13</v>
      </c>
      <c r="C11" s="13">
        <v>1</v>
      </c>
      <c r="D11" s="14">
        <v>2</v>
      </c>
      <c r="E11" s="14">
        <v>3</v>
      </c>
      <c r="F11" s="14">
        <v>4</v>
      </c>
      <c r="G11" s="14">
        <v>5</v>
      </c>
      <c r="H11" s="14">
        <v>6</v>
      </c>
      <c r="I11" s="14">
        <v>7</v>
      </c>
      <c r="J11" s="14">
        <v>8</v>
      </c>
      <c r="K11" s="14">
        <v>9</v>
      </c>
      <c r="L11" s="16">
        <v>10</v>
      </c>
    </row>
    <row r="12" spans="1:12" s="8" customFormat="1" ht="36" customHeight="1">
      <c r="A12" s="158" t="s">
        <v>15</v>
      </c>
      <c r="B12" s="57" t="s">
        <v>202</v>
      </c>
      <c r="C12" s="378"/>
      <c r="D12" s="379"/>
      <c r="E12" s="379"/>
      <c r="F12" s="379"/>
      <c r="G12" s="379"/>
      <c r="H12" s="379"/>
      <c r="I12" s="379"/>
      <c r="J12" s="379"/>
      <c r="K12" s="379"/>
      <c r="L12" s="135"/>
    </row>
    <row r="13" spans="1:12" s="8" customFormat="1" ht="36" customHeight="1">
      <c r="A13" s="157" t="s">
        <v>16</v>
      </c>
      <c r="B13" s="57" t="s">
        <v>195</v>
      </c>
      <c r="C13" s="131"/>
      <c r="D13" s="24"/>
      <c r="E13" s="24"/>
      <c r="F13" s="24"/>
      <c r="G13" s="24"/>
      <c r="H13" s="24"/>
      <c r="I13" s="24"/>
      <c r="J13" s="24"/>
      <c r="K13" s="24"/>
      <c r="L13" s="98"/>
    </row>
    <row r="14" spans="1:12" s="8" customFormat="1" ht="36" customHeight="1">
      <c r="A14" s="159" t="s">
        <v>17</v>
      </c>
      <c r="B14" s="57" t="s">
        <v>724</v>
      </c>
      <c r="C14" s="131"/>
      <c r="D14" s="24"/>
      <c r="E14" s="24"/>
      <c r="F14" s="24"/>
      <c r="G14" s="24"/>
      <c r="H14" s="24"/>
      <c r="I14" s="24"/>
      <c r="J14" s="24"/>
      <c r="K14" s="24"/>
      <c r="L14" s="135"/>
    </row>
    <row r="15" spans="1:12" s="8" customFormat="1" ht="36" customHeight="1">
      <c r="A15" s="159" t="s">
        <v>18</v>
      </c>
      <c r="B15" s="57" t="s">
        <v>725</v>
      </c>
      <c r="C15" s="131"/>
      <c r="D15" s="24"/>
      <c r="E15" s="24"/>
      <c r="F15" s="24"/>
      <c r="G15" s="24"/>
      <c r="H15" s="24"/>
      <c r="I15" s="24"/>
      <c r="J15" s="24"/>
      <c r="K15" s="24"/>
      <c r="L15" s="135"/>
    </row>
    <row r="16" spans="1:12" s="8" customFormat="1" ht="36" customHeight="1">
      <c r="A16" s="158" t="s">
        <v>19</v>
      </c>
      <c r="B16" s="57" t="s">
        <v>196</v>
      </c>
      <c r="C16" s="131"/>
      <c r="D16" s="24"/>
      <c r="E16" s="24"/>
      <c r="F16" s="24"/>
      <c r="G16" s="24"/>
      <c r="H16" s="24"/>
      <c r="I16" s="24"/>
      <c r="J16" s="24"/>
      <c r="K16" s="24"/>
      <c r="L16" s="135"/>
    </row>
    <row r="17" spans="1:57" s="20" customFormat="1" ht="36" customHeight="1">
      <c r="A17" s="157" t="s">
        <v>20</v>
      </c>
      <c r="B17" s="18" t="s">
        <v>767</v>
      </c>
      <c r="C17" s="132"/>
      <c r="D17" s="24"/>
      <c r="E17" s="24"/>
      <c r="F17" s="24"/>
      <c r="G17" s="24"/>
      <c r="H17" s="24"/>
      <c r="I17" s="24"/>
      <c r="J17" s="24"/>
      <c r="K17" s="24"/>
      <c r="L17" s="381"/>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row>
    <row r="18" spans="1:57" s="20" customFormat="1" ht="44.25" customHeight="1">
      <c r="A18" s="159" t="s">
        <v>21</v>
      </c>
      <c r="B18" s="18" t="s">
        <v>861</v>
      </c>
      <c r="C18" s="132"/>
      <c r="D18" s="24"/>
      <c r="E18" s="24"/>
      <c r="F18" s="24"/>
      <c r="G18" s="24"/>
      <c r="H18" s="24"/>
      <c r="I18" s="24"/>
      <c r="J18" s="24"/>
      <c r="K18" s="24"/>
      <c r="L18" s="381"/>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row>
    <row r="19" spans="1:57" s="20" customFormat="1" ht="36" customHeight="1">
      <c r="A19" s="159" t="s">
        <v>22</v>
      </c>
      <c r="B19" s="225" t="s">
        <v>860</v>
      </c>
      <c r="C19" s="290" t="str">
        <f>IF(COUNTIF(C20:C29, "YES")=10, "MET", IF(COUNTIF(C20:C29, "NO")&gt;=1, "NOT MET",IF(COUNTIF(C20:C29,"=N/A")=10,"N/A","")))</f>
        <v/>
      </c>
      <c r="D19" s="291" t="str">
        <f t="shared" ref="D19:L19" si="0">IF(COUNTIF(D20:D29, "YES")=10, "MET", IF(COUNTIF(D20:D29, "NO")&gt;=1, "NOT MET",IF(COUNTIF(D20:D29,"=N/A")=10,"N/A","")))</f>
        <v/>
      </c>
      <c r="E19" s="291" t="str">
        <f t="shared" si="0"/>
        <v/>
      </c>
      <c r="F19" s="291" t="str">
        <f t="shared" si="0"/>
        <v/>
      </c>
      <c r="G19" s="291" t="str">
        <f t="shared" si="0"/>
        <v/>
      </c>
      <c r="H19" s="291" t="str">
        <f t="shared" si="0"/>
        <v/>
      </c>
      <c r="I19" s="291" t="str">
        <f t="shared" si="0"/>
        <v/>
      </c>
      <c r="J19" s="291" t="str">
        <f t="shared" si="0"/>
        <v/>
      </c>
      <c r="K19" s="291" t="str">
        <f t="shared" si="0"/>
        <v/>
      </c>
      <c r="L19" s="306" t="str">
        <f t="shared" si="0"/>
        <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row>
    <row r="20" spans="1:57" s="20" customFormat="1" ht="16.5" customHeight="1">
      <c r="A20" s="21" t="s">
        <v>432</v>
      </c>
      <c r="B20" s="57" t="s">
        <v>424</v>
      </c>
      <c r="C20" s="132"/>
      <c r="D20" s="24"/>
      <c r="E20" s="24"/>
      <c r="F20" s="24"/>
      <c r="G20" s="24"/>
      <c r="H20" s="24"/>
      <c r="I20" s="24"/>
      <c r="J20" s="24"/>
      <c r="K20" s="24"/>
      <c r="L20" s="381"/>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row>
    <row r="21" spans="1:57" s="20" customFormat="1" ht="16.5" customHeight="1">
      <c r="A21" s="21" t="s">
        <v>433</v>
      </c>
      <c r="B21" s="57" t="s">
        <v>425</v>
      </c>
      <c r="C21" s="132"/>
      <c r="D21" s="24"/>
      <c r="E21" s="24"/>
      <c r="F21" s="24"/>
      <c r="G21" s="24"/>
      <c r="H21" s="24"/>
      <c r="I21" s="24"/>
      <c r="J21" s="24"/>
      <c r="K21" s="24"/>
      <c r="L21" s="381"/>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row>
    <row r="22" spans="1:57" s="20" customFormat="1" ht="16.5" customHeight="1">
      <c r="A22" s="21" t="s">
        <v>434</v>
      </c>
      <c r="B22" s="57" t="s">
        <v>426</v>
      </c>
      <c r="C22" s="132"/>
      <c r="D22" s="24"/>
      <c r="E22" s="24"/>
      <c r="F22" s="24"/>
      <c r="G22" s="24"/>
      <c r="H22" s="24"/>
      <c r="I22" s="24"/>
      <c r="J22" s="24"/>
      <c r="K22" s="24"/>
      <c r="L22" s="381"/>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row>
    <row r="23" spans="1:57" s="20" customFormat="1" ht="16.5" customHeight="1">
      <c r="A23" s="21" t="s">
        <v>435</v>
      </c>
      <c r="B23" s="57" t="s">
        <v>427</v>
      </c>
      <c r="C23" s="132"/>
      <c r="D23" s="24"/>
      <c r="E23" s="24"/>
      <c r="F23" s="24"/>
      <c r="G23" s="24"/>
      <c r="H23" s="24"/>
      <c r="I23" s="24"/>
      <c r="J23" s="24"/>
      <c r="K23" s="24"/>
      <c r="L23" s="381"/>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row>
    <row r="24" spans="1:57" s="20" customFormat="1" ht="16.5" customHeight="1">
      <c r="A24" s="21" t="s">
        <v>436</v>
      </c>
      <c r="B24" s="57" t="s">
        <v>428</v>
      </c>
      <c r="C24" s="132"/>
      <c r="D24" s="24"/>
      <c r="E24" s="24"/>
      <c r="F24" s="24"/>
      <c r="G24" s="24"/>
      <c r="H24" s="24"/>
      <c r="I24" s="24"/>
      <c r="J24" s="24"/>
      <c r="K24" s="24"/>
      <c r="L24" s="381"/>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row>
    <row r="25" spans="1:57" s="20" customFormat="1" ht="16.5" customHeight="1">
      <c r="A25" s="21" t="s">
        <v>437</v>
      </c>
      <c r="B25" s="57" t="s">
        <v>429</v>
      </c>
      <c r="C25" s="132"/>
      <c r="D25" s="24"/>
      <c r="E25" s="24"/>
      <c r="F25" s="24"/>
      <c r="G25" s="24"/>
      <c r="H25" s="24"/>
      <c r="I25" s="24"/>
      <c r="J25" s="24"/>
      <c r="K25" s="24"/>
      <c r="L25" s="381"/>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row>
    <row r="26" spans="1:57" s="20" customFormat="1" ht="24.75" customHeight="1">
      <c r="A26" s="21" t="s">
        <v>438</v>
      </c>
      <c r="B26" s="57" t="s">
        <v>430</v>
      </c>
      <c r="C26" s="132"/>
      <c r="D26" s="24"/>
      <c r="E26" s="24"/>
      <c r="F26" s="24"/>
      <c r="G26" s="24"/>
      <c r="H26" s="24"/>
      <c r="I26" s="24"/>
      <c r="J26" s="24"/>
      <c r="K26" s="24"/>
      <c r="L26" s="381"/>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row>
    <row r="27" spans="1:57" s="20" customFormat="1" ht="16.5" customHeight="1">
      <c r="A27" s="21" t="s">
        <v>439</v>
      </c>
      <c r="B27" s="57" t="s">
        <v>753</v>
      </c>
      <c r="C27" s="132"/>
      <c r="D27" s="24"/>
      <c r="E27" s="24"/>
      <c r="F27" s="24"/>
      <c r="G27" s="24"/>
      <c r="H27" s="24"/>
      <c r="I27" s="24"/>
      <c r="J27" s="24"/>
      <c r="K27" s="24"/>
      <c r="L27" s="381"/>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row>
    <row r="28" spans="1:57" s="20" customFormat="1" ht="16.5" customHeight="1">
      <c r="A28" s="21" t="s">
        <v>440</v>
      </c>
      <c r="B28" s="57" t="s">
        <v>758</v>
      </c>
      <c r="C28" s="132"/>
      <c r="D28" s="24"/>
      <c r="E28" s="24"/>
      <c r="F28" s="24"/>
      <c r="G28" s="24"/>
      <c r="H28" s="24"/>
      <c r="I28" s="24"/>
      <c r="J28" s="24"/>
      <c r="K28" s="24"/>
      <c r="L28" s="381"/>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row>
    <row r="29" spans="1:57" s="20" customFormat="1" ht="16.5" customHeight="1">
      <c r="A29" s="160" t="s">
        <v>752</v>
      </c>
      <c r="B29" s="221" t="s">
        <v>792</v>
      </c>
      <c r="C29" s="132"/>
      <c r="D29" s="24"/>
      <c r="E29" s="24"/>
      <c r="F29" s="24"/>
      <c r="G29" s="24"/>
      <c r="H29" s="24"/>
      <c r="I29" s="24"/>
      <c r="J29" s="24"/>
      <c r="K29" s="24"/>
      <c r="L29" s="381"/>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row>
    <row r="30" spans="1:57" s="39" customFormat="1" ht="36" customHeight="1">
      <c r="A30" s="175" t="s">
        <v>23</v>
      </c>
      <c r="B30" s="225" t="s">
        <v>685</v>
      </c>
      <c r="C30" s="371" t="str">
        <f xml:space="preserve"> IF(COUNTIF(C31:C35, "NO")&gt;=1, "NOT MET",IF(COUNTIF(C31:C35, "YES")&gt;=1, "MET",IF(COUNTIF(C31:C35,"=N/A")=5,"N/A","")))</f>
        <v/>
      </c>
      <c r="D30" s="291" t="str">
        <f t="shared" ref="D30:L30" si="1" xml:space="preserve"> IF(COUNTIF(D31:D35, "NO")&gt;=1, "NOT MET",IF(COUNTIF(D31:D35, "YES")&gt;=1, "MET",IF(COUNTIF(D31:D35,"=N/A")=5,"N/A","")))</f>
        <v/>
      </c>
      <c r="E30" s="291" t="str">
        <f t="shared" si="1"/>
        <v/>
      </c>
      <c r="F30" s="291" t="str">
        <f t="shared" si="1"/>
        <v/>
      </c>
      <c r="G30" s="291" t="str">
        <f t="shared" si="1"/>
        <v/>
      </c>
      <c r="H30" s="291" t="str">
        <f t="shared" si="1"/>
        <v/>
      </c>
      <c r="I30" s="291" t="str">
        <f t="shared" si="1"/>
        <v/>
      </c>
      <c r="J30" s="291" t="str">
        <f t="shared" si="1"/>
        <v/>
      </c>
      <c r="K30" s="291" t="str">
        <f t="shared" si="1"/>
        <v/>
      </c>
      <c r="L30" s="382" t="str">
        <f t="shared" si="1"/>
        <v/>
      </c>
    </row>
    <row r="31" spans="1:57" s="39" customFormat="1">
      <c r="A31" s="96"/>
      <c r="B31" s="18" t="s">
        <v>193</v>
      </c>
      <c r="C31" s="132"/>
      <c r="D31" s="24"/>
      <c r="E31" s="24"/>
      <c r="F31" s="24"/>
      <c r="G31" s="24"/>
      <c r="H31" s="24"/>
      <c r="I31" s="24"/>
      <c r="J31" s="24"/>
      <c r="K31" s="24"/>
      <c r="L31" s="381"/>
    </row>
    <row r="32" spans="1:57" s="39" customFormat="1">
      <c r="A32" s="96"/>
      <c r="B32" s="18" t="s">
        <v>754</v>
      </c>
      <c r="C32" s="132"/>
      <c r="D32" s="24"/>
      <c r="E32" s="24"/>
      <c r="F32" s="24"/>
      <c r="G32" s="24"/>
      <c r="H32" s="24"/>
      <c r="I32" s="24"/>
      <c r="J32" s="24"/>
      <c r="K32" s="24"/>
      <c r="L32" s="381"/>
    </row>
    <row r="33" spans="1:12" s="39" customFormat="1">
      <c r="A33" s="96"/>
      <c r="B33" s="18" t="s">
        <v>755</v>
      </c>
      <c r="C33" s="132"/>
      <c r="D33" s="24"/>
      <c r="E33" s="24"/>
      <c r="F33" s="24"/>
      <c r="G33" s="24"/>
      <c r="H33" s="24"/>
      <c r="I33" s="24"/>
      <c r="J33" s="24"/>
      <c r="K33" s="24"/>
      <c r="L33" s="381"/>
    </row>
    <row r="34" spans="1:12" s="39" customFormat="1">
      <c r="A34" s="96"/>
      <c r="B34" s="18" t="s">
        <v>756</v>
      </c>
      <c r="C34" s="132"/>
      <c r="D34" s="24"/>
      <c r="E34" s="24"/>
      <c r="F34" s="24"/>
      <c r="G34" s="24"/>
      <c r="H34" s="24"/>
      <c r="I34" s="24"/>
      <c r="J34" s="24"/>
      <c r="K34" s="24"/>
      <c r="L34" s="381"/>
    </row>
    <row r="35" spans="1:12" s="39" customFormat="1" ht="13.5" thickBot="1">
      <c r="A35" s="96"/>
      <c r="B35" s="377" t="s">
        <v>169</v>
      </c>
      <c r="C35" s="93"/>
      <c r="D35" s="94"/>
      <c r="E35" s="94"/>
      <c r="F35" s="94"/>
      <c r="G35" s="94"/>
      <c r="H35" s="94"/>
      <c r="I35" s="94"/>
      <c r="J35" s="94"/>
      <c r="K35" s="94"/>
      <c r="L35" s="150"/>
    </row>
    <row r="36" spans="1:12" s="8" customFormat="1" ht="14" customHeight="1" thickBot="1">
      <c r="A36" s="59"/>
      <c r="B36" s="26" t="s">
        <v>27</v>
      </c>
      <c r="C36" s="53"/>
      <c r="D36" s="90"/>
      <c r="E36" s="87"/>
      <c r="F36" s="87"/>
      <c r="G36" s="87"/>
      <c r="H36" s="87"/>
      <c r="I36" s="87"/>
      <c r="J36" s="87"/>
      <c r="K36" s="87"/>
      <c r="L36" s="89"/>
    </row>
    <row r="37" spans="1:12" s="8" customFormat="1" ht="14" customHeight="1" thickBot="1">
      <c r="A37" s="59"/>
      <c r="B37" s="26"/>
      <c r="C37" s="27"/>
      <c r="D37" s="27"/>
      <c r="E37" s="27"/>
      <c r="F37" s="27"/>
      <c r="G37" s="27"/>
      <c r="H37" s="27"/>
      <c r="I37" s="27"/>
      <c r="J37" s="27"/>
      <c r="K37" s="27"/>
      <c r="L37" s="27"/>
    </row>
    <row r="38" spans="1:12" s="8" customFormat="1" ht="14" customHeight="1">
      <c r="A38" s="59"/>
      <c r="B38" s="28" t="s">
        <v>28</v>
      </c>
      <c r="C38" s="29">
        <f>COUNTIF(C12:C35,"=Met")</f>
        <v>0</v>
      </c>
      <c r="D38" s="30">
        <f t="shared" ref="D38:L38" si="2">COUNTIF(D12:D35,"=Met")</f>
        <v>0</v>
      </c>
      <c r="E38" s="30">
        <f t="shared" si="2"/>
        <v>0</v>
      </c>
      <c r="F38" s="30">
        <f t="shared" si="2"/>
        <v>0</v>
      </c>
      <c r="G38" s="30">
        <f t="shared" si="2"/>
        <v>0</v>
      </c>
      <c r="H38" s="30">
        <f t="shared" si="2"/>
        <v>0</v>
      </c>
      <c r="I38" s="30">
        <f t="shared" si="2"/>
        <v>0</v>
      </c>
      <c r="J38" s="30">
        <f t="shared" si="2"/>
        <v>0</v>
      </c>
      <c r="K38" s="30">
        <f t="shared" si="2"/>
        <v>0</v>
      </c>
      <c r="L38" s="76">
        <f t="shared" si="2"/>
        <v>0</v>
      </c>
    </row>
    <row r="39" spans="1:12" s="8" customFormat="1" ht="14" customHeight="1">
      <c r="A39" s="59"/>
      <c r="B39" s="28" t="s">
        <v>29</v>
      </c>
      <c r="C39" s="31">
        <f t="shared" ref="C39:L39" si="3">IF(SUM(C38,C40)=0,0,C38/SUM(C38,C40))</f>
        <v>0</v>
      </c>
      <c r="D39" s="32">
        <f t="shared" si="3"/>
        <v>0</v>
      </c>
      <c r="E39" s="32">
        <f t="shared" si="3"/>
        <v>0</v>
      </c>
      <c r="F39" s="32">
        <f t="shared" si="3"/>
        <v>0</v>
      </c>
      <c r="G39" s="32">
        <f t="shared" si="3"/>
        <v>0</v>
      </c>
      <c r="H39" s="32">
        <f t="shared" si="3"/>
        <v>0</v>
      </c>
      <c r="I39" s="32">
        <f t="shared" si="3"/>
        <v>0</v>
      </c>
      <c r="J39" s="32">
        <f t="shared" si="3"/>
        <v>0</v>
      </c>
      <c r="K39" s="32">
        <f t="shared" si="3"/>
        <v>0</v>
      </c>
      <c r="L39" s="77">
        <f t="shared" si="3"/>
        <v>0</v>
      </c>
    </row>
    <row r="40" spans="1:12" s="8" customFormat="1" ht="14" customHeight="1">
      <c r="A40" s="59"/>
      <c r="B40" s="28" t="s">
        <v>30</v>
      </c>
      <c r="C40" s="33">
        <f>COUNTIF(C12:C35,"=Not Met")</f>
        <v>0</v>
      </c>
      <c r="D40" s="34">
        <f t="shared" ref="D40:L40" si="4">COUNTIF(D12:D35,"=Not Met")</f>
        <v>0</v>
      </c>
      <c r="E40" s="34">
        <f t="shared" si="4"/>
        <v>0</v>
      </c>
      <c r="F40" s="34">
        <f t="shared" si="4"/>
        <v>0</v>
      </c>
      <c r="G40" s="34">
        <f t="shared" si="4"/>
        <v>0</v>
      </c>
      <c r="H40" s="34">
        <f t="shared" si="4"/>
        <v>0</v>
      </c>
      <c r="I40" s="34">
        <f t="shared" si="4"/>
        <v>0</v>
      </c>
      <c r="J40" s="34">
        <f t="shared" si="4"/>
        <v>0</v>
      </c>
      <c r="K40" s="34">
        <f t="shared" si="4"/>
        <v>0</v>
      </c>
      <c r="L40" s="78">
        <f t="shared" si="4"/>
        <v>0</v>
      </c>
    </row>
    <row r="41" spans="1:12" s="8" customFormat="1" ht="14" customHeight="1">
      <c r="A41" s="59"/>
      <c r="B41" s="28" t="s">
        <v>31</v>
      </c>
      <c r="C41" s="31">
        <f t="shared" ref="C41:L41" si="5">IF(SUM(C38,C40)=0,0,C40/SUM(C38,C40))</f>
        <v>0</v>
      </c>
      <c r="D41" s="32">
        <f t="shared" si="5"/>
        <v>0</v>
      </c>
      <c r="E41" s="32">
        <f t="shared" si="5"/>
        <v>0</v>
      </c>
      <c r="F41" s="32">
        <f t="shared" si="5"/>
        <v>0</v>
      </c>
      <c r="G41" s="32">
        <f t="shared" si="5"/>
        <v>0</v>
      </c>
      <c r="H41" s="32">
        <f t="shared" si="5"/>
        <v>0</v>
      </c>
      <c r="I41" s="32">
        <f t="shared" si="5"/>
        <v>0</v>
      </c>
      <c r="J41" s="32">
        <f t="shared" si="5"/>
        <v>0</v>
      </c>
      <c r="K41" s="32">
        <f t="shared" si="5"/>
        <v>0</v>
      </c>
      <c r="L41" s="77">
        <f t="shared" si="5"/>
        <v>0</v>
      </c>
    </row>
    <row r="42" spans="1:12" s="8" customFormat="1" ht="14" customHeight="1" thickBot="1">
      <c r="A42" s="59"/>
      <c r="B42" s="28" t="s">
        <v>32</v>
      </c>
      <c r="C42" s="35">
        <f>COUNTIF(C12:C35,"=N/A")</f>
        <v>0</v>
      </c>
      <c r="D42" s="36">
        <f t="shared" ref="D42:L42" si="6">COUNTIF(D12:D35,"=N/A")</f>
        <v>0</v>
      </c>
      <c r="E42" s="36">
        <f t="shared" si="6"/>
        <v>0</v>
      </c>
      <c r="F42" s="36">
        <f t="shared" si="6"/>
        <v>0</v>
      </c>
      <c r="G42" s="36">
        <f t="shared" si="6"/>
        <v>0</v>
      </c>
      <c r="H42" s="36">
        <f t="shared" si="6"/>
        <v>0</v>
      </c>
      <c r="I42" s="36">
        <f t="shared" si="6"/>
        <v>0</v>
      </c>
      <c r="J42" s="36">
        <f t="shared" si="6"/>
        <v>0</v>
      </c>
      <c r="K42" s="36">
        <f t="shared" si="6"/>
        <v>0</v>
      </c>
      <c r="L42" s="79">
        <f t="shared" si="6"/>
        <v>0</v>
      </c>
    </row>
    <row r="43" spans="1:12" s="8" customFormat="1" ht="14" customHeight="1">
      <c r="A43" s="807"/>
      <c r="B43" s="807"/>
      <c r="C43" s="807"/>
      <c r="D43" s="807"/>
      <c r="E43" s="807"/>
      <c r="F43" s="807"/>
      <c r="G43" s="807"/>
      <c r="H43" s="807"/>
      <c r="I43" s="807"/>
      <c r="J43" s="807"/>
      <c r="K43" s="807"/>
      <c r="L43" s="807"/>
    </row>
  </sheetData>
  <sheetProtection sheet="1" objects="1" scenarios="1"/>
  <mergeCells count="6">
    <mergeCell ref="A43:L43"/>
    <mergeCell ref="C5:L5"/>
    <mergeCell ref="C2:L2"/>
    <mergeCell ref="C4:L4"/>
    <mergeCell ref="C6:L6"/>
    <mergeCell ref="C7:L7"/>
  </mergeCells>
  <conditionalFormatting sqref="C12:C18 E12:L18">
    <cfRule type="cellIs" dxfId="296" priority="821" stopIfTrue="1" operator="equal">
      <formula>"Not Met"</formula>
    </cfRule>
  </conditionalFormatting>
  <conditionalFormatting sqref="C12:C18 E12:L18 E20:L35 C20:C35">
    <cfRule type="cellIs" dxfId="295" priority="822" stopIfTrue="1" operator="equal">
      <formula>"N/A"</formula>
    </cfRule>
  </conditionalFormatting>
  <conditionalFormatting sqref="C30 E30:L30">
    <cfRule type="cellIs" dxfId="294" priority="810" stopIfTrue="1" operator="equal">
      <formula>"Not Met"</formula>
    </cfRule>
  </conditionalFormatting>
  <conditionalFormatting sqref="C30 E30:L30">
    <cfRule type="expression" dxfId="293" priority="809" stopIfTrue="1">
      <formula>AND(C$12&lt;&gt;"",C30="")</formula>
    </cfRule>
  </conditionalFormatting>
  <conditionalFormatting sqref="C30 E30:L30">
    <cfRule type="cellIs" dxfId="292" priority="811" stopIfTrue="1" operator="equal">
      <formula>"N/A"</formula>
    </cfRule>
  </conditionalFormatting>
  <conditionalFormatting sqref="B19">
    <cfRule type="cellIs" dxfId="291" priority="636" operator="equal">
      <formula>"MET"</formula>
    </cfRule>
    <cfRule type="cellIs" dxfId="290" priority="637" operator="equal">
      <formula>"NO"</formula>
    </cfRule>
  </conditionalFormatting>
  <conditionalFormatting sqref="B30">
    <cfRule type="cellIs" dxfId="289" priority="634" operator="equal">
      <formula>"MET"</formula>
    </cfRule>
    <cfRule type="cellIs" dxfId="288" priority="635" operator="equal">
      <formula>"NO"</formula>
    </cfRule>
  </conditionalFormatting>
  <conditionalFormatting sqref="C12:C18 C30">
    <cfRule type="expression" dxfId="287" priority="632">
      <formula>AND(C12&lt;&gt;"Met",C12&lt;&gt;"Not Met",C12&lt;&gt;"N/A",COUNTIF($C$12:$C$35,"=Yes")+COUNTIF($C$12:$C$35,"=No")+COUNTIF($C$12:$C$35,"=N/A")+COUNTIF($C$12:$C$35,"=Met")+COUNTIF($C$12:$C$35,"=Not Met")&gt;0)</formula>
    </cfRule>
  </conditionalFormatting>
  <conditionalFormatting sqref="C1:L5 C36:L1048576 C12:C18 E12:L18 C8:L11 C7 E20:L35 C20:C35">
    <cfRule type="cellIs" dxfId="286" priority="630" operator="equal">
      <formula>"NO"</formula>
    </cfRule>
    <cfRule type="cellIs" dxfId="285" priority="631" operator="equal">
      <formula>"MET"</formula>
    </cfRule>
  </conditionalFormatting>
  <conditionalFormatting sqref="D12:D18">
    <cfRule type="cellIs" dxfId="284" priority="617" stopIfTrue="1" operator="equal">
      <formula>"Not Met"</formula>
    </cfRule>
  </conditionalFormatting>
  <conditionalFormatting sqref="D12:D18 D20:D35">
    <cfRule type="cellIs" dxfId="283" priority="618" stopIfTrue="1" operator="equal">
      <formula>"N/A"</formula>
    </cfRule>
  </conditionalFormatting>
  <conditionalFormatting sqref="D30">
    <cfRule type="cellIs" dxfId="282" priority="615" stopIfTrue="1" operator="equal">
      <formula>"Not Met"</formula>
    </cfRule>
  </conditionalFormatting>
  <conditionalFormatting sqref="D30">
    <cfRule type="expression" dxfId="281" priority="614" stopIfTrue="1">
      <formula>AND(D$12&lt;&gt;"",D30="")</formula>
    </cfRule>
  </conditionalFormatting>
  <conditionalFormatting sqref="D30">
    <cfRule type="cellIs" dxfId="280" priority="616" stopIfTrue="1" operator="equal">
      <formula>"N/A"</formula>
    </cfRule>
  </conditionalFormatting>
  <conditionalFormatting sqref="D12:D18 D30">
    <cfRule type="expression" dxfId="279" priority="613">
      <formula>AND(D12&lt;&gt;"Met",D12&lt;&gt;"Not Met",D12&lt;&gt;"N/A",COUNTIF($D$12:$D$35,"=Yes")+COUNTIF($D$12:$D$35,"=No")+COUNTIF($D$12:$D$35,"=N/A")+COUNTIF($D$12:$D$35,"=Met")+COUNTIF($D$12:$D$35,"=Not Met")&gt;0)</formula>
    </cfRule>
  </conditionalFormatting>
  <conditionalFormatting sqref="D12:D18 D20:D35">
    <cfRule type="cellIs" dxfId="278" priority="611" operator="equal">
      <formula>"NO"</formula>
    </cfRule>
    <cfRule type="cellIs" dxfId="277" priority="612" operator="equal">
      <formula>"MET"</formula>
    </cfRule>
  </conditionalFormatting>
  <conditionalFormatting sqref="E12:E18 E30">
    <cfRule type="expression" dxfId="276" priority="610">
      <formula>AND(E12&lt;&gt;"Met",E12&lt;&gt;"Not Met",E12&lt;&gt;"N/A",COUNTIF($E$12:$E$35,"=Yes")+COUNTIF($E$12:$E$35,"=No")+COUNTIF($E$12:$E$35,"=N/A")+COUNTIF($E$12:$E$35,"=Met")+COUNTIF($E$12:$E$35,"=Not Met")&gt;0)</formula>
    </cfRule>
  </conditionalFormatting>
  <conditionalFormatting sqref="F12:F18 F30">
    <cfRule type="expression" dxfId="275" priority="609">
      <formula>AND(F12&lt;&gt;"Met",F12&lt;&gt;"Not Met",F12&lt;&gt;"N/A",COUNTIF($F$12:$F$35,"=Yes")+COUNTIF($F$12:$F$35,"=No")+COUNTIF($F$12:$F$35,"=N/A")+COUNTIF($F$12:$F$35,"=Met")+COUNTIF($F$12:$F$35,"=Not Met")&gt;0)</formula>
    </cfRule>
  </conditionalFormatting>
  <conditionalFormatting sqref="G12:G18 G30">
    <cfRule type="expression" dxfId="274" priority="608">
      <formula>AND(G12&lt;&gt;"Met",G12&lt;&gt;"Not Met",G12&lt;&gt;"N/A",COUNTIF($G$12:$G$35,"=Yes")+COUNTIF($G$12:$G$35,"=No")+COUNTIF($G$12:$G$35,"=N/A")+COUNTIF($G$12:$G$35,"=Met")+COUNTIF($G$12:$G$35,"=Not Met")&gt;0)</formula>
    </cfRule>
  </conditionalFormatting>
  <conditionalFormatting sqref="H12:H18 H30">
    <cfRule type="expression" dxfId="273" priority="607">
      <formula>AND(H12&lt;&gt;"Met",H12&lt;&gt;"Not Met",H12&lt;&gt;"N/A",COUNTIF($H$12:$H$35,"=Yes")+COUNTIF($H$12:$H$35,"=No")+COUNTIF($H$12:$H$35,"=N/A")+COUNTIF($H$12:$H$35,"=Met")+COUNTIF($H$12:$H$35,"=Not Met")&gt;0)</formula>
    </cfRule>
  </conditionalFormatting>
  <conditionalFormatting sqref="I12:I18 I30">
    <cfRule type="expression" dxfId="272" priority="606">
      <formula>AND(I12&lt;&gt;"Met",I12&lt;&gt;"Not Met",I12&lt;&gt;"N/A",COUNTIF($I$12:$I$35,"=Yes")+COUNTIF($I$12:$I$35,"=No")+COUNTIF($I$12:$I$35,"=N/A")+COUNTIF($I$12:$I$35,"=Met")+COUNTIF($I$12:$I$35,"=Not Met")&gt;0)</formula>
    </cfRule>
  </conditionalFormatting>
  <conditionalFormatting sqref="J12:J18 J30">
    <cfRule type="expression" dxfId="271" priority="605">
      <formula>AND(J12&lt;&gt;"Met",J12&lt;&gt;"Not Met",J12&lt;&gt;"N/A",COUNTIF($J$12:$J$35,"=Yes")+COUNTIF($J$12:$J$35,"=No")+COUNTIF($J$12:$J$35,"=N/A")+COUNTIF($J$12:$J$35,"=Met")+COUNTIF($J$12:$J$35,"=Not Met")&gt;0)</formula>
    </cfRule>
  </conditionalFormatting>
  <conditionalFormatting sqref="K12:K18 K30">
    <cfRule type="expression" dxfId="270" priority="604">
      <formula>AND(K12&lt;&gt;"Met",K12&lt;&gt;"Not Met",K12&lt;&gt;"N/A",COUNTIF($K$12:$K$35,"=Yes")+COUNTIF($K$12:$K$35,"=No")+COUNTIF($K$12:$K$35,"=N/A")+COUNTIF($K$12:$K$35,"=Met")+COUNTIF($K$12:$K$35,"=Not Met")&gt;0)</formula>
    </cfRule>
  </conditionalFormatting>
  <conditionalFormatting sqref="L12:L18 L30">
    <cfRule type="expression" dxfId="269" priority="603">
      <formula>AND(L12&lt;&gt;"Met",L12&lt;&gt;"Not Met",L12&lt;&gt;"N/A",COUNTIF($L$12:$L$35,"=Yes")+COUNTIF($L$12:$L$35,"=No")+COUNTIF($L$12:$L$35,"=N/A")+COUNTIF($L$12:$L$35,"=Met")+COUNTIF($L$12:$L$35,"=Not Met")&gt;0)</formula>
    </cfRule>
  </conditionalFormatting>
  <conditionalFormatting sqref="C6">
    <cfRule type="cellIs" dxfId="268" priority="79" operator="equal">
      <formula>"NO"</formula>
    </cfRule>
    <cfRule type="cellIs" dxfId="267" priority="80" operator="equal">
      <formula>"MET"</formula>
    </cfRule>
  </conditionalFormatting>
  <conditionalFormatting sqref="C19:L19">
    <cfRule type="cellIs" dxfId="266" priority="22" stopIfTrue="1" operator="equal">
      <formula>"N/A"</formula>
    </cfRule>
  </conditionalFormatting>
  <conditionalFormatting sqref="C19:L19">
    <cfRule type="cellIs" dxfId="265" priority="20" stopIfTrue="1" operator="equal">
      <formula>"Not Met"</formula>
    </cfRule>
  </conditionalFormatting>
  <conditionalFormatting sqref="C19:L19">
    <cfRule type="expression" dxfId="264" priority="19" stopIfTrue="1">
      <formula>AND(C$12&lt;&gt;"",C19="")</formula>
    </cfRule>
  </conditionalFormatting>
  <conditionalFormatting sqref="C19:L19">
    <cfRule type="cellIs" dxfId="263" priority="21" stopIfTrue="1" operator="equal">
      <formula>"N/A"</formula>
    </cfRule>
  </conditionalFormatting>
  <conditionalFormatting sqref="C19:L19">
    <cfRule type="expression" dxfId="262" priority="18">
      <formula>AND(C19&lt;&gt;"Met",C19&lt;&gt;"Not Met",C19&lt;&gt;"N/A",COUNTIF($C$12:$C$35,"=Yes")+COUNTIF($C$12:$C$35,"=No")+COUNTIF($C$12:$C$35,"=N/A")+COUNTIF($C$12:$C$35,"=Met")+COUNTIF($C$12:$C$35,"=Not Met")&gt;0)</formula>
    </cfRule>
  </conditionalFormatting>
  <conditionalFormatting sqref="C19:L19">
    <cfRule type="cellIs" dxfId="261" priority="16" operator="equal">
      <formula>"NO"</formula>
    </cfRule>
    <cfRule type="cellIs" dxfId="260" priority="17" operator="equal">
      <formula>"MET"</formula>
    </cfRule>
  </conditionalFormatting>
  <dataValidations disablePrompts="1" count="4">
    <dataValidation type="list" allowBlank="1" showInputMessage="1" showErrorMessage="1" sqref="C12:L18" xr:uid="{00000000-0002-0000-0E00-000000000000}">
      <formula1>"Met, Not Met, N/A"</formula1>
    </dataValidation>
    <dataValidation type="list" allowBlank="1" showInputMessage="1" showErrorMessage="1" sqref="C9:L9" xr:uid="{00000000-0002-0000-0E00-000001000000}">
      <formula1>"Male,Female"</formula1>
    </dataValidation>
    <dataValidation type="list" allowBlank="1" showInputMessage="1" showErrorMessage="1" sqref="C20:L29 C31:L35" xr:uid="{00000000-0002-0000-0E00-000002000000}">
      <formula1>YES</formula1>
    </dataValidation>
    <dataValidation type="list" allowBlank="1" showInputMessage="1" showErrorMessage="1" sqref="C5" xr:uid="{00000000-0002-0000-0E00-000003000000}">
      <formula1>CASAWORKS</formula1>
    </dataValidation>
  </dataValidations>
  <printOptions horizontalCentered="1"/>
  <pageMargins left="0.2" right="0.2" top="0.3" bottom="0.25" header="0.25" footer="0"/>
  <pageSetup paperSize="5" scale="91" orientation="landscape" r:id="rId1"/>
  <headerFooter alignWithMargins="0">
    <oddFooter>&amp;CSFY17 SAPTBG CASAWORKs FOR FAMILIES  ™ RESIDENTIAL INITIATIVE RECORD REVIEW&amp;R&amp;8&amp;K000000&amp;P</oddFooter>
  </headerFooter>
  <rowBreaks count="2" manualBreakCount="2">
    <brk id="18" max="156" man="1"/>
    <brk id="42" max="15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theme="8" tint="-0.249977111117893"/>
  </sheetPr>
  <dimension ref="A1:BE27"/>
  <sheetViews>
    <sheetView zoomScaleNormal="100" zoomScaleSheetLayoutView="50" workbookViewId="0">
      <selection activeCell="G25" sqref="G25"/>
    </sheetView>
  </sheetViews>
  <sheetFormatPr defaultColWidth="8.90625" defaultRowHeight="13"/>
  <cols>
    <col min="1" max="1" width="3.36328125" style="59" customWidth="1"/>
    <col min="2" max="2" width="75.6328125" style="37" customWidth="1"/>
    <col min="3" max="12" width="7.6328125" style="38" customWidth="1"/>
    <col min="13" max="16384" width="8.90625" style="3"/>
  </cols>
  <sheetData>
    <row r="1" spans="1:57" ht="40.5" customHeight="1">
      <c r="A1" s="62"/>
      <c r="B1" s="63"/>
      <c r="C1" s="156" t="s">
        <v>788</v>
      </c>
      <c r="D1" s="155"/>
      <c r="E1" s="155"/>
      <c r="F1" s="155"/>
      <c r="G1" s="155"/>
      <c r="H1" s="155"/>
      <c r="I1" s="155"/>
      <c r="J1" s="155"/>
      <c r="K1" s="155"/>
      <c r="L1" s="215"/>
    </row>
    <row r="2" spans="1:57" ht="18" customHeight="1">
      <c r="A2" s="64"/>
      <c r="B2" s="72" t="s">
        <v>171</v>
      </c>
      <c r="C2" s="818" t="str">
        <f>IF('Workbook Set-up'!$B$4="","[Name of LME-MCO]",'Workbook Set-up'!$B$4)</f>
        <v>[Name of LME-MCO]</v>
      </c>
      <c r="D2" s="819"/>
      <c r="E2" s="819"/>
      <c r="F2" s="819"/>
      <c r="G2" s="819"/>
      <c r="H2" s="819"/>
      <c r="I2" s="819"/>
      <c r="J2" s="819"/>
      <c r="K2" s="819"/>
      <c r="L2" s="820"/>
    </row>
    <row r="3" spans="1:57" ht="33"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57" ht="17.25" customHeight="1" thickBot="1">
      <c r="A4" s="71"/>
      <c r="B4" s="72" t="s">
        <v>11</v>
      </c>
      <c r="C4" s="843" t="str">
        <f>IF(AND('Workbook Set-up'!$B$14="",'Workbook Set-up'!$B$15=""),"",IF('Workbook Set-up'!$B$14='Workbook Set-up'!$B$15,TEXT('Workbook Set-up'!$B$14,"m/d/yyyy"),IF('Workbook Set-up'!$B$14&lt;&gt;'Workbook Set-up'!$B$15,TEXT('Workbook Set-up'!$B$14,"m/d/yyyy")&amp;" to "&amp;TEXT('Workbook Set-up'!$B$15,"m/d/yyyy"),"")))</f>
        <v/>
      </c>
      <c r="D4" s="844"/>
      <c r="E4" s="844"/>
      <c r="F4" s="844"/>
      <c r="G4" s="844"/>
      <c r="H4" s="844"/>
      <c r="I4" s="844"/>
      <c r="J4" s="844"/>
      <c r="K4" s="844"/>
      <c r="L4" s="845"/>
    </row>
    <row r="5" spans="1:57" s="6" customFormat="1" ht="15" customHeight="1">
      <c r="A5" s="9"/>
      <c r="B5" s="74" t="s">
        <v>3</v>
      </c>
      <c r="C5" s="849"/>
      <c r="D5" s="850"/>
      <c r="E5" s="850"/>
      <c r="F5" s="850"/>
      <c r="G5" s="850"/>
      <c r="H5" s="850"/>
      <c r="I5" s="850"/>
      <c r="J5" s="850"/>
      <c r="K5" s="850"/>
      <c r="L5" s="851"/>
    </row>
    <row r="6" spans="1:57" s="405" customFormat="1" ht="15" customHeight="1">
      <c r="A6" s="481"/>
      <c r="B6" s="482" t="s">
        <v>692</v>
      </c>
      <c r="C6" s="801"/>
      <c r="D6" s="802"/>
      <c r="E6" s="802"/>
      <c r="F6" s="802"/>
      <c r="G6" s="802"/>
      <c r="H6" s="802"/>
      <c r="I6" s="802"/>
      <c r="J6" s="802"/>
      <c r="K6" s="802"/>
      <c r="L6" s="803"/>
    </row>
    <row r="7" spans="1:57" s="6" customFormat="1" ht="15" customHeight="1">
      <c r="A7" s="862" t="s">
        <v>253</v>
      </c>
      <c r="B7" s="863"/>
      <c r="C7" s="852"/>
      <c r="D7" s="853"/>
      <c r="E7" s="853"/>
      <c r="F7" s="853"/>
      <c r="G7" s="853"/>
      <c r="H7" s="853"/>
      <c r="I7" s="853"/>
      <c r="J7" s="853"/>
      <c r="K7" s="853"/>
      <c r="L7" s="854"/>
    </row>
    <row r="8" spans="1:57" s="6" customFormat="1" ht="15" customHeight="1" thickBot="1">
      <c r="A8" s="860" t="s">
        <v>257</v>
      </c>
      <c r="B8" s="861"/>
      <c r="C8" s="864"/>
      <c r="D8" s="865"/>
      <c r="E8" s="865"/>
      <c r="F8" s="865"/>
      <c r="G8" s="865"/>
      <c r="H8" s="865"/>
      <c r="I8" s="865"/>
      <c r="J8" s="865"/>
      <c r="K8" s="865"/>
      <c r="L8" s="866"/>
    </row>
    <row r="9" spans="1:57" s="8" customFormat="1" ht="32.15" customHeight="1" thickBot="1">
      <c r="A9" s="144" t="s">
        <v>12</v>
      </c>
      <c r="B9" s="145" t="s">
        <v>13</v>
      </c>
      <c r="C9" s="146">
        <v>1</v>
      </c>
      <c r="D9" s="147">
        <v>2</v>
      </c>
      <c r="E9" s="147">
        <v>3</v>
      </c>
      <c r="F9" s="147">
        <v>4</v>
      </c>
      <c r="G9" s="147">
        <v>5</v>
      </c>
      <c r="H9" s="147">
        <v>6</v>
      </c>
      <c r="I9" s="147">
        <v>7</v>
      </c>
      <c r="J9" s="147">
        <v>8</v>
      </c>
      <c r="K9" s="147">
        <v>9</v>
      </c>
      <c r="L9" s="16">
        <v>10</v>
      </c>
    </row>
    <row r="10" spans="1:57" s="8" customFormat="1" ht="36" customHeight="1">
      <c r="A10" s="158" t="s">
        <v>15</v>
      </c>
      <c r="B10" s="57" t="s">
        <v>258</v>
      </c>
      <c r="C10" s="179"/>
      <c r="D10" s="134"/>
      <c r="E10" s="22"/>
      <c r="F10" s="22"/>
      <c r="G10" s="22"/>
      <c r="H10" s="22"/>
      <c r="I10" s="22"/>
      <c r="J10" s="22"/>
      <c r="K10" s="22"/>
      <c r="L10" s="23"/>
    </row>
    <row r="11" spans="1:57" s="8" customFormat="1" ht="36" customHeight="1">
      <c r="A11" s="157" t="s">
        <v>16</v>
      </c>
      <c r="B11" s="57" t="s">
        <v>197</v>
      </c>
      <c r="C11" s="180"/>
      <c r="D11" s="133"/>
      <c r="E11" s="24"/>
      <c r="F11" s="24"/>
      <c r="G11" s="24"/>
      <c r="H11" s="24"/>
      <c r="I11" s="24"/>
      <c r="J11" s="24"/>
      <c r="K11" s="24"/>
      <c r="L11" s="25"/>
    </row>
    <row r="12" spans="1:57" s="8" customFormat="1" ht="36" customHeight="1">
      <c r="A12" s="159" t="s">
        <v>17</v>
      </c>
      <c r="B12" s="57" t="s">
        <v>198</v>
      </c>
      <c r="C12" s="180"/>
      <c r="D12" s="133"/>
      <c r="E12" s="24"/>
      <c r="F12" s="24"/>
      <c r="G12" s="24"/>
      <c r="H12" s="24"/>
      <c r="I12" s="24"/>
      <c r="J12" s="24"/>
      <c r="K12" s="24"/>
      <c r="L12" s="25"/>
    </row>
    <row r="13" spans="1:57" s="8" customFormat="1" ht="36" customHeight="1">
      <c r="A13" s="159" t="s">
        <v>18</v>
      </c>
      <c r="B13" s="57" t="s">
        <v>199</v>
      </c>
      <c r="C13" s="180"/>
      <c r="D13" s="133"/>
      <c r="E13" s="24"/>
      <c r="F13" s="24"/>
      <c r="G13" s="24"/>
      <c r="H13" s="24"/>
      <c r="I13" s="24"/>
      <c r="J13" s="24"/>
      <c r="K13" s="24"/>
      <c r="L13" s="25"/>
    </row>
    <row r="14" spans="1:57" s="8" customFormat="1" ht="36" customHeight="1">
      <c r="A14" s="158" t="s">
        <v>19</v>
      </c>
      <c r="B14" s="57" t="s">
        <v>200</v>
      </c>
      <c r="C14" s="180"/>
      <c r="D14" s="133"/>
      <c r="E14" s="24"/>
      <c r="F14" s="24"/>
      <c r="G14" s="24"/>
      <c r="H14" s="24"/>
      <c r="I14" s="24"/>
      <c r="J14" s="24"/>
      <c r="K14" s="24"/>
      <c r="L14" s="25"/>
    </row>
    <row r="15" spans="1:57" s="20" customFormat="1" ht="36" customHeight="1" thickBot="1">
      <c r="A15" s="739" t="s">
        <v>20</v>
      </c>
      <c r="B15" s="377" t="s">
        <v>201</v>
      </c>
      <c r="C15" s="501"/>
      <c r="D15" s="134"/>
      <c r="E15" s="22"/>
      <c r="F15" s="22"/>
      <c r="G15" s="22"/>
      <c r="H15" s="22"/>
      <c r="I15" s="22"/>
      <c r="J15" s="22"/>
      <c r="K15" s="22"/>
      <c r="L15" s="23"/>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row>
    <row r="16" spans="1:57" s="8" customFormat="1" ht="14" customHeight="1" thickBot="1">
      <c r="A16" s="59"/>
      <c r="B16" s="26" t="s">
        <v>27</v>
      </c>
      <c r="C16" s="176"/>
      <c r="D16" s="56"/>
      <c r="E16" s="54"/>
      <c r="F16" s="54"/>
      <c r="G16" s="54"/>
      <c r="H16" s="54"/>
      <c r="I16" s="54"/>
      <c r="J16" s="54"/>
      <c r="K16" s="54"/>
      <c r="L16" s="70"/>
    </row>
    <row r="17" spans="1:57" s="8" customFormat="1" ht="14" customHeight="1" thickBot="1">
      <c r="A17" s="59"/>
      <c r="B17" s="26"/>
      <c r="C17" s="27"/>
      <c r="D17" s="27"/>
      <c r="E17" s="27"/>
      <c r="F17" s="27"/>
      <c r="G17" s="27"/>
      <c r="H17" s="27"/>
      <c r="I17" s="27"/>
      <c r="J17" s="27"/>
      <c r="K17" s="27"/>
      <c r="L17" s="27"/>
    </row>
    <row r="18" spans="1:57" s="8" customFormat="1" ht="14" customHeight="1">
      <c r="A18" s="59"/>
      <c r="B18" s="28" t="s">
        <v>28</v>
      </c>
      <c r="C18" s="235">
        <f>COUNTIF(C10:C15,"=Met")</f>
        <v>0</v>
      </c>
      <c r="D18" s="294"/>
      <c r="E18" s="294"/>
      <c r="F18" s="294"/>
      <c r="G18" s="294"/>
      <c r="H18" s="294"/>
      <c r="I18" s="294"/>
      <c r="J18" s="294"/>
      <c r="K18" s="294"/>
      <c r="L18" s="295"/>
    </row>
    <row r="19" spans="1:57" s="8" customFormat="1" ht="14" customHeight="1">
      <c r="A19" s="59"/>
      <c r="B19" s="28" t="s">
        <v>29</v>
      </c>
      <c r="C19" s="236">
        <f>IF(SUM(C18,C20)=0,0,C18/SUM(C18,C20))</f>
        <v>0</v>
      </c>
      <c r="D19" s="297"/>
      <c r="E19" s="297"/>
      <c r="F19" s="297"/>
      <c r="G19" s="297"/>
      <c r="H19" s="297"/>
      <c r="I19" s="297"/>
      <c r="J19" s="297"/>
      <c r="K19" s="297"/>
      <c r="L19" s="298"/>
    </row>
    <row r="20" spans="1:57" s="8" customFormat="1" ht="14" customHeight="1">
      <c r="A20" s="59"/>
      <c r="B20" s="28" t="s">
        <v>30</v>
      </c>
      <c r="C20" s="237">
        <f>COUNTIF(C10:C15,"=Not Met")</f>
        <v>0</v>
      </c>
      <c r="D20" s="300"/>
      <c r="E20" s="300"/>
      <c r="F20" s="300"/>
      <c r="G20" s="300"/>
      <c r="H20" s="300"/>
      <c r="I20" s="300"/>
      <c r="J20" s="300"/>
      <c r="K20" s="300"/>
      <c r="L20" s="301"/>
    </row>
    <row r="21" spans="1:57" s="8" customFormat="1" ht="14" customHeight="1">
      <c r="A21" s="59"/>
      <c r="B21" s="28" t="s">
        <v>31</v>
      </c>
      <c r="C21" s="236">
        <f>IF(SUM(C18,C20)=0,0,C20/SUM(C18,C20))</f>
        <v>0</v>
      </c>
      <c r="D21" s="297"/>
      <c r="E21" s="297"/>
      <c r="F21" s="297"/>
      <c r="G21" s="297"/>
      <c r="H21" s="297"/>
      <c r="I21" s="297"/>
      <c r="J21" s="297"/>
      <c r="K21" s="297"/>
      <c r="L21" s="298"/>
    </row>
    <row r="22" spans="1:57" s="8" customFormat="1" ht="14" customHeight="1" thickBot="1">
      <c r="A22" s="59"/>
      <c r="B22" s="28" t="s">
        <v>32</v>
      </c>
      <c r="C22" s="238">
        <f>COUNTIF(C10:C15,"=N/A")</f>
        <v>0</v>
      </c>
      <c r="D22" s="303"/>
      <c r="E22" s="303"/>
      <c r="F22" s="303"/>
      <c r="G22" s="303"/>
      <c r="H22" s="303"/>
      <c r="I22" s="303"/>
      <c r="J22" s="303"/>
      <c r="K22" s="303"/>
      <c r="L22" s="304"/>
    </row>
    <row r="23" spans="1:57" s="8" customFormat="1" ht="14" customHeight="1">
      <c r="A23" s="807"/>
      <c r="B23" s="807"/>
      <c r="C23" s="807"/>
      <c r="D23" s="807"/>
      <c r="E23" s="807"/>
      <c r="F23" s="807"/>
      <c r="G23" s="807"/>
      <c r="H23" s="807"/>
      <c r="I23" s="807"/>
      <c r="J23" s="807"/>
      <c r="K23" s="807"/>
      <c r="L23" s="807"/>
    </row>
    <row r="24" spans="1:57">
      <c r="B24" s="84"/>
    </row>
    <row r="25" spans="1:57">
      <c r="B25" s="84"/>
    </row>
    <row r="26" spans="1:57">
      <c r="B26" s="84"/>
    </row>
    <row r="27" spans="1:57" s="38" customFormat="1">
      <c r="A27" s="59"/>
      <c r="B27" s="84"/>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sheetData>
  <sheetProtection sheet="1" objects="1" scenarios="1"/>
  <mergeCells count="9">
    <mergeCell ref="A23:L23"/>
    <mergeCell ref="C5:L5"/>
    <mergeCell ref="C2:L2"/>
    <mergeCell ref="C4:L4"/>
    <mergeCell ref="C6:L6"/>
    <mergeCell ref="A8:B8"/>
    <mergeCell ref="A7:B7"/>
    <mergeCell ref="C8:L8"/>
    <mergeCell ref="C7:L7"/>
  </mergeCells>
  <conditionalFormatting sqref="C10:L15">
    <cfRule type="cellIs" dxfId="259" priority="135" stopIfTrue="1" operator="equal">
      <formula>"Not Met"</formula>
    </cfRule>
    <cfRule type="cellIs" dxfId="258" priority="136" stopIfTrue="1" operator="equal">
      <formula>"N/A"</formula>
    </cfRule>
  </conditionalFormatting>
  <conditionalFormatting sqref="C10:C15">
    <cfRule type="expression" dxfId="257" priority="88">
      <formula>AND(C10&lt;&gt;"Met",C10&lt;&gt;"Not Met",C10&lt;&gt;"N/A",COUNTIF($C$10:$C$15,"=Yes")+COUNTIF($C$10:$C$15,"=No")+COUNTIF($C$10:$C$15,"=N/A")+COUNTIF($C$10:$C$15,"=Met")+COUNTIF($C$10:$C$15,"=Not Met")&gt;0)</formula>
    </cfRule>
  </conditionalFormatting>
  <conditionalFormatting sqref="C1:C5 C7:C1048576">
    <cfRule type="cellIs" dxfId="256" priority="87" operator="equal">
      <formula>"MET"</formula>
    </cfRule>
  </conditionalFormatting>
  <conditionalFormatting sqref="C6">
    <cfRule type="cellIs" dxfId="255" priority="29" operator="equal">
      <formula>"NO"</formula>
    </cfRule>
    <cfRule type="cellIs" dxfId="254" priority="30" operator="equal">
      <formula>"MET"</formula>
    </cfRule>
  </conditionalFormatting>
  <dataValidations disablePrompts="1" count="3">
    <dataValidation type="list" allowBlank="1" showInputMessage="1" showErrorMessage="1" sqref="C10:L15" xr:uid="{00000000-0002-0000-0F00-000000000000}">
      <formula1>"Met, Not Met, N/A"</formula1>
    </dataValidation>
    <dataValidation type="list" allowBlank="1" showInputMessage="1" showErrorMessage="1" sqref="C8:L8" xr:uid="{00000000-0002-0000-0F00-000001000000}">
      <formula1>"YES, NO"</formula1>
    </dataValidation>
    <dataValidation type="list" allowBlank="1" showInputMessage="1" showErrorMessage="1" sqref="C5" xr:uid="{00000000-0002-0000-0F00-000002000000}">
      <formula1>WORK_FIRST</formula1>
    </dataValidation>
  </dataValidations>
  <printOptions horizontalCentered="1"/>
  <pageMargins left="0.2" right="0.2" top="0.3" bottom="0.25" header="0.25" footer="0"/>
  <pageSetup paperSize="5" orientation="landscape" r:id="rId1"/>
  <headerFooter alignWithMargins="0">
    <oddFooter>&amp;CSFY17 SAPTBG WORK FIRST/CHILD PROTECTIVE SERVICES SUBSTANCE USE INITIATIVE PROGRAM MONITORING&amp;R&amp;8&amp;K000000&amp;P</oddFooter>
  </headerFooter>
  <ignoredErrors>
    <ignoredError sqref="C18:C22"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theme="8" tint="-0.249977111117893"/>
  </sheetPr>
  <dimension ref="A1:BE38"/>
  <sheetViews>
    <sheetView topLeftCell="A16" zoomScaleNormal="100" zoomScaleSheetLayoutView="50" workbookViewId="0">
      <selection activeCell="C22" sqref="C22:C26"/>
    </sheetView>
  </sheetViews>
  <sheetFormatPr defaultColWidth="8.90625" defaultRowHeight="13"/>
  <cols>
    <col min="1" max="1" width="3.36328125" style="59" customWidth="1"/>
    <col min="2" max="2" width="75.6328125" style="37" customWidth="1"/>
    <col min="3" max="12" width="10.6328125" style="38" customWidth="1"/>
    <col min="13" max="16384" width="8.90625" style="3"/>
  </cols>
  <sheetData>
    <row r="1" spans="1:12" ht="36.75" customHeight="1">
      <c r="A1" s="62"/>
      <c r="B1" s="63"/>
      <c r="C1" s="156" t="s">
        <v>881</v>
      </c>
      <c r="D1" s="155"/>
      <c r="E1" s="155"/>
      <c r="F1" s="155"/>
      <c r="G1" s="155"/>
      <c r="H1" s="155"/>
      <c r="I1" s="155"/>
      <c r="J1" s="155"/>
      <c r="K1" s="155"/>
      <c r="L1" s="215"/>
    </row>
    <row r="2" spans="1:12" ht="18" customHeight="1">
      <c r="A2" s="64"/>
      <c r="B2" s="72" t="s">
        <v>171</v>
      </c>
      <c r="C2" s="818" t="str">
        <f>IF('Workbook Set-up'!$B$4="","[Name of LME-MCO]",'Workbook Set-up'!$B$4)</f>
        <v>[Name of LME-MCO]</v>
      </c>
      <c r="D2" s="819"/>
      <c r="E2" s="819"/>
      <c r="F2" s="819"/>
      <c r="G2" s="819"/>
      <c r="H2" s="819"/>
      <c r="I2" s="819"/>
      <c r="J2" s="819"/>
      <c r="K2" s="819"/>
      <c r="L2" s="820"/>
    </row>
    <row r="3" spans="1:12" ht="32.25"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12" ht="17.25" customHeight="1" thickBot="1">
      <c r="A4" s="67"/>
      <c r="B4" s="73" t="s">
        <v>11</v>
      </c>
      <c r="C4" s="843" t="str">
        <f>IF(AND('Workbook Set-up'!$B$14="",'Workbook Set-up'!$B$15=""),"",IF('Workbook Set-up'!$B$14='Workbook Set-up'!$B$15,TEXT('Workbook Set-up'!$B$14,"m/d/yyyy"),IF('Workbook Set-up'!$B$14&lt;&gt;'Workbook Set-up'!$B$15,TEXT('Workbook Set-up'!$B$14,"m/d/yyyy")&amp;" to "&amp;TEXT('Workbook Set-up'!$B$15,"m/d/yyyy"),"")))</f>
        <v/>
      </c>
      <c r="D4" s="844"/>
      <c r="E4" s="844"/>
      <c r="F4" s="844"/>
      <c r="G4" s="844"/>
      <c r="H4" s="844"/>
      <c r="I4" s="844"/>
      <c r="J4" s="844"/>
      <c r="K4" s="844"/>
      <c r="L4" s="845"/>
    </row>
    <row r="5" spans="1:12" s="401" customFormat="1" ht="15" customHeight="1">
      <c r="A5" s="400"/>
      <c r="B5" s="411" t="s">
        <v>3</v>
      </c>
      <c r="C5" s="857"/>
      <c r="D5" s="858"/>
      <c r="E5" s="858"/>
      <c r="F5" s="858"/>
      <c r="G5" s="858"/>
      <c r="H5" s="858"/>
      <c r="I5" s="858"/>
      <c r="J5" s="858"/>
      <c r="K5" s="858"/>
      <c r="L5" s="859"/>
    </row>
    <row r="6" spans="1:12" s="405" customFormat="1" ht="15" customHeight="1">
      <c r="A6" s="481"/>
      <c r="B6" s="482" t="s">
        <v>692</v>
      </c>
      <c r="C6" s="801"/>
      <c r="D6" s="802"/>
      <c r="E6" s="802"/>
      <c r="F6" s="802"/>
      <c r="G6" s="802"/>
      <c r="H6" s="802"/>
      <c r="I6" s="802"/>
      <c r="J6" s="802"/>
      <c r="K6" s="802"/>
      <c r="L6" s="803"/>
    </row>
    <row r="7" spans="1:12" s="401" customFormat="1" ht="15" customHeight="1">
      <c r="A7" s="426"/>
      <c r="B7" s="470" t="s">
        <v>57</v>
      </c>
      <c r="C7" s="408"/>
      <c r="D7" s="406"/>
      <c r="E7" s="406"/>
      <c r="F7" s="406"/>
      <c r="G7" s="406"/>
      <c r="H7" s="406"/>
      <c r="I7" s="406"/>
      <c r="J7" s="406"/>
      <c r="K7" s="406"/>
      <c r="L7" s="407"/>
    </row>
    <row r="8" spans="1:12" s="401" customFormat="1" ht="15" customHeight="1">
      <c r="A8" s="402"/>
      <c r="B8" s="412" t="s">
        <v>253</v>
      </c>
      <c r="C8" s="801"/>
      <c r="D8" s="802"/>
      <c r="E8" s="802"/>
      <c r="F8" s="802"/>
      <c r="G8" s="802"/>
      <c r="H8" s="802"/>
      <c r="I8" s="802"/>
      <c r="J8" s="802"/>
      <c r="K8" s="802"/>
      <c r="L8" s="803"/>
    </row>
    <row r="9" spans="1:12" s="418" customFormat="1" ht="15" customHeight="1">
      <c r="A9" s="435"/>
      <c r="B9" s="455" t="s">
        <v>686</v>
      </c>
      <c r="C9" s="424"/>
      <c r="D9" s="437"/>
      <c r="E9" s="437"/>
      <c r="F9" s="437"/>
      <c r="G9" s="437"/>
      <c r="H9" s="437"/>
      <c r="I9" s="437"/>
      <c r="J9" s="437"/>
      <c r="K9" s="437"/>
      <c r="L9" s="425"/>
    </row>
    <row r="10" spans="1:12" s="401" customFormat="1" ht="15" customHeight="1">
      <c r="A10" s="402"/>
      <c r="B10" s="412" t="s">
        <v>56</v>
      </c>
      <c r="C10" s="398"/>
      <c r="D10" s="466"/>
      <c r="E10" s="466"/>
      <c r="F10" s="466"/>
      <c r="G10" s="466"/>
      <c r="H10" s="466"/>
      <c r="I10" s="466"/>
      <c r="J10" s="466"/>
      <c r="K10" s="466"/>
      <c r="L10" s="399"/>
    </row>
    <row r="11" spans="1:12" s="401" customFormat="1" ht="15" customHeight="1">
      <c r="A11" s="486"/>
      <c r="B11" s="454" t="s">
        <v>700</v>
      </c>
      <c r="C11" s="641"/>
      <c r="D11" s="437"/>
      <c r="E11" s="437"/>
      <c r="F11" s="437"/>
      <c r="G11" s="437"/>
      <c r="H11" s="437"/>
      <c r="I11" s="437"/>
      <c r="J11" s="437"/>
      <c r="K11" s="437"/>
      <c r="L11" s="487"/>
    </row>
    <row r="12" spans="1:12" s="401" customFormat="1" ht="15" customHeight="1" thickBot="1">
      <c r="A12" s="471"/>
      <c r="B12" s="413" t="s">
        <v>662</v>
      </c>
      <c r="C12" s="453"/>
      <c r="D12" s="430"/>
      <c r="E12" s="430"/>
      <c r="F12" s="430"/>
      <c r="G12" s="430"/>
      <c r="H12" s="430"/>
      <c r="I12" s="430"/>
      <c r="J12" s="430"/>
      <c r="K12" s="430"/>
      <c r="L12" s="468"/>
    </row>
    <row r="13" spans="1:12" s="8" customFormat="1" ht="32.15" customHeight="1" thickBot="1">
      <c r="A13" s="11" t="s">
        <v>12</v>
      </c>
      <c r="B13" s="12" t="s">
        <v>13</v>
      </c>
      <c r="C13" s="13">
        <v>1</v>
      </c>
      <c r="D13" s="14">
        <v>2</v>
      </c>
      <c r="E13" s="14">
        <v>3</v>
      </c>
      <c r="F13" s="14">
        <v>4</v>
      </c>
      <c r="G13" s="14">
        <v>5</v>
      </c>
      <c r="H13" s="14">
        <v>6</v>
      </c>
      <c r="I13" s="14">
        <v>7</v>
      </c>
      <c r="J13" s="14">
        <v>8</v>
      </c>
      <c r="K13" s="14">
        <v>9</v>
      </c>
      <c r="L13" s="16">
        <v>10</v>
      </c>
    </row>
    <row r="14" spans="1:12" s="8" customFormat="1" ht="58.5" customHeight="1">
      <c r="A14" s="654" t="s">
        <v>15</v>
      </c>
      <c r="B14" s="650" t="s">
        <v>842</v>
      </c>
      <c r="C14" s="24"/>
      <c r="D14" s="24"/>
      <c r="E14" s="24"/>
      <c r="F14" s="24"/>
      <c r="G14" s="24"/>
      <c r="H14" s="24"/>
      <c r="I14" s="24"/>
      <c r="J14" s="24"/>
      <c r="K14" s="24"/>
      <c r="L14" s="222"/>
    </row>
    <row r="15" spans="1:12" s="8" customFormat="1" ht="58.5" customHeight="1">
      <c r="A15" s="655" t="s">
        <v>16</v>
      </c>
      <c r="B15" s="706" t="s">
        <v>862</v>
      </c>
      <c r="C15" s="24"/>
      <c r="D15" s="24"/>
      <c r="E15" s="24"/>
      <c r="F15" s="24"/>
      <c r="G15" s="24"/>
      <c r="H15" s="24"/>
      <c r="I15" s="24"/>
      <c r="J15" s="24"/>
      <c r="K15" s="24"/>
      <c r="L15" s="98"/>
    </row>
    <row r="16" spans="1:12" s="39" customFormat="1" ht="46.5" customHeight="1">
      <c r="A16" s="707" t="s">
        <v>17</v>
      </c>
      <c r="B16" s="740" t="s">
        <v>863</v>
      </c>
      <c r="C16" s="290" t="str">
        <f>IF(COUNTIF(C17:C26, "YES")=10, "MET", IF(COUNTIF(C17:C26, "NO")&gt;=1, "NOT MET",IF(COUNTIF(C17:C26,"=N/A")=10,"N/A","")))</f>
        <v/>
      </c>
      <c r="D16" s="291" t="str">
        <f t="shared" ref="D16:L16" si="0">IF(COUNTIF(D17:D26, "YES")=10, "MET", IF(COUNTIF(D17:D26, "NO")&gt;=1, "NOT MET",IF(COUNTIF(D17:D26,"=N/A")=10,"N/A","")))</f>
        <v/>
      </c>
      <c r="E16" s="291" t="str">
        <f t="shared" si="0"/>
        <v/>
      </c>
      <c r="F16" s="291" t="str">
        <f t="shared" si="0"/>
        <v/>
      </c>
      <c r="G16" s="291" t="str">
        <f t="shared" si="0"/>
        <v/>
      </c>
      <c r="H16" s="291" t="str">
        <f t="shared" si="0"/>
        <v/>
      </c>
      <c r="I16" s="291" t="str">
        <f t="shared" si="0"/>
        <v/>
      </c>
      <c r="J16" s="291" t="str">
        <f t="shared" si="0"/>
        <v/>
      </c>
      <c r="K16" s="291" t="str">
        <f t="shared" si="0"/>
        <v/>
      </c>
      <c r="L16" s="306" t="str">
        <f t="shared" si="0"/>
        <v/>
      </c>
    </row>
    <row r="17" spans="1:57" s="39" customFormat="1" ht="14">
      <c r="A17" s="657" t="s">
        <v>432</v>
      </c>
      <c r="B17" s="650" t="s">
        <v>424</v>
      </c>
      <c r="C17" s="24"/>
      <c r="D17" s="24"/>
      <c r="E17" s="24"/>
      <c r="F17" s="24"/>
      <c r="G17" s="24"/>
      <c r="H17" s="24"/>
      <c r="I17" s="24"/>
      <c r="J17" s="24"/>
      <c r="K17" s="24"/>
      <c r="L17" s="98"/>
    </row>
    <row r="18" spans="1:57" s="39" customFormat="1" ht="14">
      <c r="A18" s="657" t="s">
        <v>433</v>
      </c>
      <c r="B18" s="650" t="s">
        <v>425</v>
      </c>
      <c r="C18" s="24"/>
      <c r="D18" s="24"/>
      <c r="E18" s="24"/>
      <c r="F18" s="24"/>
      <c r="G18" s="24"/>
      <c r="H18" s="24"/>
      <c r="I18" s="24"/>
      <c r="J18" s="24"/>
      <c r="K18" s="24"/>
      <c r="L18" s="98"/>
    </row>
    <row r="19" spans="1:57" s="39" customFormat="1" ht="14">
      <c r="A19" s="657" t="s">
        <v>434</v>
      </c>
      <c r="B19" s="650" t="s">
        <v>426</v>
      </c>
      <c r="C19" s="24"/>
      <c r="D19" s="24"/>
      <c r="E19" s="24"/>
      <c r="F19" s="24"/>
      <c r="G19" s="24"/>
      <c r="H19" s="24"/>
      <c r="I19" s="24"/>
      <c r="J19" s="24"/>
      <c r="K19" s="24"/>
      <c r="L19" s="98"/>
    </row>
    <row r="20" spans="1:57" s="39" customFormat="1" ht="14">
      <c r="A20" s="657" t="s">
        <v>435</v>
      </c>
      <c r="B20" s="650" t="s">
        <v>427</v>
      </c>
      <c r="C20" s="24"/>
      <c r="D20" s="24"/>
      <c r="E20" s="24"/>
      <c r="F20" s="24"/>
      <c r="G20" s="24"/>
      <c r="H20" s="24"/>
      <c r="I20" s="24"/>
      <c r="J20" s="24"/>
      <c r="K20" s="24"/>
      <c r="L20" s="98"/>
    </row>
    <row r="21" spans="1:57" s="39" customFormat="1" ht="14">
      <c r="A21" s="657" t="s">
        <v>436</v>
      </c>
      <c r="B21" s="650" t="s">
        <v>428</v>
      </c>
      <c r="C21" s="24"/>
      <c r="D21" s="24"/>
      <c r="E21" s="24"/>
      <c r="F21" s="24"/>
      <c r="G21" s="24"/>
      <c r="H21" s="24"/>
      <c r="I21" s="24"/>
      <c r="J21" s="24"/>
      <c r="K21" s="24"/>
      <c r="L21" s="98"/>
    </row>
    <row r="22" spans="1:57" s="39" customFormat="1" ht="14">
      <c r="A22" s="657" t="s">
        <v>437</v>
      </c>
      <c r="B22" s="650" t="s">
        <v>429</v>
      </c>
      <c r="C22" s="24"/>
      <c r="D22" s="24"/>
      <c r="E22" s="24"/>
      <c r="F22" s="24"/>
      <c r="G22" s="24"/>
      <c r="H22" s="24"/>
      <c r="I22" s="24"/>
      <c r="J22" s="24"/>
      <c r="K22" s="24"/>
      <c r="L22" s="98"/>
    </row>
    <row r="23" spans="1:57" s="39" customFormat="1" ht="28">
      <c r="A23" s="657" t="s">
        <v>438</v>
      </c>
      <c r="B23" s="650" t="s">
        <v>430</v>
      </c>
      <c r="C23" s="24"/>
      <c r="D23" s="24"/>
      <c r="E23" s="24"/>
      <c r="F23" s="24"/>
      <c r="G23" s="24"/>
      <c r="H23" s="24"/>
      <c r="I23" s="24"/>
      <c r="J23" s="24"/>
      <c r="K23" s="24"/>
      <c r="L23" s="98"/>
    </row>
    <row r="24" spans="1:57" s="39" customFormat="1" ht="14">
      <c r="A24" s="657" t="s">
        <v>439</v>
      </c>
      <c r="B24" s="650" t="s">
        <v>753</v>
      </c>
      <c r="C24" s="24"/>
      <c r="D24" s="24"/>
      <c r="E24" s="24"/>
      <c r="F24" s="24"/>
      <c r="G24" s="24"/>
      <c r="H24" s="24"/>
      <c r="I24" s="24"/>
      <c r="J24" s="24"/>
      <c r="K24" s="24"/>
      <c r="L24" s="98"/>
    </row>
    <row r="25" spans="1:57" s="20" customFormat="1" ht="14">
      <c r="A25" s="657" t="s">
        <v>440</v>
      </c>
      <c r="B25" s="650" t="s">
        <v>431</v>
      </c>
      <c r="C25" s="24"/>
      <c r="D25" s="24"/>
      <c r="E25" s="24"/>
      <c r="F25" s="24"/>
      <c r="G25" s="24"/>
      <c r="H25" s="24"/>
      <c r="I25" s="24"/>
      <c r="J25" s="24"/>
      <c r="K25" s="24"/>
      <c r="L25" s="9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row>
    <row r="26" spans="1:57" s="20" customFormat="1" ht="14">
      <c r="A26" s="657" t="s">
        <v>752</v>
      </c>
      <c r="B26" s="658" t="s">
        <v>792</v>
      </c>
      <c r="C26" s="24"/>
      <c r="D26" s="24"/>
      <c r="E26" s="24"/>
      <c r="F26" s="24"/>
      <c r="G26" s="24"/>
      <c r="H26" s="24"/>
      <c r="I26" s="24"/>
      <c r="J26" s="24"/>
      <c r="K26" s="24"/>
      <c r="L26" s="9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row>
    <row r="27" spans="1:57" s="8" customFormat="1" ht="63.75" customHeight="1">
      <c r="A27" s="647" t="s">
        <v>18</v>
      </c>
      <c r="B27" s="650" t="s">
        <v>864</v>
      </c>
      <c r="C27" s="24"/>
      <c r="D27" s="24"/>
      <c r="E27" s="24"/>
      <c r="F27" s="24"/>
      <c r="G27" s="24"/>
      <c r="H27" s="24"/>
      <c r="I27" s="24"/>
      <c r="J27" s="24"/>
      <c r="K27" s="24"/>
      <c r="L27" s="98"/>
    </row>
    <row r="28" spans="1:57" s="8" customFormat="1" ht="36" customHeight="1">
      <c r="A28" s="655" t="s">
        <v>19</v>
      </c>
      <c r="B28" s="650" t="s">
        <v>865</v>
      </c>
      <c r="C28" s="24"/>
      <c r="D28" s="24"/>
      <c r="E28" s="24"/>
      <c r="F28" s="24"/>
      <c r="G28" s="24"/>
      <c r="H28" s="24"/>
      <c r="I28" s="24"/>
      <c r="J28" s="24"/>
      <c r="K28" s="24"/>
      <c r="L28" s="98"/>
    </row>
    <row r="29" spans="1:57" s="8" customFormat="1" ht="36" customHeight="1">
      <c r="A29" s="647" t="s">
        <v>20</v>
      </c>
      <c r="B29" s="650" t="s">
        <v>248</v>
      </c>
      <c r="C29" s="24"/>
      <c r="D29" s="24"/>
      <c r="E29" s="24"/>
      <c r="F29" s="24"/>
      <c r="G29" s="24"/>
      <c r="H29" s="24"/>
      <c r="I29" s="24"/>
      <c r="J29" s="24"/>
      <c r="K29" s="24"/>
      <c r="L29" s="98"/>
    </row>
    <row r="30" spans="1:57" s="20" customFormat="1" ht="36" customHeight="1" thickBot="1">
      <c r="A30" s="708" t="s">
        <v>21</v>
      </c>
      <c r="B30" s="709" t="s">
        <v>249</v>
      </c>
      <c r="C30" s="373"/>
      <c r="D30" s="94"/>
      <c r="E30" s="94"/>
      <c r="F30" s="94"/>
      <c r="G30" s="94"/>
      <c r="H30" s="94"/>
      <c r="I30" s="94"/>
      <c r="J30" s="94"/>
      <c r="K30" s="94"/>
      <c r="L30" s="150"/>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row>
    <row r="31" spans="1:57" s="8" customFormat="1" ht="14" customHeight="1" thickBot="1">
      <c r="A31" s="59"/>
      <c r="B31" s="26" t="s">
        <v>27</v>
      </c>
      <c r="C31" s="183"/>
      <c r="D31" s="90"/>
      <c r="E31" s="87"/>
      <c r="F31" s="87"/>
      <c r="G31" s="87"/>
      <c r="H31" s="87"/>
      <c r="I31" s="87"/>
      <c r="J31" s="87"/>
      <c r="K31" s="87"/>
      <c r="L31" s="88"/>
    </row>
    <row r="32" spans="1:57" s="8" customFormat="1" ht="14" customHeight="1" thickBot="1">
      <c r="A32" s="59"/>
      <c r="B32" s="26"/>
      <c r="C32" s="27"/>
      <c r="D32" s="27"/>
      <c r="E32" s="27"/>
      <c r="F32" s="27"/>
      <c r="G32" s="27"/>
      <c r="H32" s="27"/>
      <c r="I32" s="27"/>
      <c r="J32" s="27"/>
      <c r="K32" s="27"/>
      <c r="L32" s="27"/>
    </row>
    <row r="33" spans="1:12" s="8" customFormat="1" ht="14" customHeight="1">
      <c r="A33" s="59"/>
      <c r="B33" s="28" t="s">
        <v>28</v>
      </c>
      <c r="C33" s="29">
        <f>COUNTIF(C14:C30,"=Met")</f>
        <v>0</v>
      </c>
      <c r="D33" s="30">
        <f t="shared" ref="D33:L33" si="1">COUNTIF(D14:D30,"=Met")</f>
        <v>0</v>
      </c>
      <c r="E33" s="30">
        <f t="shared" si="1"/>
        <v>0</v>
      </c>
      <c r="F33" s="30">
        <f t="shared" si="1"/>
        <v>0</v>
      </c>
      <c r="G33" s="30">
        <f t="shared" si="1"/>
        <v>0</v>
      </c>
      <c r="H33" s="30">
        <f t="shared" si="1"/>
        <v>0</v>
      </c>
      <c r="I33" s="30">
        <f t="shared" si="1"/>
        <v>0</v>
      </c>
      <c r="J33" s="30">
        <f t="shared" si="1"/>
        <v>0</v>
      </c>
      <c r="K33" s="30">
        <f t="shared" si="1"/>
        <v>0</v>
      </c>
      <c r="L33" s="76">
        <f t="shared" si="1"/>
        <v>0</v>
      </c>
    </row>
    <row r="34" spans="1:12" s="8" customFormat="1" ht="14" customHeight="1">
      <c r="A34" s="59"/>
      <c r="B34" s="28" t="s">
        <v>29</v>
      </c>
      <c r="C34" s="31">
        <f t="shared" ref="C34:L34" si="2">IF(SUM(C33,C35)=0,0,C33/SUM(C33,C35))</f>
        <v>0</v>
      </c>
      <c r="D34" s="32">
        <f t="shared" si="2"/>
        <v>0</v>
      </c>
      <c r="E34" s="32">
        <f t="shared" si="2"/>
        <v>0</v>
      </c>
      <c r="F34" s="32">
        <f t="shared" si="2"/>
        <v>0</v>
      </c>
      <c r="G34" s="32">
        <f t="shared" si="2"/>
        <v>0</v>
      </c>
      <c r="H34" s="32">
        <f t="shared" si="2"/>
        <v>0</v>
      </c>
      <c r="I34" s="32">
        <f t="shared" si="2"/>
        <v>0</v>
      </c>
      <c r="J34" s="32">
        <f t="shared" si="2"/>
        <v>0</v>
      </c>
      <c r="K34" s="32">
        <f t="shared" si="2"/>
        <v>0</v>
      </c>
      <c r="L34" s="77">
        <f t="shared" si="2"/>
        <v>0</v>
      </c>
    </row>
    <row r="35" spans="1:12" s="8" customFormat="1" ht="14" customHeight="1">
      <c r="A35" s="59"/>
      <c r="B35" s="28" t="s">
        <v>30</v>
      </c>
      <c r="C35" s="33">
        <f>COUNTIF(C14:C30,"=Not Met")</f>
        <v>0</v>
      </c>
      <c r="D35" s="34">
        <f t="shared" ref="D35:L35" si="3">COUNTIF(D14:D30,"=Not Met")</f>
        <v>0</v>
      </c>
      <c r="E35" s="34">
        <f t="shared" si="3"/>
        <v>0</v>
      </c>
      <c r="F35" s="34">
        <f t="shared" si="3"/>
        <v>0</v>
      </c>
      <c r="G35" s="34">
        <f t="shared" si="3"/>
        <v>0</v>
      </c>
      <c r="H35" s="34">
        <f t="shared" si="3"/>
        <v>0</v>
      </c>
      <c r="I35" s="34">
        <f t="shared" si="3"/>
        <v>0</v>
      </c>
      <c r="J35" s="34">
        <f t="shared" si="3"/>
        <v>0</v>
      </c>
      <c r="K35" s="34">
        <f t="shared" si="3"/>
        <v>0</v>
      </c>
      <c r="L35" s="78">
        <f t="shared" si="3"/>
        <v>0</v>
      </c>
    </row>
    <row r="36" spans="1:12" s="8" customFormat="1" ht="14" customHeight="1">
      <c r="A36" s="59"/>
      <c r="B36" s="28" t="s">
        <v>31</v>
      </c>
      <c r="C36" s="31">
        <f t="shared" ref="C36:L36" si="4">IF(SUM(C33,C35)=0,0,C35/SUM(C33,C35))</f>
        <v>0</v>
      </c>
      <c r="D36" s="32">
        <f t="shared" si="4"/>
        <v>0</v>
      </c>
      <c r="E36" s="32">
        <f t="shared" si="4"/>
        <v>0</v>
      </c>
      <c r="F36" s="32">
        <f t="shared" si="4"/>
        <v>0</v>
      </c>
      <c r="G36" s="32">
        <f t="shared" si="4"/>
        <v>0</v>
      </c>
      <c r="H36" s="32">
        <f t="shared" si="4"/>
        <v>0</v>
      </c>
      <c r="I36" s="32">
        <f t="shared" si="4"/>
        <v>0</v>
      </c>
      <c r="J36" s="32">
        <f t="shared" si="4"/>
        <v>0</v>
      </c>
      <c r="K36" s="32">
        <f t="shared" si="4"/>
        <v>0</v>
      </c>
      <c r="L36" s="77">
        <f t="shared" si="4"/>
        <v>0</v>
      </c>
    </row>
    <row r="37" spans="1:12" s="8" customFormat="1" ht="14" customHeight="1" thickBot="1">
      <c r="A37" s="59"/>
      <c r="B37" s="28" t="s">
        <v>32</v>
      </c>
      <c r="C37" s="35">
        <f>COUNTIF(C14:C30,"=N/A")</f>
        <v>0</v>
      </c>
      <c r="D37" s="36">
        <f t="shared" ref="D37:L37" si="5">COUNTIF(D14:D30,"=N/A")</f>
        <v>0</v>
      </c>
      <c r="E37" s="36">
        <f t="shared" si="5"/>
        <v>0</v>
      </c>
      <c r="F37" s="36">
        <f t="shared" si="5"/>
        <v>0</v>
      </c>
      <c r="G37" s="36">
        <f t="shared" si="5"/>
        <v>0</v>
      </c>
      <c r="H37" s="36">
        <f t="shared" si="5"/>
        <v>0</v>
      </c>
      <c r="I37" s="36">
        <f t="shared" si="5"/>
        <v>0</v>
      </c>
      <c r="J37" s="36">
        <f t="shared" si="5"/>
        <v>0</v>
      </c>
      <c r="K37" s="36">
        <f t="shared" si="5"/>
        <v>0</v>
      </c>
      <c r="L37" s="79">
        <f t="shared" si="5"/>
        <v>0</v>
      </c>
    </row>
    <row r="38" spans="1:12" s="8" customFormat="1" ht="14" customHeight="1">
      <c r="A38" s="807"/>
      <c r="B38" s="807"/>
      <c r="C38" s="807"/>
      <c r="D38" s="807"/>
      <c r="E38" s="807"/>
      <c r="F38" s="807"/>
      <c r="G38" s="807"/>
      <c r="H38" s="807"/>
      <c r="I38" s="807"/>
      <c r="J38" s="807"/>
      <c r="K38" s="807"/>
      <c r="L38" s="807"/>
    </row>
  </sheetData>
  <sheetProtection sheet="1" objects="1" scenarios="1"/>
  <mergeCells count="6">
    <mergeCell ref="C5:L5"/>
    <mergeCell ref="C4:L4"/>
    <mergeCell ref="C2:L2"/>
    <mergeCell ref="A38:L38"/>
    <mergeCell ref="C6:L6"/>
    <mergeCell ref="C8:L8"/>
  </mergeCells>
  <conditionalFormatting sqref="C27:L30 C14:L16">
    <cfRule type="cellIs" dxfId="253" priority="565" stopIfTrue="1" operator="equal">
      <formula>"N/A"</formula>
    </cfRule>
  </conditionalFormatting>
  <conditionalFormatting sqref="C27:L30 C14:L16">
    <cfRule type="cellIs" dxfId="252" priority="563" stopIfTrue="1" operator="equal">
      <formula>"Not Met"</formula>
    </cfRule>
  </conditionalFormatting>
  <conditionalFormatting sqref="C14:L30">
    <cfRule type="cellIs" dxfId="251" priority="559" stopIfTrue="1" operator="equal">
      <formula>"Not Met"</formula>
    </cfRule>
    <cfRule type="cellIs" dxfId="250" priority="560" stopIfTrue="1" operator="equal">
      <formula>"N/A"</formula>
    </cfRule>
  </conditionalFormatting>
  <conditionalFormatting sqref="B16">
    <cfRule type="cellIs" dxfId="249" priority="469" operator="equal">
      <formula>"MET"</formula>
    </cfRule>
    <cfRule type="cellIs" dxfId="248" priority="470" operator="equal">
      <formula>"NO"</formula>
    </cfRule>
  </conditionalFormatting>
  <conditionalFormatting sqref="C1:L5 C7:L7 C8 C9:L1048576">
    <cfRule type="cellIs" dxfId="247" priority="467" operator="equal">
      <formula>"NO"</formula>
    </cfRule>
    <cfRule type="cellIs" dxfId="246" priority="468" operator="equal">
      <formula>"MET"</formula>
    </cfRule>
  </conditionalFormatting>
  <conditionalFormatting sqref="C14:C16 C27:C30">
    <cfRule type="expression" dxfId="245" priority="466">
      <formula>AND(C14&lt;&gt;"Met",C14&lt;&gt;"Not Met",C14&lt;&gt;"N/A",COUNTIF($C$14:$C$30,"=Yes")+COUNTIF($C$14:$C$30,"=No")+COUNTIF($C$14:$C$30,"=N/A")+COUNTIF($C$14:$C$30,"=Met")+COUNTIF($C$14:$C$30,"=Not Met")&gt;0)</formula>
    </cfRule>
  </conditionalFormatting>
  <conditionalFormatting sqref="D14:D16 D27:D30">
    <cfRule type="expression" dxfId="244" priority="465">
      <formula>AND(D14&lt;&gt;"Met",D14&lt;&gt;"Not Met",D14&lt;&gt;"N/A",COUNTIF($D$14:$D$30,"=Yes")+COUNTIF($D$14:$D$30,"=No")+COUNTIF($D$14:$D$30,"=N/A")+COUNTIF($D$14:$D$30,"=Met")+COUNTIF($D$14:$D$30,"=Not Met")&gt;0)</formula>
    </cfRule>
  </conditionalFormatting>
  <conditionalFormatting sqref="E14:E16 E27:E30">
    <cfRule type="expression" dxfId="243" priority="464">
      <formula>AND(E14&lt;&gt;"Met",E14&lt;&gt;"Not Met",E14&lt;&gt;"N/A",COUNTIF($E$14:$E$30,"=Yes")+COUNTIF($E$14:$E$30,"=No")+COUNTIF($E$14:$E$30,"=N/A")+COUNTIF($E$14:$E$30,"=Met")+COUNTIF($E$14:$E$30,"=Not Met")&gt;0)</formula>
    </cfRule>
  </conditionalFormatting>
  <conditionalFormatting sqref="F14:F16 F27:F30">
    <cfRule type="expression" dxfId="242" priority="463">
      <formula>AND(F14&lt;&gt;"Met",F14&lt;&gt;"Not Met",F14&lt;&gt;"N/A",COUNTIF($F$14:$F$30,"=Yes")+COUNTIF($F$14:$F$30,"=No")+COUNTIF($F$14:$F$30,"=N/A")+COUNTIF($F$14:$F$30,"=Met")+COUNTIF($F$14:$F$30,"=Not Met")&gt;0)</formula>
    </cfRule>
  </conditionalFormatting>
  <conditionalFormatting sqref="G14:G16 G27:G30">
    <cfRule type="expression" dxfId="241" priority="462">
      <formula>AND(G14&lt;&gt;"Met",G14&lt;&gt;"Not Met",G14&lt;&gt;"N/A",COUNTIF($G$14:$G$30,"=Yes")+COUNTIF($G$14:$G$30,"=No")+COUNTIF($G$14:$G$30,"=N/A")+COUNTIF($G$14:$G$30,"=Met")+COUNTIF($G$14:$G$30,"=Not Met")&gt;0)</formula>
    </cfRule>
  </conditionalFormatting>
  <conditionalFormatting sqref="H14:H16 H27:H30">
    <cfRule type="expression" dxfId="240" priority="461">
      <formula>AND(H14&lt;&gt;"Met",H14&lt;&gt;"Not Met",H14&lt;&gt;"N/A",COUNTIF($H$14:$H$30,"=Yes")+COUNTIF($H$14:$H$30,"=No")+COUNTIF($H$14:$H$30,"=N/A")+COUNTIF($H$14:$H$30,"=Met")+COUNTIF($H$14:$H$30,"=Not Met")&gt;0)</formula>
    </cfRule>
  </conditionalFormatting>
  <conditionalFormatting sqref="I14:I16 I27:I30">
    <cfRule type="expression" dxfId="239" priority="460">
      <formula>AND(I14&lt;&gt;"Met",I14&lt;&gt;"Not Met",I14&lt;&gt;"N/A",COUNTIF($I$14:$I$30,"=Yes")+COUNTIF($I$14:$I$30,"=No")+COUNTIF($I$14:$I$30,"=N/A")+COUNTIF($I$14:$I$30,"=Met")+COUNTIF($I$14:$I$30,"=Not Met")&gt;0)</formula>
    </cfRule>
  </conditionalFormatting>
  <conditionalFormatting sqref="J14:J16 J27:J30">
    <cfRule type="expression" dxfId="238" priority="459">
      <formula>AND(J14&lt;&gt;"Met",J14&lt;&gt;"Not Met",J14&lt;&gt;"N/A",COUNTIF($J$14:$J$30,"=Yes")+COUNTIF($J$14:$J$30,"=No")+COUNTIF($J$14:$J$30,"=N/A")+COUNTIF($J$14:$J$30,"=Met")+COUNTIF($J$14:$J$30,"=Not Met")&gt;0)</formula>
    </cfRule>
  </conditionalFormatting>
  <conditionalFormatting sqref="K14:K16 K27:K30">
    <cfRule type="expression" dxfId="237" priority="458">
      <formula>AND(K14&lt;&gt;"Met",K14&lt;&gt;"Not Met",K14&lt;&gt;"N/A",COUNTIF($K$14:$K$30,"=Yes")+COUNTIF($K$14:$K$30,"=No")+COUNTIF($K$14:$K$30,"=N/A")+COUNTIF($K$14:$K$30,"=Met")+COUNTIF($K$14:$K$30,"=Not Met")&gt;0)</formula>
    </cfRule>
  </conditionalFormatting>
  <conditionalFormatting sqref="L14:L16 L27:L30">
    <cfRule type="expression" dxfId="236" priority="457">
      <formula>AND(L14&lt;&gt;"Met",L14&lt;&gt;"Not Met",L14&lt;&gt;"N/A",COUNTIF($L$14:$L$30,"=Yes")+COUNTIF($L$14:$L$30,"=No")+COUNTIF($L$14:$L$30,"=N/A")+COUNTIF($L$14:$L$30,"=Met")+COUNTIF($L$14:$L$30,"=Not Met")&gt;0)</formula>
    </cfRule>
  </conditionalFormatting>
  <conditionalFormatting sqref="C6">
    <cfRule type="cellIs" dxfId="235" priority="91" operator="equal">
      <formula>"NO"</formula>
    </cfRule>
    <cfRule type="cellIs" dxfId="234" priority="92" operator="equal">
      <formula>"MET"</formula>
    </cfRule>
  </conditionalFormatting>
  <dataValidations count="5">
    <dataValidation type="list" allowBlank="1" showInputMessage="1" showErrorMessage="1" sqref="C14:L15 C27:L30" xr:uid="{00000000-0002-0000-1000-000000000000}">
      <formula1>"Met, Not Met, N/A"</formula1>
    </dataValidation>
    <dataValidation type="list" allowBlank="1" showInputMessage="1" showErrorMessage="1" sqref="C10:L10" xr:uid="{00000000-0002-0000-1000-000001000000}">
      <formula1>"Male,Female"</formula1>
    </dataValidation>
    <dataValidation type="list" allowBlank="1" showInputMessage="1" showErrorMessage="1" sqref="C17:L26" xr:uid="{00000000-0002-0000-1000-000002000000}">
      <formula1>YES</formula1>
    </dataValidation>
    <dataValidation type="list" allowBlank="1" showInputMessage="1" showErrorMessage="1" sqref="C5" xr:uid="{00000000-0002-0000-1000-000003000000}">
      <formula1>WORK_FIRST</formula1>
    </dataValidation>
    <dataValidation type="list" allowBlank="1" showInputMessage="1" showErrorMessage="1" sqref="C11:L11" xr:uid="{00000000-0002-0000-1000-000004000000}">
      <formula1>categories</formula1>
    </dataValidation>
  </dataValidations>
  <printOptions horizontalCentered="1"/>
  <pageMargins left="0.2" right="0.2" top="0.3" bottom="0.5" header="0.25" footer="0.3"/>
  <pageSetup paperSize="5" scale="90" orientation="landscape" r:id="rId1"/>
  <headerFooter alignWithMargins="0">
    <oddFooter>&amp;CSFY17 SAPTBG WORK FIRST/CHILD PROTECTIVE SERVICES SUBSTANCE USE INITIATIVE RECORD REVIEW&amp;R&amp;8&amp;K000000&amp;P</oddFooter>
  </headerFooter>
  <rowBreaks count="1" manualBreakCount="1">
    <brk id="26" max="15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5000000}">
          <x14:formula1>
            <xm:f>County!$A$2:$A$101</xm:f>
          </x14:formula1>
          <xm:sqref>C7:L7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theme="8" tint="-0.249977111117893"/>
  </sheetPr>
  <dimension ref="A1:BE37"/>
  <sheetViews>
    <sheetView zoomScaleNormal="100" zoomScaleSheetLayoutView="50" workbookViewId="0">
      <selection activeCell="P27" sqref="P27:P28"/>
    </sheetView>
  </sheetViews>
  <sheetFormatPr defaultColWidth="8.90625" defaultRowHeight="13"/>
  <cols>
    <col min="1" max="1" width="3.36328125" style="59" customWidth="1"/>
    <col min="2" max="2" width="75.6328125" style="37" customWidth="1"/>
    <col min="3" max="12" width="7.6328125" style="38" customWidth="1"/>
    <col min="13" max="16384" width="8.90625" style="3"/>
  </cols>
  <sheetData>
    <row r="1" spans="1:57" ht="36.75" customHeight="1">
      <c r="A1" s="62"/>
      <c r="B1" s="63"/>
      <c r="C1" s="156" t="s">
        <v>789</v>
      </c>
      <c r="D1" s="155"/>
      <c r="E1" s="155"/>
      <c r="F1" s="155"/>
      <c r="G1" s="155"/>
      <c r="H1" s="155"/>
      <c r="I1" s="155"/>
      <c r="J1" s="155"/>
      <c r="K1" s="155"/>
      <c r="L1" s="215"/>
    </row>
    <row r="2" spans="1:57" ht="18" customHeight="1">
      <c r="A2" s="64"/>
      <c r="B2" s="72" t="s">
        <v>171</v>
      </c>
      <c r="C2" s="818" t="str">
        <f>IF('Workbook Set-up'!$B$4="","[Name of LME-MCO]",'Workbook Set-up'!$B$4)</f>
        <v>[Name of LME-MCO]</v>
      </c>
      <c r="D2" s="819"/>
      <c r="E2" s="819"/>
      <c r="F2" s="819"/>
      <c r="G2" s="819"/>
      <c r="H2" s="819"/>
      <c r="I2" s="819"/>
      <c r="J2" s="819"/>
      <c r="K2" s="819"/>
      <c r="L2" s="820"/>
    </row>
    <row r="3" spans="1:57" ht="33"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57" ht="17.25" customHeight="1" thickBot="1">
      <c r="A4" s="67"/>
      <c r="B4" s="73" t="s">
        <v>11</v>
      </c>
      <c r="C4" s="843" t="str">
        <f>IF(AND('Workbook Set-up'!$B$14="",'Workbook Set-up'!$B$15=""),"",IF('Workbook Set-up'!$B$14='Workbook Set-up'!$B$15,TEXT('Workbook Set-up'!$B$14,"m/d/yyyy"),IF('Workbook Set-up'!$B$14&lt;&gt;'Workbook Set-up'!$B$15,TEXT('Workbook Set-up'!$B$14,"m/d/yyyy")&amp;" to "&amp;TEXT('Workbook Set-up'!$B$15,"m/d/yyyy"),"")))</f>
        <v/>
      </c>
      <c r="D4" s="844"/>
      <c r="E4" s="844"/>
      <c r="F4" s="844"/>
      <c r="G4" s="844"/>
      <c r="H4" s="844"/>
      <c r="I4" s="844"/>
      <c r="J4" s="844"/>
      <c r="K4" s="844"/>
      <c r="L4" s="845"/>
    </row>
    <row r="5" spans="1:57" s="405" customFormat="1" ht="15" customHeight="1">
      <c r="A5" s="400"/>
      <c r="B5" s="423" t="s">
        <v>3</v>
      </c>
      <c r="C5" s="813"/>
      <c r="D5" s="814"/>
      <c r="E5" s="814"/>
      <c r="F5" s="814"/>
      <c r="G5" s="814"/>
      <c r="H5" s="814"/>
      <c r="I5" s="814"/>
      <c r="J5" s="814"/>
      <c r="K5" s="814"/>
      <c r="L5" s="815"/>
    </row>
    <row r="6" spans="1:57" s="405" customFormat="1" ht="15" customHeight="1">
      <c r="A6" s="481"/>
      <c r="B6" s="482" t="s">
        <v>692</v>
      </c>
      <c r="C6" s="801"/>
      <c r="D6" s="802"/>
      <c r="E6" s="802"/>
      <c r="F6" s="802"/>
      <c r="G6" s="802"/>
      <c r="H6" s="802"/>
      <c r="I6" s="802"/>
      <c r="J6" s="802"/>
      <c r="K6" s="802"/>
      <c r="L6" s="803"/>
    </row>
    <row r="7" spans="1:57" s="405" customFormat="1" ht="15" customHeight="1">
      <c r="A7" s="402"/>
      <c r="B7" s="432" t="s">
        <v>242</v>
      </c>
      <c r="C7" s="781"/>
      <c r="D7" s="782"/>
      <c r="E7" s="782"/>
      <c r="F7" s="782"/>
      <c r="G7" s="782"/>
      <c r="H7" s="782"/>
      <c r="I7" s="782"/>
      <c r="J7" s="782"/>
      <c r="K7" s="782"/>
      <c r="L7" s="783"/>
    </row>
    <row r="8" spans="1:57" s="476" customFormat="1" ht="15" customHeight="1">
      <c r="A8" s="402"/>
      <c r="B8" s="432" t="s">
        <v>253</v>
      </c>
      <c r="C8" s="867"/>
      <c r="D8" s="868"/>
      <c r="E8" s="868"/>
      <c r="F8" s="868"/>
      <c r="G8" s="868"/>
      <c r="H8" s="868"/>
      <c r="I8" s="868"/>
      <c r="J8" s="868"/>
      <c r="K8" s="868"/>
      <c r="L8" s="869"/>
    </row>
    <row r="9" spans="1:57" s="438" customFormat="1" ht="15" customHeight="1">
      <c r="A9" s="414"/>
      <c r="B9" s="475" t="s">
        <v>54</v>
      </c>
      <c r="C9" s="473"/>
      <c r="D9" s="472"/>
      <c r="E9" s="472"/>
      <c r="F9" s="472"/>
      <c r="G9" s="472"/>
      <c r="H9" s="472"/>
      <c r="I9" s="472"/>
      <c r="J9" s="472"/>
      <c r="K9" s="472"/>
      <c r="L9" s="677"/>
    </row>
    <row r="10" spans="1:57" s="405" customFormat="1" ht="15" customHeight="1" thickBot="1">
      <c r="A10" s="452"/>
      <c r="B10" s="474" t="s">
        <v>662</v>
      </c>
      <c r="C10" s="453"/>
      <c r="D10" s="430"/>
      <c r="E10" s="430"/>
      <c r="F10" s="430"/>
      <c r="G10" s="430"/>
      <c r="H10" s="430"/>
      <c r="I10" s="430"/>
      <c r="J10" s="430"/>
      <c r="K10" s="430"/>
      <c r="L10" s="431"/>
    </row>
    <row r="11" spans="1:57" s="8" customFormat="1" ht="32.15" customHeight="1" thickBot="1">
      <c r="A11" s="11" t="s">
        <v>12</v>
      </c>
      <c r="B11" s="12" t="s">
        <v>13</v>
      </c>
      <c r="C11" s="13">
        <v>1</v>
      </c>
      <c r="D11" s="14">
        <v>2</v>
      </c>
      <c r="E11" s="14">
        <v>3</v>
      </c>
      <c r="F11" s="14">
        <v>4</v>
      </c>
      <c r="G11" s="14">
        <v>5</v>
      </c>
      <c r="H11" s="14">
        <v>6</v>
      </c>
      <c r="I11" s="14">
        <v>7</v>
      </c>
      <c r="J11" s="14">
        <v>8</v>
      </c>
      <c r="K11" s="14">
        <v>9</v>
      </c>
      <c r="L11" s="16">
        <v>10</v>
      </c>
    </row>
    <row r="12" spans="1:57" s="8" customFormat="1" ht="54.75" customHeight="1">
      <c r="A12" s="647" t="s">
        <v>15</v>
      </c>
      <c r="B12" s="693" t="s">
        <v>866</v>
      </c>
      <c r="C12" s="133"/>
      <c r="D12" s="133"/>
      <c r="E12" s="133"/>
      <c r="F12" s="133"/>
      <c r="G12" s="133"/>
      <c r="H12" s="133"/>
      <c r="I12" s="133"/>
      <c r="J12" s="133"/>
      <c r="K12" s="133"/>
      <c r="L12" s="222"/>
    </row>
    <row r="13" spans="1:57" s="8" customFormat="1" ht="36" customHeight="1">
      <c r="A13" s="654" t="s">
        <v>16</v>
      </c>
      <c r="B13" s="693" t="s">
        <v>768</v>
      </c>
      <c r="C13" s="133"/>
      <c r="D13" s="133"/>
      <c r="E13" s="133"/>
      <c r="F13" s="133"/>
      <c r="G13" s="133"/>
      <c r="H13" s="133"/>
      <c r="I13" s="133"/>
      <c r="J13" s="133"/>
      <c r="K13" s="133"/>
      <c r="L13" s="98"/>
    </row>
    <row r="14" spans="1:57" s="20" customFormat="1" ht="50.25" customHeight="1">
      <c r="A14" s="655" t="s">
        <v>17</v>
      </c>
      <c r="B14" s="678" t="s">
        <v>841</v>
      </c>
      <c r="C14" s="305" t="str">
        <f>IF(COUNTIF(C15:C19, "YES")=5, "MET", IF(COUNTIF(C15:C19, "NO")&gt;=1, "NOT MET",IF(COUNTIF(C15:C19,"=N/A")=5,"N/A","")))</f>
        <v/>
      </c>
      <c r="D14" s="305" t="str">
        <f t="shared" ref="D14:L14" si="0">IF(COUNTIF(D15:D19, "YES")=5, "MET", IF(COUNTIF(D15:D19, "NO")&gt;=1, "NOT MET",IF(COUNTIF(D15:D19,"=N/A")=5,"N/A","")))</f>
        <v/>
      </c>
      <c r="E14" s="305" t="str">
        <f t="shared" si="0"/>
        <v/>
      </c>
      <c r="F14" s="305" t="str">
        <f t="shared" si="0"/>
        <v/>
      </c>
      <c r="G14" s="305" t="str">
        <f t="shared" si="0"/>
        <v/>
      </c>
      <c r="H14" s="305" t="str">
        <f t="shared" si="0"/>
        <v/>
      </c>
      <c r="I14" s="305" t="str">
        <f t="shared" si="0"/>
        <v/>
      </c>
      <c r="J14" s="305" t="str">
        <f t="shared" si="0"/>
        <v/>
      </c>
      <c r="K14" s="305" t="str">
        <f t="shared" si="0"/>
        <v/>
      </c>
      <c r="L14" s="306" t="str">
        <f t="shared" si="0"/>
        <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row>
    <row r="15" spans="1:57" s="384" customFormat="1" ht="14.15" customHeight="1">
      <c r="A15" s="681"/>
      <c r="B15" s="684" t="s">
        <v>772</v>
      </c>
      <c r="C15" s="134"/>
      <c r="D15" s="22"/>
      <c r="E15" s="22"/>
      <c r="F15" s="22"/>
      <c r="G15" s="22"/>
      <c r="H15" s="22"/>
      <c r="I15" s="22"/>
      <c r="J15" s="22"/>
      <c r="K15" s="22"/>
      <c r="L15" s="149"/>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383"/>
      <c r="AW15" s="383"/>
      <c r="AX15" s="383"/>
      <c r="AY15" s="383"/>
      <c r="AZ15" s="383"/>
      <c r="BA15" s="383"/>
      <c r="BB15" s="383"/>
      <c r="BC15" s="383"/>
      <c r="BD15" s="383"/>
      <c r="BE15" s="383"/>
    </row>
    <row r="16" spans="1:57" s="384" customFormat="1" ht="14.15" customHeight="1">
      <c r="A16" s="681"/>
      <c r="B16" s="684" t="s">
        <v>773</v>
      </c>
      <c r="C16" s="134"/>
      <c r="D16" s="22"/>
      <c r="E16" s="22"/>
      <c r="F16" s="22"/>
      <c r="G16" s="22"/>
      <c r="H16" s="22"/>
      <c r="I16" s="22"/>
      <c r="J16" s="22"/>
      <c r="K16" s="22"/>
      <c r="L16" s="149"/>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3"/>
      <c r="AP16" s="383"/>
      <c r="AQ16" s="383"/>
      <c r="AR16" s="383"/>
      <c r="AS16" s="383"/>
      <c r="AT16" s="383"/>
      <c r="AU16" s="383"/>
      <c r="AV16" s="383"/>
      <c r="AW16" s="383"/>
      <c r="AX16" s="383"/>
      <c r="AY16" s="383"/>
      <c r="AZ16" s="383"/>
      <c r="BA16" s="383"/>
      <c r="BB16" s="383"/>
      <c r="BC16" s="383"/>
      <c r="BD16" s="383"/>
      <c r="BE16" s="383"/>
    </row>
    <row r="17" spans="1:57" s="384" customFormat="1" ht="14.15" customHeight="1">
      <c r="A17" s="681"/>
      <c r="B17" s="684" t="s">
        <v>774</v>
      </c>
      <c r="C17" s="134"/>
      <c r="D17" s="22"/>
      <c r="E17" s="22"/>
      <c r="F17" s="22"/>
      <c r="G17" s="22"/>
      <c r="H17" s="22"/>
      <c r="I17" s="22"/>
      <c r="J17" s="22"/>
      <c r="K17" s="22"/>
      <c r="L17" s="149"/>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3"/>
      <c r="AN17" s="383"/>
      <c r="AO17" s="383"/>
      <c r="AP17" s="383"/>
      <c r="AQ17" s="383"/>
      <c r="AR17" s="383"/>
      <c r="AS17" s="383"/>
      <c r="AT17" s="383"/>
      <c r="AU17" s="383"/>
      <c r="AV17" s="383"/>
      <c r="AW17" s="383"/>
      <c r="AX17" s="383"/>
      <c r="AY17" s="383"/>
      <c r="AZ17" s="383"/>
      <c r="BA17" s="383"/>
      <c r="BB17" s="383"/>
      <c r="BC17" s="383"/>
      <c r="BD17" s="383"/>
      <c r="BE17" s="383"/>
    </row>
    <row r="18" spans="1:57" s="384" customFormat="1" ht="14.15" customHeight="1">
      <c r="A18" s="681"/>
      <c r="B18" s="684" t="s">
        <v>775</v>
      </c>
      <c r="C18" s="134"/>
      <c r="D18" s="22"/>
      <c r="E18" s="22"/>
      <c r="F18" s="22"/>
      <c r="G18" s="22"/>
      <c r="H18" s="22"/>
      <c r="I18" s="22"/>
      <c r="J18" s="22"/>
      <c r="K18" s="22"/>
      <c r="L18" s="149"/>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3"/>
      <c r="AS18" s="383"/>
      <c r="AT18" s="383"/>
      <c r="AU18" s="383"/>
      <c r="AV18" s="383"/>
      <c r="AW18" s="383"/>
      <c r="AX18" s="383"/>
      <c r="AY18" s="383"/>
      <c r="AZ18" s="383"/>
      <c r="BA18" s="383"/>
      <c r="BB18" s="383"/>
      <c r="BC18" s="383"/>
      <c r="BD18" s="383"/>
      <c r="BE18" s="383"/>
    </row>
    <row r="19" spans="1:57" s="384" customFormat="1" ht="14.15" customHeight="1">
      <c r="A19" s="681"/>
      <c r="B19" s="684" t="s">
        <v>776</v>
      </c>
      <c r="C19" s="134"/>
      <c r="D19" s="22"/>
      <c r="E19" s="22"/>
      <c r="F19" s="22"/>
      <c r="G19" s="22"/>
      <c r="H19" s="22"/>
      <c r="I19" s="22"/>
      <c r="J19" s="22"/>
      <c r="K19" s="22"/>
      <c r="L19" s="149"/>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3"/>
      <c r="BC19" s="383"/>
      <c r="BD19" s="383"/>
      <c r="BE19" s="383"/>
    </row>
    <row r="20" spans="1:57" s="385" customFormat="1" ht="52.5" customHeight="1">
      <c r="A20" s="687" t="s">
        <v>18</v>
      </c>
      <c r="B20" s="694" t="s">
        <v>777</v>
      </c>
      <c r="C20" s="17"/>
      <c r="D20" s="24"/>
      <c r="E20" s="24"/>
      <c r="F20" s="24"/>
      <c r="G20" s="24"/>
      <c r="H20" s="24"/>
      <c r="I20" s="24"/>
      <c r="J20" s="24"/>
      <c r="K20" s="24"/>
      <c r="L20" s="98"/>
    </row>
    <row r="21" spans="1:57" s="385" customFormat="1" ht="39.75" customHeight="1">
      <c r="A21" s="687" t="s">
        <v>19</v>
      </c>
      <c r="B21" s="695" t="s">
        <v>778</v>
      </c>
      <c r="C21" s="17"/>
      <c r="D21" s="24"/>
      <c r="E21" s="24"/>
      <c r="F21" s="24"/>
      <c r="G21" s="24"/>
      <c r="H21" s="24"/>
      <c r="I21" s="24"/>
      <c r="J21" s="24"/>
      <c r="K21" s="24"/>
      <c r="L21" s="98"/>
    </row>
    <row r="22" spans="1:57" s="385" customFormat="1" ht="36" customHeight="1">
      <c r="A22" s="696" t="s">
        <v>20</v>
      </c>
      <c r="B22" s="695" t="s">
        <v>780</v>
      </c>
      <c r="C22" s="17"/>
      <c r="D22" s="24"/>
      <c r="E22" s="24"/>
      <c r="F22" s="24"/>
      <c r="G22" s="24"/>
      <c r="H22" s="24"/>
      <c r="I22" s="24"/>
      <c r="J22" s="24"/>
      <c r="K22" s="24"/>
      <c r="L22" s="98"/>
    </row>
    <row r="23" spans="1:57" s="385" customFormat="1" ht="57.75" customHeight="1">
      <c r="A23" s="696" t="s">
        <v>21</v>
      </c>
      <c r="B23" s="697" t="s">
        <v>853</v>
      </c>
      <c r="C23" s="704" t="str">
        <f>IF(COUNTIF(C24:C27, "YES")&gt;=1, "MET", IF(COUNTIF(C24:C27, "NO")=4, "NOT MET",IF(COUNTIF(C24:C27,"=N/A")=4,"N/A","")))</f>
        <v/>
      </c>
      <c r="D23" s="705" t="str">
        <f t="shared" ref="D23:L23" si="1">IF(COUNTIF(D24:D27, "YES")&gt;=1, "MET", IF(COUNTIF(D24:D27, "NO")=4, "NOT MET",IF(COUNTIF(D24:D27,"=N/A")=4,"N/A","")))</f>
        <v/>
      </c>
      <c r="E23" s="705" t="str">
        <f t="shared" si="1"/>
        <v/>
      </c>
      <c r="F23" s="705" t="str">
        <f t="shared" si="1"/>
        <v/>
      </c>
      <c r="G23" s="705" t="str">
        <f t="shared" si="1"/>
        <v/>
      </c>
      <c r="H23" s="705" t="str">
        <f t="shared" si="1"/>
        <v/>
      </c>
      <c r="I23" s="705" t="str">
        <f t="shared" si="1"/>
        <v/>
      </c>
      <c r="J23" s="705" t="str">
        <f t="shared" si="1"/>
        <v/>
      </c>
      <c r="K23" s="705" t="str">
        <f t="shared" si="1"/>
        <v/>
      </c>
      <c r="L23" s="626" t="str">
        <f t="shared" si="1"/>
        <v/>
      </c>
    </row>
    <row r="24" spans="1:57" s="385" customFormat="1" ht="17.149999999999999" customHeight="1">
      <c r="A24" s="698" t="s">
        <v>801</v>
      </c>
      <c r="B24" s="699" t="s">
        <v>837</v>
      </c>
      <c r="C24" s="17"/>
      <c r="D24" s="22"/>
      <c r="E24" s="22"/>
      <c r="F24" s="22"/>
      <c r="G24" s="22"/>
      <c r="H24" s="22"/>
      <c r="I24" s="22"/>
      <c r="J24" s="22"/>
      <c r="K24" s="22"/>
      <c r="L24" s="98"/>
    </row>
    <row r="25" spans="1:57" s="385" customFormat="1" ht="17.149999999999999" customHeight="1">
      <c r="A25" s="698" t="s">
        <v>795</v>
      </c>
      <c r="B25" s="699" t="s">
        <v>838</v>
      </c>
      <c r="C25" s="19"/>
      <c r="D25" s="22"/>
      <c r="E25" s="22"/>
      <c r="F25" s="22"/>
      <c r="G25" s="22"/>
      <c r="H25" s="22"/>
      <c r="I25" s="22"/>
      <c r="J25" s="22"/>
      <c r="K25" s="22"/>
      <c r="L25" s="149"/>
    </row>
    <row r="26" spans="1:57" s="385" customFormat="1" ht="17.149999999999999" customHeight="1">
      <c r="A26" s="698" t="s">
        <v>796</v>
      </c>
      <c r="B26" s="699" t="s">
        <v>839</v>
      </c>
      <c r="C26" s="19"/>
      <c r="D26" s="22"/>
      <c r="E26" s="22"/>
      <c r="F26" s="22"/>
      <c r="G26" s="22"/>
      <c r="H26" s="22"/>
      <c r="I26" s="22"/>
      <c r="J26" s="22"/>
      <c r="K26" s="22"/>
      <c r="L26" s="149"/>
    </row>
    <row r="27" spans="1:57" s="385" customFormat="1" ht="17.149999999999999" customHeight="1">
      <c r="A27" s="698" t="s">
        <v>797</v>
      </c>
      <c r="B27" s="699" t="s">
        <v>840</v>
      </c>
      <c r="C27" s="19"/>
      <c r="D27" s="22"/>
      <c r="E27" s="22"/>
      <c r="F27" s="22"/>
      <c r="G27" s="22"/>
      <c r="H27" s="22"/>
      <c r="I27" s="22"/>
      <c r="J27" s="22"/>
      <c r="K27" s="22"/>
      <c r="L27" s="149"/>
    </row>
    <row r="28" spans="1:57" s="385" customFormat="1" ht="36" customHeight="1" thickBot="1">
      <c r="A28" s="700" t="s">
        <v>22</v>
      </c>
      <c r="B28" s="701" t="s">
        <v>779</v>
      </c>
      <c r="C28" s="17"/>
      <c r="D28" s="24"/>
      <c r="E28" s="24"/>
      <c r="F28" s="24"/>
      <c r="G28" s="24"/>
      <c r="H28" s="24"/>
      <c r="I28" s="24"/>
      <c r="J28" s="24"/>
      <c r="K28" s="24"/>
      <c r="L28" s="98"/>
    </row>
    <row r="29" spans="1:57" s="385" customFormat="1" ht="36" customHeight="1" thickBot="1">
      <c r="A29" s="702" t="s">
        <v>23</v>
      </c>
      <c r="B29" s="703" t="s">
        <v>844</v>
      </c>
      <c r="C29" s="93"/>
      <c r="D29" s="94"/>
      <c r="E29" s="94"/>
      <c r="F29" s="94"/>
      <c r="G29" s="94"/>
      <c r="H29" s="94"/>
      <c r="I29" s="94"/>
      <c r="J29" s="94"/>
      <c r="K29" s="94"/>
      <c r="L29" s="150"/>
    </row>
    <row r="30" spans="1:57" s="8" customFormat="1" ht="14" customHeight="1" thickBot="1">
      <c r="A30" s="59"/>
      <c r="B30" s="26" t="s">
        <v>27</v>
      </c>
      <c r="C30" s="86"/>
      <c r="D30" s="90"/>
      <c r="E30" s="87"/>
      <c r="F30" s="87"/>
      <c r="G30" s="87"/>
      <c r="H30" s="87"/>
      <c r="I30" s="87"/>
      <c r="J30" s="87"/>
      <c r="K30" s="87"/>
      <c r="L30" s="89"/>
    </row>
    <row r="31" spans="1:57" s="8" customFormat="1" ht="14" customHeight="1" thickBot="1">
      <c r="A31" s="59"/>
      <c r="B31" s="26"/>
      <c r="C31" s="27"/>
      <c r="D31" s="27"/>
      <c r="E31" s="27"/>
      <c r="F31" s="27"/>
      <c r="G31" s="27"/>
      <c r="H31" s="27"/>
      <c r="I31" s="27"/>
      <c r="J31" s="27"/>
      <c r="K31" s="27"/>
      <c r="L31" s="27"/>
    </row>
    <row r="32" spans="1:57" s="8" customFormat="1" ht="14" customHeight="1">
      <c r="A32" s="59"/>
      <c r="B32" s="28" t="s">
        <v>28</v>
      </c>
      <c r="C32" s="29">
        <f>COUNTIF(C12:C29,"=Met")</f>
        <v>0</v>
      </c>
      <c r="D32" s="30">
        <f t="shared" ref="D32:L32" si="2">COUNTIF(D12:D29,"=Met")</f>
        <v>0</v>
      </c>
      <c r="E32" s="30">
        <f t="shared" si="2"/>
        <v>0</v>
      </c>
      <c r="F32" s="30">
        <f t="shared" si="2"/>
        <v>0</v>
      </c>
      <c r="G32" s="30">
        <f t="shared" si="2"/>
        <v>0</v>
      </c>
      <c r="H32" s="30">
        <f t="shared" si="2"/>
        <v>0</v>
      </c>
      <c r="I32" s="30">
        <f t="shared" si="2"/>
        <v>0</v>
      </c>
      <c r="J32" s="30">
        <f t="shared" si="2"/>
        <v>0</v>
      </c>
      <c r="K32" s="30">
        <f t="shared" si="2"/>
        <v>0</v>
      </c>
      <c r="L32" s="227">
        <f t="shared" si="2"/>
        <v>0</v>
      </c>
    </row>
    <row r="33" spans="1:12" s="8" customFormat="1" ht="14" customHeight="1">
      <c r="A33" s="59"/>
      <c r="B33" s="28" t="s">
        <v>29</v>
      </c>
      <c r="C33" s="31">
        <f t="shared" ref="C33:L33" si="3">IF(SUM(C32,C34)=0,0,C32/SUM(C32,C34))</f>
        <v>0</v>
      </c>
      <c r="D33" s="32">
        <f t="shared" si="3"/>
        <v>0</v>
      </c>
      <c r="E33" s="32">
        <f t="shared" si="3"/>
        <v>0</v>
      </c>
      <c r="F33" s="32">
        <f t="shared" si="3"/>
        <v>0</v>
      </c>
      <c r="G33" s="32">
        <f t="shared" si="3"/>
        <v>0</v>
      </c>
      <c r="H33" s="32">
        <f t="shared" si="3"/>
        <v>0</v>
      </c>
      <c r="I33" s="32">
        <f t="shared" si="3"/>
        <v>0</v>
      </c>
      <c r="J33" s="32">
        <f t="shared" si="3"/>
        <v>0</v>
      </c>
      <c r="K33" s="32">
        <f t="shared" si="3"/>
        <v>0</v>
      </c>
      <c r="L33" s="228">
        <f t="shared" si="3"/>
        <v>0</v>
      </c>
    </row>
    <row r="34" spans="1:12" s="8" customFormat="1" ht="14" customHeight="1">
      <c r="A34" s="59"/>
      <c r="B34" s="28" t="s">
        <v>30</v>
      </c>
      <c r="C34" s="33">
        <f>COUNTIF(C12:C29,"=Not Met")</f>
        <v>0</v>
      </c>
      <c r="D34" s="34">
        <f t="shared" ref="D34:L34" si="4">COUNTIF(D12:D29,"=Not Met")</f>
        <v>0</v>
      </c>
      <c r="E34" s="34">
        <f t="shared" si="4"/>
        <v>0</v>
      </c>
      <c r="F34" s="34">
        <f t="shared" si="4"/>
        <v>0</v>
      </c>
      <c r="G34" s="34">
        <f t="shared" si="4"/>
        <v>0</v>
      </c>
      <c r="H34" s="34">
        <f t="shared" si="4"/>
        <v>0</v>
      </c>
      <c r="I34" s="34">
        <f t="shared" si="4"/>
        <v>0</v>
      </c>
      <c r="J34" s="34">
        <f t="shared" si="4"/>
        <v>0</v>
      </c>
      <c r="K34" s="34">
        <f t="shared" si="4"/>
        <v>0</v>
      </c>
      <c r="L34" s="229">
        <f t="shared" si="4"/>
        <v>0</v>
      </c>
    </row>
    <row r="35" spans="1:12" s="8" customFormat="1" ht="14" customHeight="1">
      <c r="A35" s="59"/>
      <c r="B35" s="28" t="s">
        <v>31</v>
      </c>
      <c r="C35" s="31">
        <f t="shared" ref="C35:L35" si="5">IF(SUM(C32,C34)=0,0,C34/SUM(C32,C34))</f>
        <v>0</v>
      </c>
      <c r="D35" s="32">
        <f t="shared" si="5"/>
        <v>0</v>
      </c>
      <c r="E35" s="32">
        <f t="shared" si="5"/>
        <v>0</v>
      </c>
      <c r="F35" s="32">
        <f t="shared" si="5"/>
        <v>0</v>
      </c>
      <c r="G35" s="32">
        <f t="shared" si="5"/>
        <v>0</v>
      </c>
      <c r="H35" s="32">
        <f t="shared" si="5"/>
        <v>0</v>
      </c>
      <c r="I35" s="32">
        <f t="shared" si="5"/>
        <v>0</v>
      </c>
      <c r="J35" s="32">
        <f t="shared" si="5"/>
        <v>0</v>
      </c>
      <c r="K35" s="32">
        <f t="shared" si="5"/>
        <v>0</v>
      </c>
      <c r="L35" s="228">
        <f t="shared" si="5"/>
        <v>0</v>
      </c>
    </row>
    <row r="36" spans="1:12" s="8" customFormat="1" ht="14" customHeight="1" thickBot="1">
      <c r="A36" s="59"/>
      <c r="B36" s="28" t="s">
        <v>32</v>
      </c>
      <c r="C36" s="35">
        <f>COUNTIF(C12:C29,"=N/A")</f>
        <v>0</v>
      </c>
      <c r="D36" s="36">
        <f t="shared" ref="D36:L36" si="6">COUNTIF(D12:D29,"=N/A")</f>
        <v>0</v>
      </c>
      <c r="E36" s="36">
        <f t="shared" si="6"/>
        <v>0</v>
      </c>
      <c r="F36" s="36">
        <f t="shared" si="6"/>
        <v>0</v>
      </c>
      <c r="G36" s="36">
        <f t="shared" si="6"/>
        <v>0</v>
      </c>
      <c r="H36" s="36">
        <f t="shared" si="6"/>
        <v>0</v>
      </c>
      <c r="I36" s="36">
        <f t="shared" si="6"/>
        <v>0</v>
      </c>
      <c r="J36" s="36">
        <f t="shared" si="6"/>
        <v>0</v>
      </c>
      <c r="K36" s="36">
        <f t="shared" si="6"/>
        <v>0</v>
      </c>
      <c r="L36" s="230">
        <f t="shared" si="6"/>
        <v>0</v>
      </c>
    </row>
    <row r="37" spans="1:12" s="8" customFormat="1" ht="14" customHeight="1">
      <c r="A37" s="807"/>
      <c r="B37" s="807"/>
      <c r="C37" s="807"/>
      <c r="D37" s="807"/>
      <c r="E37" s="807"/>
      <c r="F37" s="807"/>
      <c r="G37" s="807"/>
      <c r="H37" s="807"/>
      <c r="I37" s="807"/>
      <c r="J37" s="807"/>
      <c r="K37" s="807"/>
      <c r="L37" s="807"/>
    </row>
  </sheetData>
  <sheetProtection sheet="1" objects="1" scenarios="1"/>
  <mergeCells count="7">
    <mergeCell ref="A37:L37"/>
    <mergeCell ref="C5:L5"/>
    <mergeCell ref="C2:L2"/>
    <mergeCell ref="C4:L4"/>
    <mergeCell ref="C8:L8"/>
    <mergeCell ref="C6:L6"/>
    <mergeCell ref="C7:L7"/>
  </mergeCells>
  <conditionalFormatting sqref="B14">
    <cfRule type="cellIs" dxfId="233" priority="1515" operator="equal">
      <formula>"MET"</formula>
    </cfRule>
    <cfRule type="cellIs" dxfId="232" priority="1516" operator="equal">
      <formula>"NO"</formula>
    </cfRule>
  </conditionalFormatting>
  <conditionalFormatting sqref="C14:L14">
    <cfRule type="expression" dxfId="231" priority="67" stopIfTrue="1">
      <formula>AND(C$12&lt;&gt;"",C14="")</formula>
    </cfRule>
  </conditionalFormatting>
  <conditionalFormatting sqref="C13:L14">
    <cfRule type="cellIs" dxfId="230" priority="65" stopIfTrue="1" operator="equal">
      <formula>"Not Met"</formula>
    </cfRule>
    <cfRule type="cellIs" dxfId="229" priority="66" stopIfTrue="1" operator="equal">
      <formula>"N/A"</formula>
    </cfRule>
  </conditionalFormatting>
  <conditionalFormatting sqref="C13:L13">
    <cfRule type="expression" dxfId="228" priority="64" stopIfTrue="1">
      <formula>AND(C$12&lt;&gt;"",C13="")</formula>
    </cfRule>
  </conditionalFormatting>
  <conditionalFormatting sqref="C20:L20">
    <cfRule type="cellIs" dxfId="227" priority="62" stopIfTrue="1" operator="equal">
      <formula>"Not Met"</formula>
    </cfRule>
    <cfRule type="cellIs" dxfId="226" priority="63" stopIfTrue="1" operator="equal">
      <formula>"N/A"</formula>
    </cfRule>
  </conditionalFormatting>
  <conditionalFormatting sqref="C20:L20">
    <cfRule type="expression" dxfId="225" priority="61" stopIfTrue="1">
      <formula>AND(C$12&lt;&gt;"",C20="")</formula>
    </cfRule>
  </conditionalFormatting>
  <conditionalFormatting sqref="C28:L29 C21:L23">
    <cfRule type="expression" dxfId="224" priority="58" stopIfTrue="1">
      <formula>AND(C$12&lt;&gt;"",C21="")</formula>
    </cfRule>
  </conditionalFormatting>
  <conditionalFormatting sqref="C12:L14 C28:L29 C20:L23">
    <cfRule type="cellIs" dxfId="223" priority="59" stopIfTrue="1" operator="equal">
      <formula>"Not Met"</formula>
    </cfRule>
    <cfRule type="cellIs" dxfId="222" priority="60" stopIfTrue="1" operator="equal">
      <formula>"N/A"</formula>
    </cfRule>
  </conditionalFormatting>
  <conditionalFormatting sqref="C12:L14 C28:L29 C20:L23">
    <cfRule type="cellIs" dxfId="221" priority="56" operator="equal">
      <formula>"NO"</formula>
    </cfRule>
    <cfRule type="cellIs" dxfId="220" priority="57" operator="equal">
      <formula>"MET"</formula>
    </cfRule>
  </conditionalFormatting>
  <conditionalFormatting sqref="C15:L19">
    <cfRule type="cellIs" dxfId="219" priority="54" stopIfTrue="1" operator="equal">
      <formula>"Not Met"</formula>
    </cfRule>
    <cfRule type="cellIs" dxfId="218" priority="55" stopIfTrue="1" operator="equal">
      <formula>"N/A"</formula>
    </cfRule>
  </conditionalFormatting>
  <conditionalFormatting sqref="C15:L19">
    <cfRule type="cellIs" dxfId="217" priority="48" stopIfTrue="1" operator="equal">
      <formula>"Not Met"</formula>
    </cfRule>
    <cfRule type="cellIs" dxfId="216" priority="49" stopIfTrue="1" operator="equal">
      <formula>"N/A"</formula>
    </cfRule>
  </conditionalFormatting>
  <conditionalFormatting sqref="C1:L5 C11:L11 C15:L19 C7:L9 C30:L1048576">
    <cfRule type="cellIs" dxfId="215" priority="46" operator="equal">
      <formula>"NO"</formula>
    </cfRule>
    <cfRule type="cellIs" dxfId="214" priority="47" operator="equal">
      <formula>"MET"</formula>
    </cfRule>
  </conditionalFormatting>
  <conditionalFormatting sqref="C10:L10">
    <cfRule type="cellIs" dxfId="213" priority="45" operator="equal">
      <formula>"MET"</formula>
    </cfRule>
  </conditionalFormatting>
  <conditionalFormatting sqref="C12:L14 C28:L29 C20:L23">
    <cfRule type="expression" dxfId="212" priority="44">
      <formula>AND(C$12&lt;&gt;"",C12="")</formula>
    </cfRule>
  </conditionalFormatting>
  <conditionalFormatting sqref="C6">
    <cfRule type="cellIs" dxfId="211" priority="42" operator="equal">
      <formula>"NO"</formula>
    </cfRule>
    <cfRule type="cellIs" dxfId="210" priority="43" operator="equal">
      <formula>"MET"</formula>
    </cfRule>
  </conditionalFormatting>
  <conditionalFormatting sqref="C12:L13">
    <cfRule type="cellIs" dxfId="209" priority="14" stopIfTrue="1" operator="equal">
      <formula>"Not Met"</formula>
    </cfRule>
    <cfRule type="cellIs" dxfId="208" priority="15" stopIfTrue="1" operator="equal">
      <formula>"N/A"</formula>
    </cfRule>
  </conditionalFormatting>
  <conditionalFormatting sqref="C12:L13">
    <cfRule type="expression" dxfId="207" priority="13" stopIfTrue="1">
      <formula>AND(C$12&lt;&gt;"",C12="")</formula>
    </cfRule>
  </conditionalFormatting>
  <conditionalFormatting sqref="C12:L12">
    <cfRule type="cellIs" dxfId="206" priority="11" stopIfTrue="1" operator="equal">
      <formula>"Not Met"</formula>
    </cfRule>
    <cfRule type="cellIs" dxfId="205" priority="12" stopIfTrue="1" operator="equal">
      <formula>"N/A"</formula>
    </cfRule>
  </conditionalFormatting>
  <conditionalFormatting sqref="C12:L12">
    <cfRule type="expression" dxfId="204" priority="10" stopIfTrue="1">
      <formula>AND(C$12&lt;&gt;"",C12="")</formula>
    </cfRule>
  </conditionalFormatting>
  <conditionalFormatting sqref="C13:L13">
    <cfRule type="cellIs" dxfId="203" priority="8" stopIfTrue="1" operator="equal">
      <formula>"Not Met"</formula>
    </cfRule>
    <cfRule type="cellIs" dxfId="202" priority="9" stopIfTrue="1" operator="equal">
      <formula>"N/A"</formula>
    </cfRule>
  </conditionalFormatting>
  <conditionalFormatting sqref="C13:L13">
    <cfRule type="expression" dxfId="201" priority="7" stopIfTrue="1">
      <formula>AND(C$12&lt;&gt;"",C13="")</formula>
    </cfRule>
  </conditionalFormatting>
  <conditionalFormatting sqref="C24:L27">
    <cfRule type="cellIs" dxfId="200" priority="5" stopIfTrue="1" operator="equal">
      <formula>"Not Met"</formula>
    </cfRule>
    <cfRule type="cellIs" dxfId="199" priority="6" stopIfTrue="1" operator="equal">
      <formula>"N/A"</formula>
    </cfRule>
  </conditionalFormatting>
  <conditionalFormatting sqref="C24:L27">
    <cfRule type="cellIs" dxfId="198" priority="3" stopIfTrue="1" operator="equal">
      <formula>"Not Met"</formula>
    </cfRule>
    <cfRule type="cellIs" dxfId="197" priority="4" stopIfTrue="1" operator="equal">
      <formula>"N/A"</formula>
    </cfRule>
  </conditionalFormatting>
  <conditionalFormatting sqref="C24:L27">
    <cfRule type="cellIs" dxfId="196" priority="1" operator="equal">
      <formula>"NO"</formula>
    </cfRule>
    <cfRule type="cellIs" dxfId="195" priority="2" operator="equal">
      <formula>"MET"</formula>
    </cfRule>
  </conditionalFormatting>
  <dataValidations disablePrompts="1" count="4">
    <dataValidation type="list" allowBlank="1" showInputMessage="1" showErrorMessage="1" sqref="C12:L13 C28:L29 C20:L22" xr:uid="{00000000-0002-0000-1100-000000000000}">
      <formula1>"Met, Not Met, N/A"</formula1>
    </dataValidation>
    <dataValidation type="list" allowBlank="1" showInputMessage="1" showErrorMessage="1" sqref="C15:L19 C24:L27" xr:uid="{00000000-0002-0000-1100-000001000000}">
      <formula1>YES</formula1>
    </dataValidation>
    <dataValidation type="list" allowBlank="1" showInputMessage="1" showErrorMessage="1" sqref="C5" xr:uid="{00000000-0002-0000-1100-000002000000}">
      <formula1>JJSAMPH</formula1>
    </dataValidation>
    <dataValidation type="list" allowBlank="1" showInputMessage="1" showErrorMessage="1" sqref="C7" xr:uid="{00000000-0002-0000-1100-000003000000}">
      <formula1>"YES, NO"</formula1>
    </dataValidation>
  </dataValidations>
  <printOptions horizontalCentered="1"/>
  <pageMargins left="0.2" right="0.2" top="0.3" bottom="0.25" header="0.25" footer="0"/>
  <pageSetup paperSize="5" scale="80" orientation="landscape" r:id="rId1"/>
  <headerFooter alignWithMargins="0">
    <oddFooter>&amp;CSFY17 JUVENILE JUSTICE SUBSTANCE ABUSE MENTAL HEALTH PARTNERSHIP (JJSAMHP) PROGRAM MONITORING&amp;R&amp;8&amp;K000000&amp;P</oddFooter>
  </headerFooter>
  <rowBreaks count="1" manualBreakCount="1">
    <brk id="36" max="15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249977111117893"/>
  </sheetPr>
  <dimension ref="A1:BE50"/>
  <sheetViews>
    <sheetView zoomScaleNormal="100" zoomScaleSheetLayoutView="50" workbookViewId="0">
      <selection activeCell="B31" sqref="B31:B33"/>
    </sheetView>
  </sheetViews>
  <sheetFormatPr defaultColWidth="8.90625" defaultRowHeight="13"/>
  <cols>
    <col min="1" max="1" width="3.36328125" style="59" customWidth="1"/>
    <col min="2" max="2" width="75.6328125" style="37" customWidth="1"/>
    <col min="3" max="12" width="7.6328125" style="38" customWidth="1"/>
    <col min="13" max="16384" width="8.90625" style="3"/>
  </cols>
  <sheetData>
    <row r="1" spans="1:12" ht="36.75" customHeight="1">
      <c r="A1" s="62"/>
      <c r="B1" s="63"/>
      <c r="C1" s="156" t="s">
        <v>790</v>
      </c>
      <c r="D1" s="155"/>
      <c r="E1" s="155"/>
      <c r="F1" s="155"/>
      <c r="G1" s="155"/>
      <c r="H1" s="155"/>
      <c r="I1" s="155"/>
      <c r="J1" s="155"/>
      <c r="K1" s="155"/>
      <c r="L1" s="215"/>
    </row>
    <row r="2" spans="1:12" ht="18" customHeight="1">
      <c r="A2" s="64"/>
      <c r="B2" s="72" t="s">
        <v>171</v>
      </c>
      <c r="C2" s="818" t="str">
        <f>IF('Workbook Set-up'!$B$4="","[Name of LME-MCO]",'Workbook Set-up'!$B$4)</f>
        <v>[Name of LME-MCO]</v>
      </c>
      <c r="D2" s="819"/>
      <c r="E2" s="819"/>
      <c r="F2" s="819"/>
      <c r="G2" s="819"/>
      <c r="H2" s="819"/>
      <c r="I2" s="819"/>
      <c r="J2" s="819"/>
      <c r="K2" s="819"/>
      <c r="L2" s="820"/>
    </row>
    <row r="3" spans="1:12" ht="33"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12" ht="17.25" customHeight="1" thickBot="1">
      <c r="A4" s="67"/>
      <c r="B4" s="73" t="s">
        <v>11</v>
      </c>
      <c r="C4" s="843" t="str">
        <f>IF(AND('Workbook Set-up'!$B$14="",'Workbook Set-up'!$B$15=""),"",IF('Workbook Set-up'!$B$14='Workbook Set-up'!$B$15,TEXT('Workbook Set-up'!$B$14,"m/d/yyyy"),IF('Workbook Set-up'!$B$14&lt;&gt;'Workbook Set-up'!$B$15,TEXT('Workbook Set-up'!$B$14,"m/d/yyyy")&amp;" to "&amp;TEXT('Workbook Set-up'!$B$15,"m/d/yyyy"),"")))</f>
        <v/>
      </c>
      <c r="D4" s="844"/>
      <c r="E4" s="844"/>
      <c r="F4" s="844"/>
      <c r="G4" s="844"/>
      <c r="H4" s="844"/>
      <c r="I4" s="844"/>
      <c r="J4" s="844"/>
      <c r="K4" s="844"/>
      <c r="L4" s="845"/>
    </row>
    <row r="5" spans="1:12" s="405" customFormat="1" ht="15" customHeight="1">
      <c r="A5" s="400"/>
      <c r="B5" s="423" t="s">
        <v>3</v>
      </c>
      <c r="C5" s="813"/>
      <c r="D5" s="814"/>
      <c r="E5" s="814"/>
      <c r="F5" s="814"/>
      <c r="G5" s="814"/>
      <c r="H5" s="814"/>
      <c r="I5" s="814"/>
      <c r="J5" s="814"/>
      <c r="K5" s="814"/>
      <c r="L5" s="815"/>
    </row>
    <row r="6" spans="1:12" s="405" customFormat="1" ht="15" customHeight="1">
      <c r="A6" s="481"/>
      <c r="B6" s="482" t="s">
        <v>692</v>
      </c>
      <c r="C6" s="801"/>
      <c r="D6" s="802"/>
      <c r="E6" s="802"/>
      <c r="F6" s="802"/>
      <c r="G6" s="802"/>
      <c r="H6" s="802"/>
      <c r="I6" s="802"/>
      <c r="J6" s="802"/>
      <c r="K6" s="802"/>
      <c r="L6" s="803"/>
    </row>
    <row r="7" spans="1:12" s="405" customFormat="1" ht="15" customHeight="1">
      <c r="A7" s="402"/>
      <c r="B7" s="432" t="s">
        <v>242</v>
      </c>
      <c r="C7" s="781"/>
      <c r="D7" s="782"/>
      <c r="E7" s="782"/>
      <c r="F7" s="782"/>
      <c r="G7" s="782"/>
      <c r="H7" s="782"/>
      <c r="I7" s="782"/>
      <c r="J7" s="782"/>
      <c r="K7" s="782"/>
      <c r="L7" s="783"/>
    </row>
    <row r="8" spans="1:12" s="476" customFormat="1" ht="15" customHeight="1">
      <c r="A8" s="402"/>
      <c r="B8" s="432" t="s">
        <v>253</v>
      </c>
      <c r="C8" s="867"/>
      <c r="D8" s="868"/>
      <c r="E8" s="868"/>
      <c r="F8" s="868"/>
      <c r="G8" s="868"/>
      <c r="H8" s="868"/>
      <c r="I8" s="868"/>
      <c r="J8" s="868"/>
      <c r="K8" s="868"/>
      <c r="L8" s="869"/>
    </row>
    <row r="9" spans="1:12" s="438" customFormat="1" ht="15" customHeight="1">
      <c r="A9" s="414"/>
      <c r="B9" s="475" t="s">
        <v>54</v>
      </c>
      <c r="C9" s="473"/>
      <c r="D9" s="472"/>
      <c r="E9" s="472"/>
      <c r="F9" s="472"/>
      <c r="G9" s="472"/>
      <c r="H9" s="472"/>
      <c r="I9" s="472"/>
      <c r="J9" s="472"/>
      <c r="K9" s="472"/>
      <c r="L9" s="677"/>
    </row>
    <row r="10" spans="1:12" s="405" customFormat="1" ht="15" customHeight="1" thickBot="1">
      <c r="A10" s="452"/>
      <c r="B10" s="474" t="s">
        <v>662</v>
      </c>
      <c r="C10" s="453"/>
      <c r="D10" s="430"/>
      <c r="E10" s="430"/>
      <c r="F10" s="430"/>
      <c r="G10" s="430"/>
      <c r="H10" s="430"/>
      <c r="I10" s="430"/>
      <c r="J10" s="430"/>
      <c r="K10" s="430"/>
      <c r="L10" s="431"/>
    </row>
    <row r="11" spans="1:12" s="8" customFormat="1" ht="32.15" customHeight="1" thickBot="1">
      <c r="A11" s="11" t="s">
        <v>12</v>
      </c>
      <c r="B11" s="12" t="s">
        <v>13</v>
      </c>
      <c r="C11" s="13">
        <v>1</v>
      </c>
      <c r="D11" s="14">
        <v>2</v>
      </c>
      <c r="E11" s="14">
        <v>3</v>
      </c>
      <c r="F11" s="14">
        <v>4</v>
      </c>
      <c r="G11" s="14">
        <v>5</v>
      </c>
      <c r="H11" s="14">
        <v>6</v>
      </c>
      <c r="I11" s="14">
        <v>7</v>
      </c>
      <c r="J11" s="14">
        <v>8</v>
      </c>
      <c r="K11" s="14">
        <v>9</v>
      </c>
      <c r="L11" s="16">
        <v>10</v>
      </c>
    </row>
    <row r="12" spans="1:12" s="8" customFormat="1" ht="99.75" customHeight="1">
      <c r="A12" s="647" t="s">
        <v>15</v>
      </c>
      <c r="B12" s="678" t="s">
        <v>907</v>
      </c>
      <c r="C12" s="305" t="str">
        <f>IF(COUNTIF(C13:C17, "YES")&gt;=1, "MET", IF(COUNTIF(C13:C17, "NO")=3, "NOT MET",IF(COUNTIF(C13:C17,"=N/A")=3,"N/A","")))</f>
        <v/>
      </c>
      <c r="D12" s="305" t="str">
        <f t="shared" ref="D12:L12" si="0">IF(COUNTIF(D13:D17, "YES")&gt;=1, "MET", IF(COUNTIF(D13:D17, "NO")=3, "NOT MET",IF(COUNTIF(D13:D17,"=N/A")=3,"N/A","")))</f>
        <v/>
      </c>
      <c r="E12" s="305" t="str">
        <f t="shared" si="0"/>
        <v/>
      </c>
      <c r="F12" s="305" t="str">
        <f t="shared" si="0"/>
        <v/>
      </c>
      <c r="G12" s="305" t="str">
        <f t="shared" si="0"/>
        <v/>
      </c>
      <c r="H12" s="305" t="str">
        <f t="shared" si="0"/>
        <v/>
      </c>
      <c r="I12" s="305" t="str">
        <f t="shared" si="0"/>
        <v/>
      </c>
      <c r="J12" s="305" t="str">
        <f t="shared" si="0"/>
        <v/>
      </c>
      <c r="K12" s="305" t="str">
        <f t="shared" si="0"/>
        <v/>
      </c>
      <c r="L12" s="376" t="str">
        <f t="shared" si="0"/>
        <v/>
      </c>
    </row>
    <row r="13" spans="1:12" s="8" customFormat="1" ht="15" customHeight="1">
      <c r="A13" s="679" t="s">
        <v>432</v>
      </c>
      <c r="B13" s="680" t="s">
        <v>793</v>
      </c>
      <c r="C13" s="22"/>
      <c r="D13" s="22"/>
      <c r="E13" s="22"/>
      <c r="F13" s="22"/>
      <c r="G13" s="22"/>
      <c r="H13" s="22"/>
      <c r="I13" s="22"/>
      <c r="J13" s="22"/>
      <c r="K13" s="22"/>
      <c r="L13" s="149"/>
    </row>
    <row r="14" spans="1:12" s="8" customFormat="1" ht="15" customHeight="1">
      <c r="A14" s="679" t="s">
        <v>795</v>
      </c>
      <c r="B14" s="680" t="s">
        <v>904</v>
      </c>
      <c r="C14" s="22"/>
      <c r="D14" s="22"/>
      <c r="E14" s="22"/>
      <c r="F14" s="22"/>
      <c r="G14" s="22"/>
      <c r="H14" s="22"/>
      <c r="I14" s="22"/>
      <c r="J14" s="22"/>
      <c r="K14" s="22"/>
      <c r="L14" s="149"/>
    </row>
    <row r="15" spans="1:12" s="8" customFormat="1" ht="15" customHeight="1">
      <c r="A15" s="679" t="s">
        <v>796</v>
      </c>
      <c r="B15" s="680" t="s">
        <v>906</v>
      </c>
      <c r="C15" s="22"/>
      <c r="D15" s="22"/>
      <c r="E15" s="22"/>
      <c r="F15" s="22"/>
      <c r="G15" s="22"/>
      <c r="H15" s="22"/>
      <c r="I15" s="22"/>
      <c r="J15" s="22"/>
      <c r="K15" s="22"/>
      <c r="L15" s="149"/>
    </row>
    <row r="16" spans="1:12" s="8" customFormat="1" ht="15" customHeight="1">
      <c r="A16" s="679" t="s">
        <v>797</v>
      </c>
      <c r="B16" s="680" t="s">
        <v>905</v>
      </c>
      <c r="C16" s="22"/>
      <c r="D16" s="22"/>
      <c r="E16" s="22"/>
      <c r="F16" s="22"/>
      <c r="G16" s="22"/>
      <c r="H16" s="22"/>
      <c r="I16" s="22"/>
      <c r="J16" s="22"/>
      <c r="K16" s="22"/>
      <c r="L16" s="149"/>
    </row>
    <row r="17" spans="1:57" s="8" customFormat="1" ht="15" customHeight="1">
      <c r="A17" s="679" t="s">
        <v>802</v>
      </c>
      <c r="B17" s="680" t="s">
        <v>794</v>
      </c>
      <c r="C17" s="22"/>
      <c r="D17" s="22"/>
      <c r="E17" s="22"/>
      <c r="F17" s="22"/>
      <c r="G17" s="22"/>
      <c r="H17" s="22"/>
      <c r="I17" s="22"/>
      <c r="J17" s="22"/>
      <c r="K17" s="22"/>
      <c r="L17" s="149"/>
    </row>
    <row r="18" spans="1:57" s="8" customFormat="1" ht="36" customHeight="1">
      <c r="A18" s="654" t="s">
        <v>16</v>
      </c>
      <c r="B18" s="678" t="s">
        <v>723</v>
      </c>
      <c r="C18" s="305" t="str">
        <f>IF(COUNTIF(C19:C23, "NO")&gt;=1, "NOT MET",IF(COUNTIF(C19:C23, "YES")&gt;=1, "MET",IF(COUNTIF(C19:C23,"=N/A")=5,"N/A","")))</f>
        <v/>
      </c>
      <c r="D18" s="305" t="str">
        <f t="shared" ref="D18:L18" si="1">IF(COUNTIF(D19:D24, "NO")&gt;=1, "NOT MET",IF(COUNTIF(D19:D23, "YES")&gt;=1, "MET",IF(COUNTIF(D19:D23,"=N/A")=5,"N/A","")))</f>
        <v/>
      </c>
      <c r="E18" s="305" t="str">
        <f t="shared" si="1"/>
        <v/>
      </c>
      <c r="F18" s="305" t="str">
        <f t="shared" si="1"/>
        <v/>
      </c>
      <c r="G18" s="305" t="str">
        <f t="shared" si="1"/>
        <v/>
      </c>
      <c r="H18" s="305" t="str">
        <f t="shared" si="1"/>
        <v/>
      </c>
      <c r="I18" s="305" t="str">
        <f t="shared" si="1"/>
        <v/>
      </c>
      <c r="J18" s="305" t="str">
        <f t="shared" si="1"/>
        <v/>
      </c>
      <c r="K18" s="305" t="str">
        <f t="shared" si="1"/>
        <v/>
      </c>
      <c r="L18" s="380" t="str">
        <f t="shared" si="1"/>
        <v/>
      </c>
    </row>
    <row r="19" spans="1:57" s="383" customFormat="1" ht="12.75" customHeight="1">
      <c r="A19" s="681"/>
      <c r="B19" s="682" t="s">
        <v>193</v>
      </c>
      <c r="C19" s="17"/>
      <c r="D19" s="22"/>
      <c r="E19" s="22"/>
      <c r="F19" s="22"/>
      <c r="G19" s="22"/>
      <c r="H19" s="22"/>
      <c r="I19" s="22"/>
      <c r="J19" s="22"/>
      <c r="K19" s="22"/>
      <c r="L19" s="149"/>
    </row>
    <row r="20" spans="1:57" s="383" customFormat="1" ht="12.75" customHeight="1">
      <c r="A20" s="681"/>
      <c r="B20" s="683" t="s">
        <v>754</v>
      </c>
      <c r="C20" s="19"/>
      <c r="D20" s="22"/>
      <c r="E20" s="22"/>
      <c r="F20" s="22"/>
      <c r="G20" s="22"/>
      <c r="H20" s="22"/>
      <c r="I20" s="22"/>
      <c r="J20" s="22"/>
      <c r="K20" s="22"/>
      <c r="L20" s="149"/>
    </row>
    <row r="21" spans="1:57" s="383" customFormat="1" ht="12.75" customHeight="1">
      <c r="A21" s="681"/>
      <c r="B21" s="683" t="s">
        <v>755</v>
      </c>
      <c r="C21" s="19"/>
      <c r="D21" s="22"/>
      <c r="E21" s="22"/>
      <c r="F21" s="22"/>
      <c r="G21" s="22"/>
      <c r="H21" s="22"/>
      <c r="I21" s="22"/>
      <c r="J21" s="22"/>
      <c r="K21" s="22"/>
      <c r="L21" s="149"/>
    </row>
    <row r="22" spans="1:57" s="383" customFormat="1" ht="12.75" customHeight="1">
      <c r="A22" s="681"/>
      <c r="B22" s="683" t="s">
        <v>756</v>
      </c>
      <c r="C22" s="19"/>
      <c r="D22" s="22"/>
      <c r="E22" s="22"/>
      <c r="F22" s="22"/>
      <c r="G22" s="22"/>
      <c r="H22" s="22"/>
      <c r="I22" s="22"/>
      <c r="J22" s="22"/>
      <c r="K22" s="22"/>
      <c r="L22" s="149"/>
    </row>
    <row r="23" spans="1:57" s="383" customFormat="1" ht="12.75" customHeight="1">
      <c r="A23" s="681"/>
      <c r="B23" s="683" t="s">
        <v>169</v>
      </c>
      <c r="C23" s="19"/>
      <c r="D23" s="22"/>
      <c r="E23" s="22"/>
      <c r="F23" s="22"/>
      <c r="G23" s="22"/>
      <c r="H23" s="22"/>
      <c r="I23" s="22"/>
      <c r="J23" s="22"/>
      <c r="K23" s="22"/>
      <c r="L23" s="149"/>
    </row>
    <row r="24" spans="1:57" s="20" customFormat="1" ht="71.25" customHeight="1">
      <c r="A24" s="655" t="s">
        <v>17</v>
      </c>
      <c r="B24" s="678" t="s">
        <v>867</v>
      </c>
      <c r="C24" s="305" t="str">
        <f>IF(COUNTIF(C25:C34, "YES")=10, "MET", IF(COUNTIF(C25:C34, "NO")&gt;=1, "NOT MET",IF(COUNTIF(C25:C34,"=N/A")=10,"N/A","")))</f>
        <v/>
      </c>
      <c r="D24" s="305" t="str">
        <f t="shared" ref="D24:L24" si="2">IF(COUNTIF(D25:D34, "YES")=10, "MET", IF(COUNTIF(D25:D34, "NO")&gt;=1, "NOT MET",IF(COUNTIF(D25:D34,"=N/A")=10,"N/A","")))</f>
        <v/>
      </c>
      <c r="E24" s="305" t="str">
        <f t="shared" si="2"/>
        <v/>
      </c>
      <c r="F24" s="305" t="str">
        <f t="shared" si="2"/>
        <v/>
      </c>
      <c r="G24" s="305" t="str">
        <f t="shared" si="2"/>
        <v/>
      </c>
      <c r="H24" s="305" t="str">
        <f t="shared" si="2"/>
        <v/>
      </c>
      <c r="I24" s="305" t="str">
        <f t="shared" si="2"/>
        <v/>
      </c>
      <c r="J24" s="305" t="str">
        <f t="shared" si="2"/>
        <v/>
      </c>
      <c r="K24" s="305" t="str">
        <f t="shared" si="2"/>
        <v/>
      </c>
      <c r="L24" s="306" t="str">
        <f t="shared" si="2"/>
        <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row>
    <row r="25" spans="1:57" s="384" customFormat="1" ht="14.15" customHeight="1">
      <c r="A25" s="681"/>
      <c r="B25" s="684" t="s">
        <v>673</v>
      </c>
      <c r="C25" s="134"/>
      <c r="D25" s="22"/>
      <c r="E25" s="22"/>
      <c r="F25" s="22"/>
      <c r="G25" s="22"/>
      <c r="H25" s="22"/>
      <c r="I25" s="22"/>
      <c r="J25" s="22"/>
      <c r="K25" s="22"/>
      <c r="L25" s="149"/>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3"/>
      <c r="AN25" s="383"/>
      <c r="AO25" s="383"/>
      <c r="AP25" s="383"/>
      <c r="AQ25" s="383"/>
      <c r="AR25" s="383"/>
      <c r="AS25" s="383"/>
      <c r="AT25" s="383"/>
      <c r="AU25" s="383"/>
      <c r="AV25" s="383"/>
      <c r="AW25" s="383"/>
      <c r="AX25" s="383"/>
      <c r="AY25" s="383"/>
      <c r="AZ25" s="383"/>
      <c r="BA25" s="383"/>
      <c r="BB25" s="383"/>
      <c r="BC25" s="383"/>
      <c r="BD25" s="383"/>
      <c r="BE25" s="383"/>
    </row>
    <row r="26" spans="1:57" s="384" customFormat="1" ht="14.15" customHeight="1">
      <c r="A26" s="681"/>
      <c r="B26" s="684" t="s">
        <v>674</v>
      </c>
      <c r="C26" s="134"/>
      <c r="D26" s="22"/>
      <c r="E26" s="22"/>
      <c r="F26" s="22"/>
      <c r="G26" s="22"/>
      <c r="H26" s="22"/>
      <c r="I26" s="22"/>
      <c r="J26" s="22"/>
      <c r="K26" s="22"/>
      <c r="L26" s="149"/>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3"/>
      <c r="AM26" s="383"/>
      <c r="AN26" s="383"/>
      <c r="AO26" s="383"/>
      <c r="AP26" s="383"/>
      <c r="AQ26" s="383"/>
      <c r="AR26" s="383"/>
      <c r="AS26" s="383"/>
      <c r="AT26" s="383"/>
      <c r="AU26" s="383"/>
      <c r="AV26" s="383"/>
      <c r="AW26" s="383"/>
      <c r="AX26" s="383"/>
      <c r="AY26" s="383"/>
      <c r="AZ26" s="383"/>
      <c r="BA26" s="383"/>
      <c r="BB26" s="383"/>
      <c r="BC26" s="383"/>
      <c r="BD26" s="383"/>
      <c r="BE26" s="383"/>
    </row>
    <row r="27" spans="1:57" s="384" customFormat="1" ht="14.15" customHeight="1">
      <c r="A27" s="681"/>
      <c r="B27" s="684" t="s">
        <v>675</v>
      </c>
      <c r="C27" s="134"/>
      <c r="D27" s="22"/>
      <c r="E27" s="22"/>
      <c r="F27" s="22"/>
      <c r="G27" s="22"/>
      <c r="H27" s="22"/>
      <c r="I27" s="22"/>
      <c r="J27" s="22"/>
      <c r="K27" s="22"/>
      <c r="L27" s="149"/>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383"/>
      <c r="BC27" s="383"/>
      <c r="BD27" s="383"/>
      <c r="BE27" s="383"/>
    </row>
    <row r="28" spans="1:57" s="384" customFormat="1" ht="14.15" customHeight="1">
      <c r="A28" s="681"/>
      <c r="B28" s="684" t="s">
        <v>676</v>
      </c>
      <c r="C28" s="134"/>
      <c r="D28" s="22"/>
      <c r="E28" s="22"/>
      <c r="F28" s="22"/>
      <c r="G28" s="22"/>
      <c r="H28" s="22"/>
      <c r="I28" s="22"/>
      <c r="J28" s="22"/>
      <c r="K28" s="22"/>
      <c r="L28" s="149"/>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3"/>
      <c r="AM28" s="383"/>
      <c r="AN28" s="383"/>
      <c r="AO28" s="383"/>
      <c r="AP28" s="383"/>
      <c r="AQ28" s="383"/>
      <c r="AR28" s="383"/>
      <c r="AS28" s="383"/>
      <c r="AT28" s="383"/>
      <c r="AU28" s="383"/>
      <c r="AV28" s="383"/>
      <c r="AW28" s="383"/>
      <c r="AX28" s="383"/>
      <c r="AY28" s="383"/>
      <c r="AZ28" s="383"/>
      <c r="BA28" s="383"/>
      <c r="BB28" s="383"/>
      <c r="BC28" s="383"/>
      <c r="BD28" s="383"/>
      <c r="BE28" s="383"/>
    </row>
    <row r="29" spans="1:57" s="384" customFormat="1" ht="14.15" customHeight="1">
      <c r="A29" s="681"/>
      <c r="B29" s="684" t="s">
        <v>677</v>
      </c>
      <c r="C29" s="134"/>
      <c r="D29" s="22"/>
      <c r="E29" s="22"/>
      <c r="F29" s="22"/>
      <c r="G29" s="22"/>
      <c r="H29" s="22"/>
      <c r="I29" s="22"/>
      <c r="J29" s="22"/>
      <c r="K29" s="22"/>
      <c r="L29" s="149"/>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3"/>
      <c r="AL29" s="383"/>
      <c r="AM29" s="383"/>
      <c r="AN29" s="383"/>
      <c r="AO29" s="383"/>
      <c r="AP29" s="383"/>
      <c r="AQ29" s="383"/>
      <c r="AR29" s="383"/>
      <c r="AS29" s="383"/>
      <c r="AT29" s="383"/>
      <c r="AU29" s="383"/>
      <c r="AV29" s="383"/>
      <c r="AW29" s="383"/>
      <c r="AX29" s="383"/>
      <c r="AY29" s="383"/>
      <c r="AZ29" s="383"/>
      <c r="BA29" s="383"/>
      <c r="BB29" s="383"/>
      <c r="BC29" s="383"/>
      <c r="BD29" s="383"/>
      <c r="BE29" s="383"/>
    </row>
    <row r="30" spans="1:57" s="384" customFormat="1" ht="14.15" customHeight="1">
      <c r="A30" s="681"/>
      <c r="B30" s="684" t="s">
        <v>678</v>
      </c>
      <c r="C30" s="134"/>
      <c r="D30" s="22"/>
      <c r="E30" s="22"/>
      <c r="F30" s="22"/>
      <c r="G30" s="22"/>
      <c r="H30" s="22"/>
      <c r="I30" s="22"/>
      <c r="J30" s="22"/>
      <c r="K30" s="22"/>
      <c r="L30" s="149"/>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3"/>
      <c r="AL30" s="383"/>
      <c r="AM30" s="383"/>
      <c r="AN30" s="383"/>
      <c r="AO30" s="383"/>
      <c r="AP30" s="383"/>
      <c r="AQ30" s="383"/>
      <c r="AR30" s="383"/>
      <c r="AS30" s="383"/>
      <c r="AT30" s="383"/>
      <c r="AU30" s="383"/>
      <c r="AV30" s="383"/>
      <c r="AW30" s="383"/>
      <c r="AX30" s="383"/>
      <c r="AY30" s="383"/>
      <c r="AZ30" s="383"/>
      <c r="BA30" s="383"/>
      <c r="BB30" s="383"/>
      <c r="BC30" s="383"/>
      <c r="BD30" s="383"/>
      <c r="BE30" s="383"/>
    </row>
    <row r="31" spans="1:57" s="384" customFormat="1" ht="28">
      <c r="A31" s="681"/>
      <c r="B31" s="684" t="s">
        <v>679</v>
      </c>
      <c r="C31" s="134"/>
      <c r="D31" s="22"/>
      <c r="E31" s="22"/>
      <c r="F31" s="22"/>
      <c r="G31" s="22"/>
      <c r="H31" s="22"/>
      <c r="I31" s="22"/>
      <c r="J31" s="22"/>
      <c r="K31" s="22"/>
      <c r="L31" s="149"/>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383"/>
      <c r="AW31" s="383"/>
      <c r="AX31" s="383"/>
      <c r="AY31" s="383"/>
      <c r="AZ31" s="383"/>
      <c r="BA31" s="383"/>
      <c r="BB31" s="383"/>
      <c r="BC31" s="383"/>
      <c r="BD31" s="383"/>
      <c r="BE31" s="383"/>
    </row>
    <row r="32" spans="1:57" s="384" customFormat="1" ht="14">
      <c r="A32" s="681"/>
      <c r="B32" s="684" t="s">
        <v>769</v>
      </c>
      <c r="C32" s="134"/>
      <c r="D32" s="22"/>
      <c r="E32" s="22"/>
      <c r="F32" s="22"/>
      <c r="G32" s="22"/>
      <c r="H32" s="22"/>
      <c r="I32" s="22"/>
      <c r="J32" s="22"/>
      <c r="K32" s="22"/>
      <c r="L32" s="149"/>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3"/>
      <c r="AL32" s="383"/>
      <c r="AM32" s="383"/>
      <c r="AN32" s="383"/>
      <c r="AO32" s="383"/>
      <c r="AP32" s="383"/>
      <c r="AQ32" s="383"/>
      <c r="AR32" s="383"/>
      <c r="AS32" s="383"/>
      <c r="AT32" s="383"/>
      <c r="AU32" s="383"/>
      <c r="AV32" s="383"/>
      <c r="AW32" s="383"/>
      <c r="AX32" s="383"/>
      <c r="AY32" s="383"/>
      <c r="AZ32" s="383"/>
      <c r="BA32" s="383"/>
      <c r="BB32" s="383"/>
      <c r="BC32" s="383"/>
      <c r="BD32" s="383"/>
      <c r="BE32" s="383"/>
    </row>
    <row r="33" spans="1:57" s="384" customFormat="1" ht="14">
      <c r="A33" s="685"/>
      <c r="B33" s="686" t="s">
        <v>680</v>
      </c>
      <c r="C33" s="134"/>
      <c r="D33" s="22"/>
      <c r="E33" s="22"/>
      <c r="F33" s="22"/>
      <c r="G33" s="22"/>
      <c r="H33" s="22"/>
      <c r="I33" s="22"/>
      <c r="J33" s="22"/>
      <c r="K33" s="22"/>
      <c r="L33" s="149"/>
      <c r="M33" s="383"/>
      <c r="N33" s="383"/>
      <c r="O33" s="383"/>
      <c r="P33" s="383"/>
      <c r="Q33" s="383"/>
      <c r="R33" s="383"/>
      <c r="S33" s="383"/>
      <c r="T33" s="383"/>
      <c r="U33" s="383"/>
      <c r="V33" s="383"/>
      <c r="W33" s="383"/>
      <c r="X33" s="383"/>
      <c r="Y33" s="383"/>
      <c r="Z33" s="383"/>
      <c r="AA33" s="383"/>
      <c r="AB33" s="383"/>
      <c r="AC33" s="383"/>
      <c r="AD33" s="383"/>
      <c r="AE33" s="383"/>
      <c r="AF33" s="383"/>
      <c r="AG33" s="383"/>
      <c r="AH33" s="383"/>
      <c r="AI33" s="383"/>
      <c r="AJ33" s="383"/>
      <c r="AK33" s="383"/>
      <c r="AL33" s="383"/>
      <c r="AM33" s="383"/>
      <c r="AN33" s="383"/>
      <c r="AO33" s="383"/>
      <c r="AP33" s="383"/>
      <c r="AQ33" s="383"/>
      <c r="AR33" s="383"/>
      <c r="AS33" s="383"/>
      <c r="AT33" s="383"/>
      <c r="AU33" s="383"/>
      <c r="AV33" s="383"/>
      <c r="AW33" s="383"/>
      <c r="AX33" s="383"/>
      <c r="AY33" s="383"/>
      <c r="AZ33" s="383"/>
      <c r="BA33" s="383"/>
      <c r="BB33" s="383"/>
      <c r="BC33" s="383"/>
      <c r="BD33" s="383"/>
      <c r="BE33" s="383"/>
    </row>
    <row r="34" spans="1:57" s="384" customFormat="1" ht="14">
      <c r="A34" s="685"/>
      <c r="B34" s="658" t="s">
        <v>791</v>
      </c>
      <c r="C34" s="134"/>
      <c r="D34" s="134"/>
      <c r="E34" s="134"/>
      <c r="F34" s="134"/>
      <c r="G34" s="134"/>
      <c r="H34" s="134"/>
      <c r="I34" s="134"/>
      <c r="J34" s="134"/>
      <c r="K34" s="134"/>
      <c r="L34" s="149"/>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3"/>
      <c r="AU34" s="383"/>
      <c r="AV34" s="383"/>
      <c r="AW34" s="383"/>
      <c r="AX34" s="383"/>
      <c r="AY34" s="383"/>
      <c r="AZ34" s="383"/>
      <c r="BA34" s="383"/>
      <c r="BB34" s="383"/>
      <c r="BC34" s="383"/>
      <c r="BD34" s="383"/>
      <c r="BE34" s="383"/>
    </row>
    <row r="35" spans="1:57" s="385" customFormat="1" ht="36" customHeight="1" thickBot="1">
      <c r="A35" s="691" t="s">
        <v>812</v>
      </c>
      <c r="B35" s="692" t="s">
        <v>843</v>
      </c>
      <c r="C35" s="93"/>
      <c r="D35" s="94"/>
      <c r="E35" s="94"/>
      <c r="F35" s="94"/>
      <c r="G35" s="94"/>
      <c r="H35" s="94"/>
      <c r="I35" s="94"/>
      <c r="J35" s="94"/>
      <c r="K35" s="94"/>
      <c r="L35" s="150"/>
    </row>
    <row r="36" spans="1:57" s="385" customFormat="1" ht="36" customHeight="1">
      <c r="A36" s="687" t="s">
        <v>798</v>
      </c>
      <c r="B36" s="688" t="s">
        <v>835</v>
      </c>
      <c r="C36" s="133"/>
      <c r="D36" s="133"/>
      <c r="E36" s="133"/>
      <c r="F36" s="133"/>
      <c r="G36" s="133"/>
      <c r="H36" s="133"/>
      <c r="I36" s="133"/>
      <c r="J36" s="133"/>
      <c r="K36" s="133"/>
      <c r="L36" s="98"/>
    </row>
    <row r="37" spans="1:57" s="385" customFormat="1" ht="51" customHeight="1">
      <c r="A37" s="687" t="s">
        <v>799</v>
      </c>
      <c r="B37" s="689" t="s">
        <v>836</v>
      </c>
      <c r="C37" s="625" t="str">
        <f>IF(COUNTIF(C38:C42, "YES")&gt;=1, "MET", IF(COUNTIF(C38:C42, "NO")=5, "NOT MET",IF(COUNTIF(C38:C42,"=N/A")=5,"N/A","")))</f>
        <v/>
      </c>
      <c r="D37" s="625" t="str">
        <f>IF(COUNTIF(D38:D42, "YES")&gt;=1, "MET", IF(COUNTIF(D38:D42, "NO")=5, "NOT MET",IF(COUNTIF(D38:D42,"=N/A")=5,"N/A","")))</f>
        <v/>
      </c>
      <c r="E37" s="625" t="str">
        <f>IF(COUNTIF(E38:E42, "YES")&gt;=1, "MET", IF(COUNTIF(E38:E42, "NO")=5, "NOT MET",IF(COUNTIF(E38:E42,"=N/A")=5,"N/A","")))</f>
        <v/>
      </c>
      <c r="F37" s="625" t="str">
        <f t="shared" ref="F37:L37" si="3">IF(COUNTIF(F38:F42, "YES")&gt;=1, "MET", IF(COUNTIF(F38:F42, "NO")=5, "NOT MET",IF(COUNTIF(F38:F42,"=N/A")=5,"N/A","")))</f>
        <v/>
      </c>
      <c r="G37" s="625" t="str">
        <f t="shared" si="3"/>
        <v/>
      </c>
      <c r="H37" s="625" t="str">
        <f t="shared" si="3"/>
        <v/>
      </c>
      <c r="I37" s="625" t="str">
        <f t="shared" si="3"/>
        <v/>
      </c>
      <c r="J37" s="625" t="str">
        <f t="shared" si="3"/>
        <v/>
      </c>
      <c r="K37" s="625" t="str">
        <f t="shared" si="3"/>
        <v/>
      </c>
      <c r="L37" s="626" t="str">
        <f t="shared" si="3"/>
        <v/>
      </c>
    </row>
    <row r="38" spans="1:57" s="385" customFormat="1" ht="20.149999999999999" customHeight="1">
      <c r="A38" s="690"/>
      <c r="B38" s="688" t="s">
        <v>772</v>
      </c>
      <c r="C38" s="22"/>
      <c r="D38" s="22"/>
      <c r="E38" s="22"/>
      <c r="F38" s="22"/>
      <c r="G38" s="22"/>
      <c r="H38" s="22"/>
      <c r="I38" s="22"/>
      <c r="J38" s="22"/>
      <c r="K38" s="22"/>
      <c r="L38" s="98"/>
    </row>
    <row r="39" spans="1:57" s="385" customFormat="1" ht="20.149999999999999" customHeight="1">
      <c r="A39" s="690"/>
      <c r="B39" s="688" t="s">
        <v>773</v>
      </c>
      <c r="C39" s="22"/>
      <c r="D39" s="22"/>
      <c r="E39" s="22"/>
      <c r="F39" s="22"/>
      <c r="G39" s="22"/>
      <c r="H39" s="22"/>
      <c r="I39" s="22"/>
      <c r="J39" s="22"/>
      <c r="K39" s="22"/>
      <c r="L39" s="149"/>
    </row>
    <row r="40" spans="1:57" s="385" customFormat="1" ht="20.149999999999999" customHeight="1">
      <c r="A40" s="690"/>
      <c r="B40" s="688" t="s">
        <v>774</v>
      </c>
      <c r="C40" s="22"/>
      <c r="D40" s="22"/>
      <c r="E40" s="22"/>
      <c r="F40" s="22"/>
      <c r="G40" s="22"/>
      <c r="H40" s="22"/>
      <c r="I40" s="22"/>
      <c r="J40" s="22"/>
      <c r="K40" s="22"/>
      <c r="L40" s="149"/>
    </row>
    <row r="41" spans="1:57" s="385" customFormat="1" ht="20.149999999999999" customHeight="1">
      <c r="A41" s="690"/>
      <c r="B41" s="688" t="s">
        <v>775</v>
      </c>
      <c r="C41" s="22"/>
      <c r="D41" s="22"/>
      <c r="E41" s="22"/>
      <c r="F41" s="22"/>
      <c r="G41" s="22"/>
      <c r="H41" s="22"/>
      <c r="I41" s="22"/>
      <c r="J41" s="22"/>
      <c r="K41" s="22"/>
      <c r="L41" s="149"/>
    </row>
    <row r="42" spans="1:57" s="385" customFormat="1" ht="20.149999999999999" customHeight="1" thickBot="1">
      <c r="A42" s="771"/>
      <c r="B42" s="692" t="s">
        <v>781</v>
      </c>
      <c r="C42" s="94"/>
      <c r="D42" s="94"/>
      <c r="E42" s="94"/>
      <c r="F42" s="94"/>
      <c r="G42" s="94"/>
      <c r="H42" s="94"/>
      <c r="I42" s="94"/>
      <c r="J42" s="94"/>
      <c r="K42" s="94"/>
      <c r="L42" s="150"/>
    </row>
    <row r="43" spans="1:57" s="8" customFormat="1" ht="14" customHeight="1" thickBot="1">
      <c r="A43" s="59"/>
      <c r="B43" s="26" t="s">
        <v>27</v>
      </c>
      <c r="C43" s="86"/>
      <c r="D43" s="90"/>
      <c r="E43" s="87"/>
      <c r="F43" s="87"/>
      <c r="G43" s="87"/>
      <c r="H43" s="87"/>
      <c r="I43" s="87"/>
      <c r="J43" s="87"/>
      <c r="K43" s="87"/>
      <c r="L43" s="89"/>
    </row>
    <row r="44" spans="1:57" s="8" customFormat="1" ht="14" customHeight="1" thickBot="1">
      <c r="A44" s="59"/>
      <c r="B44" s="26"/>
      <c r="C44" s="27"/>
      <c r="D44" s="27"/>
      <c r="E44" s="27"/>
      <c r="F44" s="27"/>
      <c r="G44" s="27"/>
      <c r="H44" s="27"/>
      <c r="I44" s="27"/>
      <c r="J44" s="27"/>
      <c r="K44" s="27"/>
      <c r="L44" s="27"/>
    </row>
    <row r="45" spans="1:57" s="8" customFormat="1" ht="14" customHeight="1">
      <c r="A45" s="59"/>
      <c r="B45" s="28" t="s">
        <v>28</v>
      </c>
      <c r="C45" s="29">
        <f t="shared" ref="C45:L45" si="4">COUNTIF(C12:C37,"=Met")</f>
        <v>0</v>
      </c>
      <c r="D45" s="30">
        <f t="shared" si="4"/>
        <v>0</v>
      </c>
      <c r="E45" s="30">
        <f t="shared" si="4"/>
        <v>0</v>
      </c>
      <c r="F45" s="30">
        <f t="shared" si="4"/>
        <v>0</v>
      </c>
      <c r="G45" s="30">
        <f t="shared" si="4"/>
        <v>0</v>
      </c>
      <c r="H45" s="30">
        <f t="shared" si="4"/>
        <v>0</v>
      </c>
      <c r="I45" s="30">
        <f t="shared" si="4"/>
        <v>0</v>
      </c>
      <c r="J45" s="30">
        <f t="shared" si="4"/>
        <v>0</v>
      </c>
      <c r="K45" s="30">
        <f t="shared" si="4"/>
        <v>0</v>
      </c>
      <c r="L45" s="227">
        <f t="shared" si="4"/>
        <v>0</v>
      </c>
    </row>
    <row r="46" spans="1:57" s="8" customFormat="1" ht="14" customHeight="1">
      <c r="A46" s="59"/>
      <c r="B46" s="28" t="s">
        <v>29</v>
      </c>
      <c r="C46" s="31">
        <f t="shared" ref="C46:L46" si="5">IF(SUM(C45,C47)=0,0,C45/SUM(C45,C47))</f>
        <v>0</v>
      </c>
      <c r="D46" s="32">
        <f t="shared" si="5"/>
        <v>0</v>
      </c>
      <c r="E46" s="32">
        <f t="shared" si="5"/>
        <v>0</v>
      </c>
      <c r="F46" s="32">
        <f t="shared" si="5"/>
        <v>0</v>
      </c>
      <c r="G46" s="32">
        <f t="shared" si="5"/>
        <v>0</v>
      </c>
      <c r="H46" s="32">
        <f t="shared" si="5"/>
        <v>0</v>
      </c>
      <c r="I46" s="32">
        <f t="shared" si="5"/>
        <v>0</v>
      </c>
      <c r="J46" s="32">
        <f t="shared" si="5"/>
        <v>0</v>
      </c>
      <c r="K46" s="32">
        <f t="shared" si="5"/>
        <v>0</v>
      </c>
      <c r="L46" s="228">
        <f t="shared" si="5"/>
        <v>0</v>
      </c>
    </row>
    <row r="47" spans="1:57" s="8" customFormat="1" ht="14" customHeight="1">
      <c r="A47" s="59"/>
      <c r="B47" s="28" t="s">
        <v>30</v>
      </c>
      <c r="C47" s="33">
        <f t="shared" ref="C47:L47" si="6">COUNTIF(C12:C37,"=Not Met")</f>
        <v>0</v>
      </c>
      <c r="D47" s="34">
        <f t="shared" si="6"/>
        <v>0</v>
      </c>
      <c r="E47" s="34">
        <f t="shared" si="6"/>
        <v>0</v>
      </c>
      <c r="F47" s="34">
        <f t="shared" si="6"/>
        <v>0</v>
      </c>
      <c r="G47" s="34">
        <f t="shared" si="6"/>
        <v>0</v>
      </c>
      <c r="H47" s="34">
        <f t="shared" si="6"/>
        <v>0</v>
      </c>
      <c r="I47" s="34">
        <f t="shared" si="6"/>
        <v>0</v>
      </c>
      <c r="J47" s="34">
        <f t="shared" si="6"/>
        <v>0</v>
      </c>
      <c r="K47" s="34">
        <f t="shared" si="6"/>
        <v>0</v>
      </c>
      <c r="L47" s="229">
        <f t="shared" si="6"/>
        <v>0</v>
      </c>
    </row>
    <row r="48" spans="1:57" s="8" customFormat="1" ht="14" customHeight="1">
      <c r="A48" s="59"/>
      <c r="B48" s="28" t="s">
        <v>31</v>
      </c>
      <c r="C48" s="31">
        <f t="shared" ref="C48:L48" si="7">IF(SUM(C45,C47)=0,0,C47/SUM(C45,C47))</f>
        <v>0</v>
      </c>
      <c r="D48" s="32">
        <f t="shared" si="7"/>
        <v>0</v>
      </c>
      <c r="E48" s="32">
        <f t="shared" si="7"/>
        <v>0</v>
      </c>
      <c r="F48" s="32">
        <f t="shared" si="7"/>
        <v>0</v>
      </c>
      <c r="G48" s="32">
        <f t="shared" si="7"/>
        <v>0</v>
      </c>
      <c r="H48" s="32">
        <f t="shared" si="7"/>
        <v>0</v>
      </c>
      <c r="I48" s="32">
        <f t="shared" si="7"/>
        <v>0</v>
      </c>
      <c r="J48" s="32">
        <f t="shared" si="7"/>
        <v>0</v>
      </c>
      <c r="K48" s="32">
        <f t="shared" si="7"/>
        <v>0</v>
      </c>
      <c r="L48" s="228">
        <f t="shared" si="7"/>
        <v>0</v>
      </c>
    </row>
    <row r="49" spans="1:12" s="8" customFormat="1" ht="14" customHeight="1" thickBot="1">
      <c r="A49" s="59"/>
      <c r="B49" s="28" t="s">
        <v>32</v>
      </c>
      <c r="C49" s="35">
        <f t="shared" ref="C49:L49" si="8">COUNTIF(C12:C37,"=N/A")</f>
        <v>0</v>
      </c>
      <c r="D49" s="36">
        <f t="shared" si="8"/>
        <v>0</v>
      </c>
      <c r="E49" s="36">
        <f t="shared" si="8"/>
        <v>0</v>
      </c>
      <c r="F49" s="36">
        <f t="shared" si="8"/>
        <v>0</v>
      </c>
      <c r="G49" s="36">
        <f t="shared" si="8"/>
        <v>0</v>
      </c>
      <c r="H49" s="36">
        <f t="shared" si="8"/>
        <v>0</v>
      </c>
      <c r="I49" s="36">
        <f t="shared" si="8"/>
        <v>0</v>
      </c>
      <c r="J49" s="36">
        <f t="shared" si="8"/>
        <v>0</v>
      </c>
      <c r="K49" s="36">
        <f t="shared" si="8"/>
        <v>0</v>
      </c>
      <c r="L49" s="230">
        <f t="shared" si="8"/>
        <v>0</v>
      </c>
    </row>
    <row r="50" spans="1:12" s="8" customFormat="1" ht="14" customHeight="1">
      <c r="A50" s="807"/>
      <c r="B50" s="807"/>
      <c r="C50" s="807"/>
      <c r="D50" s="807"/>
      <c r="E50" s="807"/>
      <c r="F50" s="807"/>
      <c r="G50" s="807"/>
      <c r="H50" s="807"/>
      <c r="I50" s="807"/>
      <c r="J50" s="807"/>
      <c r="K50" s="807"/>
      <c r="L50" s="807"/>
    </row>
  </sheetData>
  <mergeCells count="7">
    <mergeCell ref="C4:L4"/>
    <mergeCell ref="C2:L2"/>
    <mergeCell ref="A50:L50"/>
    <mergeCell ref="C8:L8"/>
    <mergeCell ref="C7:L7"/>
    <mergeCell ref="C6:L6"/>
    <mergeCell ref="C5:L5"/>
  </mergeCells>
  <conditionalFormatting sqref="B18">
    <cfRule type="cellIs" dxfId="194" priority="802" operator="equal">
      <formula>"MET"</formula>
    </cfRule>
    <cfRule type="cellIs" dxfId="193" priority="803" operator="equal">
      <formula>"NO"</formula>
    </cfRule>
  </conditionalFormatting>
  <conditionalFormatting sqref="B24">
    <cfRule type="cellIs" dxfId="192" priority="800" operator="equal">
      <formula>"MET"</formula>
    </cfRule>
    <cfRule type="cellIs" dxfId="191" priority="801" operator="equal">
      <formula>"NO"</formula>
    </cfRule>
  </conditionalFormatting>
  <conditionalFormatting sqref="B12:B17">
    <cfRule type="cellIs" dxfId="190" priority="798" operator="equal">
      <formula>"MET"</formula>
    </cfRule>
    <cfRule type="cellIs" dxfId="189" priority="799" operator="equal">
      <formula>"NO"</formula>
    </cfRule>
  </conditionalFormatting>
  <conditionalFormatting sqref="C24:L24">
    <cfRule type="expression" dxfId="188" priority="70" stopIfTrue="1">
      <formula>AND(C$12&lt;&gt;"",C24="")</formula>
    </cfRule>
  </conditionalFormatting>
  <conditionalFormatting sqref="C18:L18 C24:L24">
    <cfRule type="cellIs" dxfId="187" priority="68" stopIfTrue="1" operator="equal">
      <formula>"Not Met"</formula>
    </cfRule>
    <cfRule type="cellIs" dxfId="186" priority="69" stopIfTrue="1" operator="equal">
      <formula>"N/A"</formula>
    </cfRule>
  </conditionalFormatting>
  <conditionalFormatting sqref="C18:L18">
    <cfRule type="expression" dxfId="185" priority="67" stopIfTrue="1">
      <formula>AND(C$12&lt;&gt;"",C18="")</formula>
    </cfRule>
  </conditionalFormatting>
  <conditionalFormatting sqref="C36:L36">
    <cfRule type="cellIs" dxfId="184" priority="65" stopIfTrue="1" operator="equal">
      <formula>"Not Met"</formula>
    </cfRule>
    <cfRule type="cellIs" dxfId="183" priority="66" stopIfTrue="1" operator="equal">
      <formula>"N/A"</formula>
    </cfRule>
  </conditionalFormatting>
  <conditionalFormatting sqref="C36:L36">
    <cfRule type="expression" dxfId="182" priority="64" stopIfTrue="1">
      <formula>AND(C$12&lt;&gt;"",C36="")</formula>
    </cfRule>
  </conditionalFormatting>
  <conditionalFormatting sqref="C37:L37">
    <cfRule type="expression" dxfId="181" priority="61" stopIfTrue="1">
      <formula>AND(C$12&lt;&gt;"",C37="")</formula>
    </cfRule>
  </conditionalFormatting>
  <conditionalFormatting sqref="C36:L37 C24:L24 C18:L18 C12:L12">
    <cfRule type="cellIs" dxfId="180" priority="62" stopIfTrue="1" operator="equal">
      <formula>"Not Met"</formula>
    </cfRule>
    <cfRule type="cellIs" dxfId="179" priority="63" stopIfTrue="1" operator="equal">
      <formula>"N/A"</formula>
    </cfRule>
  </conditionalFormatting>
  <conditionalFormatting sqref="C36:L37 C24:L24 C18:L18 C12:L12">
    <cfRule type="cellIs" dxfId="178" priority="59" operator="equal">
      <formula>"NO"</formula>
    </cfRule>
    <cfRule type="cellIs" dxfId="177" priority="60" operator="equal">
      <formula>"MET"</formula>
    </cfRule>
  </conditionalFormatting>
  <conditionalFormatting sqref="C25:L32">
    <cfRule type="cellIs" dxfId="176" priority="57" stopIfTrue="1" operator="equal">
      <formula>"Not Met"</formula>
    </cfRule>
    <cfRule type="cellIs" dxfId="175" priority="58" stopIfTrue="1" operator="equal">
      <formula>"N/A"</formula>
    </cfRule>
  </conditionalFormatting>
  <conditionalFormatting sqref="C20:L23">
    <cfRule type="cellIs" dxfId="174" priority="55" stopIfTrue="1" operator="equal">
      <formula>"Not Met"</formula>
    </cfRule>
    <cfRule type="cellIs" dxfId="173" priority="56" stopIfTrue="1" operator="equal">
      <formula>"N/A"</formula>
    </cfRule>
  </conditionalFormatting>
  <conditionalFormatting sqref="D19:L19">
    <cfRule type="cellIs" dxfId="172" priority="53" stopIfTrue="1" operator="equal">
      <formula>"Not Met"</formula>
    </cfRule>
    <cfRule type="cellIs" dxfId="171" priority="54" stopIfTrue="1" operator="equal">
      <formula>"N/A"</formula>
    </cfRule>
  </conditionalFormatting>
  <conditionalFormatting sqref="C19:L23 C25:L34">
    <cfRule type="cellIs" dxfId="170" priority="51" stopIfTrue="1" operator="equal">
      <formula>"Not Met"</formula>
    </cfRule>
    <cfRule type="cellIs" dxfId="169" priority="52" stopIfTrue="1" operator="equal">
      <formula>"N/A"</formula>
    </cfRule>
  </conditionalFormatting>
  <conditionalFormatting sqref="C1:L5 C11:L11 C19:L23 C25:L34 C43:L1048576 C7:L9">
    <cfRule type="cellIs" dxfId="168" priority="49" operator="equal">
      <formula>"NO"</formula>
    </cfRule>
    <cfRule type="cellIs" dxfId="167" priority="50" operator="equal">
      <formula>"MET"</formula>
    </cfRule>
  </conditionalFormatting>
  <conditionalFormatting sqref="C10:L10">
    <cfRule type="cellIs" dxfId="166" priority="48" operator="equal">
      <formula>"MET"</formula>
    </cfRule>
  </conditionalFormatting>
  <conditionalFormatting sqref="C36:L37 C24:L24 C18:L18 C12:L12">
    <cfRule type="expression" dxfId="165" priority="47">
      <formula>AND(C$12&lt;&gt;"",C12="")</formula>
    </cfRule>
  </conditionalFormatting>
  <conditionalFormatting sqref="C6">
    <cfRule type="cellIs" dxfId="164" priority="45" operator="equal">
      <formula>"NO"</formula>
    </cfRule>
    <cfRule type="cellIs" dxfId="163" priority="46" operator="equal">
      <formula>"MET"</formula>
    </cfRule>
  </conditionalFormatting>
  <conditionalFormatting sqref="C38:L42">
    <cfRule type="cellIs" dxfId="162" priority="17" stopIfTrue="1" operator="equal">
      <formula>"Not Met"</formula>
    </cfRule>
    <cfRule type="cellIs" dxfId="161" priority="18" stopIfTrue="1" operator="equal">
      <formula>"N/A"</formula>
    </cfRule>
  </conditionalFormatting>
  <conditionalFormatting sqref="C38:L42">
    <cfRule type="cellIs" dxfId="160" priority="15" stopIfTrue="1" operator="equal">
      <formula>"Not Met"</formula>
    </cfRule>
    <cfRule type="cellIs" dxfId="159" priority="16" stopIfTrue="1" operator="equal">
      <formula>"N/A"</formula>
    </cfRule>
  </conditionalFormatting>
  <conditionalFormatting sqref="C38:L42">
    <cfRule type="cellIs" dxfId="158" priority="13" operator="equal">
      <formula>"NO"</formula>
    </cfRule>
    <cfRule type="cellIs" dxfId="157" priority="14" operator="equal">
      <formula>"MET"</formula>
    </cfRule>
  </conditionalFormatting>
  <conditionalFormatting sqref="C13:L17">
    <cfRule type="cellIs" dxfId="156" priority="11" stopIfTrue="1" operator="equal">
      <formula>"Not Met"</formula>
    </cfRule>
    <cfRule type="cellIs" dxfId="155" priority="12" stopIfTrue="1" operator="equal">
      <formula>"N/A"</formula>
    </cfRule>
  </conditionalFormatting>
  <conditionalFormatting sqref="C13:L17">
    <cfRule type="cellIs" dxfId="154" priority="9" stopIfTrue="1" operator="equal">
      <formula>"Not Met"</formula>
    </cfRule>
    <cfRule type="cellIs" dxfId="153" priority="10" stopIfTrue="1" operator="equal">
      <formula>"N/A"</formula>
    </cfRule>
  </conditionalFormatting>
  <conditionalFormatting sqref="C13:L17">
    <cfRule type="cellIs" dxfId="152" priority="7" operator="equal">
      <formula>"NO"</formula>
    </cfRule>
    <cfRule type="cellIs" dxfId="151" priority="8" operator="equal">
      <formula>"MET"</formula>
    </cfRule>
  </conditionalFormatting>
  <conditionalFormatting sqref="C35:L35">
    <cfRule type="expression" dxfId="150" priority="4" stopIfTrue="1">
      <formula>AND(C$12&lt;&gt;"",C35="")</formula>
    </cfRule>
  </conditionalFormatting>
  <conditionalFormatting sqref="C35:L35">
    <cfRule type="cellIs" dxfId="149" priority="5" stopIfTrue="1" operator="equal">
      <formula>"Not Met"</formula>
    </cfRule>
    <cfRule type="cellIs" dxfId="148" priority="6" stopIfTrue="1" operator="equal">
      <formula>"N/A"</formula>
    </cfRule>
  </conditionalFormatting>
  <conditionalFormatting sqref="C35:L35">
    <cfRule type="cellIs" dxfId="147" priority="2" operator="equal">
      <formula>"NO"</formula>
    </cfRule>
    <cfRule type="cellIs" dxfId="146" priority="3" operator="equal">
      <formula>"MET"</formula>
    </cfRule>
  </conditionalFormatting>
  <conditionalFormatting sqref="C35:L35">
    <cfRule type="expression" dxfId="145" priority="1">
      <formula>AND(C$12&lt;&gt;"",C35="")</formula>
    </cfRule>
  </conditionalFormatting>
  <dataValidations disablePrompts="1" count="4">
    <dataValidation type="list" allowBlank="1" showInputMessage="1" showErrorMessage="1" sqref="C7" xr:uid="{00000000-0002-0000-1200-000000000000}">
      <formula1>"YES, NO"</formula1>
    </dataValidation>
    <dataValidation type="list" allowBlank="1" showInputMessage="1" showErrorMessage="1" sqref="C5" xr:uid="{00000000-0002-0000-1200-000001000000}">
      <formula1>JJSAMPH</formula1>
    </dataValidation>
    <dataValidation type="list" allowBlank="1" showInputMessage="1" showErrorMessage="1" sqref="C13:L16 C19:L23 C38:L42 C25:L34" xr:uid="{00000000-0002-0000-1200-000002000000}">
      <formula1>YES</formula1>
    </dataValidation>
    <dataValidation type="list" allowBlank="1" showInputMessage="1" showErrorMessage="1" sqref="C35:L36" xr:uid="{00000000-0002-0000-1200-000003000000}">
      <formula1>"Met, Not Met, N/A"</formula1>
    </dataValidation>
  </dataValidations>
  <printOptions horizontalCentered="1"/>
  <pageMargins left="0.2" right="0.2" top="0.3" bottom="0.25" header="0.25" footer="0"/>
  <pageSetup paperSize="5" scale="80" orientation="landscape" r:id="rId1"/>
  <headerFooter alignWithMargins="0">
    <oddFooter>&amp;C
SFY17 JUVENILE JUSTICE SUBSTANCE ABUSE MENTAL HEALTH PARTNERSHIP (JJSAMHP) RECORD REVIEW
REVISED 3-10-2017&amp;R&amp;8&amp;K000000&amp;P</oddFooter>
  </headerFooter>
  <rowBreaks count="1" manualBreakCount="1">
    <brk id="49" max="15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8"/>
  <sheetViews>
    <sheetView zoomScaleNormal="100" workbookViewId="0">
      <selection activeCell="T12" sqref="T12"/>
    </sheetView>
  </sheetViews>
  <sheetFormatPr defaultRowHeight="12.5"/>
  <cols>
    <col min="1" max="1" width="8.90625" customWidth="1"/>
    <col min="2" max="2" width="9.54296875" customWidth="1"/>
    <col min="6" max="6" width="9.6328125" customWidth="1"/>
  </cols>
  <sheetData>
    <row r="1" spans="1:11" ht="24" customHeight="1" thickBot="1">
      <c r="A1" s="778" t="s">
        <v>213</v>
      </c>
      <c r="B1" s="779"/>
      <c r="C1" s="779"/>
      <c r="D1" s="779"/>
      <c r="E1" s="779"/>
      <c r="F1" s="780"/>
      <c r="G1" s="52"/>
      <c r="H1" s="775" t="s">
        <v>707</v>
      </c>
      <c r="I1" s="776"/>
      <c r="J1" s="776"/>
      <c r="K1" s="777"/>
    </row>
    <row r="2" spans="1:11" ht="13">
      <c r="A2" s="51"/>
      <c r="B2" s="52"/>
      <c r="C2" s="52"/>
      <c r="D2" s="52"/>
      <c r="E2" s="52"/>
      <c r="F2" s="52"/>
      <c r="G2" s="52"/>
      <c r="H2" s="52"/>
      <c r="I2" s="52"/>
      <c r="J2" s="52"/>
    </row>
    <row r="3" spans="1:11" ht="13">
      <c r="H3" s="498"/>
    </row>
    <row r="5" spans="1:11">
      <c r="D5" s="367"/>
    </row>
    <row r="11" spans="1:11" ht="13" thickBot="1"/>
    <row r="12" spans="1:11" ht="38.25" customHeight="1" thickBot="1">
      <c r="A12" s="772" t="s">
        <v>876</v>
      </c>
      <c r="B12" s="773"/>
      <c r="C12" s="773"/>
      <c r="D12" s="773"/>
      <c r="E12" s="773"/>
      <c r="F12" s="773"/>
      <c r="G12" s="773"/>
      <c r="H12" s="773"/>
      <c r="I12" s="773"/>
      <c r="J12" s="773"/>
      <c r="K12" s="774"/>
    </row>
    <row r="13" spans="1:11">
      <c r="A13" s="43"/>
    </row>
    <row r="14" spans="1:11" ht="13">
      <c r="A14" s="61"/>
    </row>
    <row r="15" spans="1:11" ht="13">
      <c r="A15" s="61"/>
    </row>
    <row r="16" spans="1:11" ht="13">
      <c r="A16" s="61"/>
    </row>
    <row r="17" spans="1:1" ht="13">
      <c r="A17" s="61"/>
    </row>
    <row r="18" spans="1:1" ht="13">
      <c r="A18" s="61"/>
    </row>
    <row r="19" spans="1:1" ht="13">
      <c r="A19" s="61"/>
    </row>
    <row r="20" spans="1:1" ht="13">
      <c r="A20" s="61"/>
    </row>
    <row r="21" spans="1:1" ht="13">
      <c r="A21" s="61"/>
    </row>
    <row r="22" spans="1:1" ht="13">
      <c r="A22" s="61"/>
    </row>
    <row r="23" spans="1:1" ht="13">
      <c r="A23" s="61"/>
    </row>
    <row r="24" spans="1:1" ht="13">
      <c r="A24" s="61"/>
    </row>
    <row r="25" spans="1:1" ht="13">
      <c r="A25" s="61"/>
    </row>
    <row r="26" spans="1:1" ht="13">
      <c r="A26" s="61"/>
    </row>
    <row r="27" spans="1:1" ht="13">
      <c r="A27" s="61"/>
    </row>
    <row r="28" spans="1:1" ht="13">
      <c r="A28" s="61"/>
    </row>
  </sheetData>
  <mergeCells count="3">
    <mergeCell ref="A12:K12"/>
    <mergeCell ref="H1:K1"/>
    <mergeCell ref="A1:F1"/>
  </mergeCells>
  <printOptions horizontalCentered="1"/>
  <pageMargins left="0.7" right="0.7" top="0.75" bottom="0.75" header="0.3" footer="0.3"/>
  <pageSetup scale="91" orientation="portrait" r:id="rId1"/>
  <headerFooter>
    <oddFooter>&amp;CSFY17 GUIDELINES&amp;R&amp;P</oddFooter>
  </headerFooter>
  <drawing r:id="rId2"/>
  <legacyDrawing r:id="rId3"/>
  <oleObjects>
    <mc:AlternateContent xmlns:mc="http://schemas.openxmlformats.org/markup-compatibility/2006">
      <mc:Choice Requires="x14">
        <oleObject progId="AcroExch.Document.DC" dvAspect="DVASPECT_ICON" shapeId="60433" r:id="rId4">
          <objectPr defaultSize="0" autoPict="0" r:id="rId5">
            <anchor moveWithCells="1">
              <from>
                <xdr:col>7</xdr:col>
                <xdr:colOff>565150</xdr:colOff>
                <xdr:row>2</xdr:row>
                <xdr:rowOff>139700</xdr:rowOff>
              </from>
              <to>
                <xdr:col>10</xdr:col>
                <xdr:colOff>107950</xdr:colOff>
                <xdr:row>8</xdr:row>
                <xdr:rowOff>25400</xdr:rowOff>
              </to>
            </anchor>
          </objectPr>
        </oleObject>
      </mc:Choice>
      <mc:Fallback>
        <oleObject progId="AcroExch.Document.DC" dvAspect="DVASPECT_ICON" shapeId="60433" r:id="rId4"/>
      </mc:Fallback>
    </mc:AlternateContent>
    <mc:AlternateContent xmlns:mc="http://schemas.openxmlformats.org/markup-compatibility/2006">
      <mc:Choice Requires="x14">
        <oleObject progId="AcroExch.Document.DC" dvAspect="DVASPECT_ICON" shapeId="60435" r:id="rId6">
          <objectPr defaultSize="0" autoPict="0" r:id="rId7">
            <anchor moveWithCells="1">
              <from>
                <xdr:col>1</xdr:col>
                <xdr:colOff>495300</xdr:colOff>
                <xdr:row>2</xdr:row>
                <xdr:rowOff>101600</xdr:rowOff>
              </from>
              <to>
                <xdr:col>3</xdr:col>
                <xdr:colOff>495300</xdr:colOff>
                <xdr:row>7</xdr:row>
                <xdr:rowOff>101600</xdr:rowOff>
              </to>
            </anchor>
          </objectPr>
        </oleObject>
      </mc:Choice>
      <mc:Fallback>
        <oleObject progId="AcroExch.Document.DC" dvAspect="DVASPECT_ICON" shapeId="60435" r:id="rId6"/>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theme="8" tint="-0.249977111117893"/>
  </sheetPr>
  <dimension ref="A1:BE38"/>
  <sheetViews>
    <sheetView zoomScaleNormal="100" zoomScaleSheetLayoutView="50" workbookViewId="0">
      <selection activeCell="B18" sqref="B18"/>
    </sheetView>
  </sheetViews>
  <sheetFormatPr defaultColWidth="8.90625" defaultRowHeight="13"/>
  <cols>
    <col min="1" max="1" width="3.36328125" style="59" customWidth="1"/>
    <col min="2" max="2" width="75.6328125" style="37" customWidth="1"/>
    <col min="3" max="12" width="7.6328125" style="38" customWidth="1"/>
    <col min="13" max="16384" width="8.90625" style="3"/>
  </cols>
  <sheetData>
    <row r="1" spans="1:57" ht="36" customHeight="1">
      <c r="A1" s="62"/>
      <c r="B1" s="63"/>
      <c r="C1" s="156" t="s">
        <v>472</v>
      </c>
      <c r="D1" s="155"/>
      <c r="E1" s="155"/>
      <c r="F1" s="155"/>
      <c r="G1" s="155"/>
      <c r="H1" s="155"/>
      <c r="I1" s="155"/>
      <c r="J1" s="155"/>
      <c r="K1" s="155"/>
      <c r="L1" s="215"/>
    </row>
    <row r="2" spans="1:57" ht="18" customHeight="1">
      <c r="A2" s="64"/>
      <c r="B2" s="72" t="s">
        <v>171</v>
      </c>
      <c r="C2" s="818" t="str">
        <f>IF('Workbook Set-up'!$B$4="","[Name of LME-MCO]",'Workbook Set-up'!$B$4)</f>
        <v>[Name of LME-MCO]</v>
      </c>
      <c r="D2" s="819"/>
      <c r="E2" s="819"/>
      <c r="F2" s="819"/>
      <c r="G2" s="819"/>
      <c r="H2" s="819"/>
      <c r="I2" s="819"/>
      <c r="J2" s="819"/>
      <c r="K2" s="819"/>
      <c r="L2" s="820"/>
    </row>
    <row r="3" spans="1:57" ht="34.5"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57" ht="17.25" customHeight="1" thickBot="1">
      <c r="A4" s="67"/>
      <c r="B4" s="73" t="s">
        <v>11</v>
      </c>
      <c r="C4" s="843" t="str">
        <f>IF(AND('Workbook Set-up'!$B$14="",'Workbook Set-up'!$B$15=""),"",IF('Workbook Set-up'!$B$14='Workbook Set-up'!$B$15,TEXT('Workbook Set-up'!$B$14,"m/d/yyyy"),IF('Workbook Set-up'!$B$14&lt;&gt;'Workbook Set-up'!$B$15,TEXT('Workbook Set-up'!$B$14,"m/d/yyyy")&amp;" to "&amp;TEXT('Workbook Set-up'!$B$15,"m/d/yyyy"),"")))</f>
        <v/>
      </c>
      <c r="D4" s="844"/>
      <c r="E4" s="844"/>
      <c r="F4" s="844"/>
      <c r="G4" s="844"/>
      <c r="H4" s="844"/>
      <c r="I4" s="844"/>
      <c r="J4" s="844"/>
      <c r="K4" s="844"/>
      <c r="L4" s="845"/>
    </row>
    <row r="5" spans="1:57" s="6" customFormat="1" ht="15" customHeight="1">
      <c r="A5" s="9"/>
      <c r="B5" s="74" t="s">
        <v>3</v>
      </c>
      <c r="C5" s="849"/>
      <c r="D5" s="850"/>
      <c r="E5" s="850"/>
      <c r="F5" s="850"/>
      <c r="G5" s="850"/>
      <c r="H5" s="850"/>
      <c r="I5" s="850"/>
      <c r="J5" s="850"/>
      <c r="K5" s="850"/>
      <c r="L5" s="851"/>
    </row>
    <row r="6" spans="1:57" s="405" customFormat="1" ht="15" customHeight="1">
      <c r="A6" s="481"/>
      <c r="B6" s="482" t="s">
        <v>692</v>
      </c>
      <c r="C6" s="801"/>
      <c r="D6" s="802"/>
      <c r="E6" s="802"/>
      <c r="F6" s="802"/>
      <c r="G6" s="802"/>
      <c r="H6" s="802"/>
      <c r="I6" s="802"/>
      <c r="J6" s="802"/>
      <c r="K6" s="802"/>
      <c r="L6" s="803"/>
    </row>
    <row r="7" spans="1:57" s="6" customFormat="1" ht="15" customHeight="1" thickBot="1">
      <c r="A7" s="10"/>
      <c r="B7" s="75" t="s">
        <v>253</v>
      </c>
      <c r="C7" s="852"/>
      <c r="D7" s="870"/>
      <c r="E7" s="870"/>
      <c r="F7" s="870"/>
      <c r="G7" s="870"/>
      <c r="H7" s="870"/>
      <c r="I7" s="870"/>
      <c r="J7" s="870"/>
      <c r="K7" s="870"/>
      <c r="L7" s="871"/>
    </row>
    <row r="8" spans="1:57" s="8" customFormat="1" ht="32.15" customHeight="1" thickBot="1">
      <c r="A8" s="11" t="s">
        <v>12</v>
      </c>
      <c r="B8" s="12" t="s">
        <v>13</v>
      </c>
      <c r="C8" s="13">
        <v>1</v>
      </c>
      <c r="D8" s="14">
        <v>2</v>
      </c>
      <c r="E8" s="14">
        <v>3</v>
      </c>
      <c r="F8" s="14">
        <v>4</v>
      </c>
      <c r="G8" s="14">
        <v>5</v>
      </c>
      <c r="H8" s="14">
        <v>6</v>
      </c>
      <c r="I8" s="14">
        <v>7</v>
      </c>
      <c r="J8" s="14">
        <v>8</v>
      </c>
      <c r="K8" s="14">
        <v>9</v>
      </c>
      <c r="L8" s="16">
        <v>10</v>
      </c>
    </row>
    <row r="9" spans="1:57" s="8" customFormat="1" ht="57" customHeight="1">
      <c r="A9" s="158" t="s">
        <v>15</v>
      </c>
      <c r="B9" s="650" t="s">
        <v>886</v>
      </c>
      <c r="C9" s="179"/>
      <c r="D9" s="133"/>
      <c r="E9" s="24"/>
      <c r="F9" s="24"/>
      <c r="G9" s="24"/>
      <c r="H9" s="24"/>
      <c r="I9" s="24"/>
      <c r="J9" s="24"/>
      <c r="K9" s="24"/>
      <c r="L9" s="25"/>
    </row>
    <row r="10" spans="1:57" s="8" customFormat="1" ht="45.75" customHeight="1">
      <c r="A10" s="157" t="s">
        <v>16</v>
      </c>
      <c r="B10" s="650" t="s">
        <v>889</v>
      </c>
      <c r="C10" s="180"/>
      <c r="D10" s="133"/>
      <c r="E10" s="24"/>
      <c r="F10" s="24"/>
      <c r="G10" s="24"/>
      <c r="H10" s="24"/>
      <c r="I10" s="24"/>
      <c r="J10" s="24"/>
      <c r="K10" s="24"/>
      <c r="L10" s="25"/>
    </row>
    <row r="11" spans="1:57" s="8" customFormat="1" ht="43.5" customHeight="1">
      <c r="A11" s="159" t="s">
        <v>17</v>
      </c>
      <c r="B11" s="650" t="s">
        <v>890</v>
      </c>
      <c r="C11" s="180"/>
      <c r="D11" s="133"/>
      <c r="E11" s="24"/>
      <c r="F11" s="24"/>
      <c r="G11" s="24"/>
      <c r="H11" s="24"/>
      <c r="I11" s="24"/>
      <c r="J11" s="24"/>
      <c r="K11" s="24"/>
      <c r="L11" s="25"/>
    </row>
    <row r="12" spans="1:57" s="8" customFormat="1" ht="44.25" customHeight="1">
      <c r="A12" s="159" t="s">
        <v>18</v>
      </c>
      <c r="B12" s="650" t="s">
        <v>265</v>
      </c>
      <c r="C12" s="180"/>
      <c r="D12" s="133"/>
      <c r="E12" s="24"/>
      <c r="F12" s="24"/>
      <c r="G12" s="24"/>
      <c r="H12" s="24"/>
      <c r="I12" s="24"/>
      <c r="J12" s="24"/>
      <c r="K12" s="24"/>
      <c r="L12" s="25"/>
    </row>
    <row r="13" spans="1:57" s="8" customFormat="1" ht="37.5" customHeight="1">
      <c r="A13" s="627" t="s">
        <v>798</v>
      </c>
      <c r="B13" s="674" t="s">
        <v>887</v>
      </c>
      <c r="C13" s="180"/>
      <c r="D13" s="133"/>
      <c r="E13" s="24"/>
      <c r="F13" s="24"/>
      <c r="G13" s="24"/>
      <c r="H13" s="24"/>
      <c r="I13" s="24"/>
      <c r="J13" s="24"/>
      <c r="K13" s="24"/>
      <c r="L13" s="25"/>
    </row>
    <row r="14" spans="1:57" s="8" customFormat="1" ht="39.75" customHeight="1">
      <c r="A14" s="158" t="s">
        <v>799</v>
      </c>
      <c r="B14" s="632" t="s">
        <v>828</v>
      </c>
      <c r="C14" s="180"/>
      <c r="D14" s="133"/>
      <c r="E14" s="24"/>
      <c r="F14" s="24"/>
      <c r="G14" s="24"/>
      <c r="H14" s="24"/>
      <c r="I14" s="24"/>
      <c r="J14" s="24"/>
      <c r="K14" s="24"/>
      <c r="L14" s="25"/>
    </row>
    <row r="15" spans="1:57" s="20" customFormat="1" ht="54" customHeight="1">
      <c r="A15" s="157" t="s">
        <v>800</v>
      </c>
      <c r="B15" s="656" t="s">
        <v>829</v>
      </c>
      <c r="C15" s="181"/>
      <c r="D15" s="134"/>
      <c r="E15" s="22"/>
      <c r="F15" s="22"/>
      <c r="G15" s="22"/>
      <c r="H15" s="22"/>
      <c r="I15" s="22"/>
      <c r="J15" s="22"/>
      <c r="K15" s="22"/>
      <c r="L15" s="23"/>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row>
    <row r="16" spans="1:57" s="39" customFormat="1" ht="45" customHeight="1">
      <c r="A16" s="504" t="s">
        <v>716</v>
      </c>
      <c r="B16" s="767" t="s">
        <v>888</v>
      </c>
      <c r="C16" s="180"/>
      <c r="D16" s="133"/>
      <c r="E16" s="24"/>
      <c r="F16" s="24"/>
      <c r="G16" s="24"/>
      <c r="H16" s="24"/>
      <c r="I16" s="24"/>
      <c r="J16" s="24"/>
      <c r="K16" s="24"/>
      <c r="L16" s="25"/>
    </row>
    <row r="17" spans="1:12" s="39" customFormat="1" ht="40.5" customHeight="1">
      <c r="A17" s="504" t="s">
        <v>717</v>
      </c>
      <c r="B17" s="672" t="s">
        <v>830</v>
      </c>
      <c r="C17" s="636"/>
      <c r="D17" s="484"/>
      <c r="E17" s="502"/>
      <c r="F17" s="502"/>
      <c r="G17" s="502"/>
      <c r="H17" s="502"/>
      <c r="I17" s="502"/>
      <c r="J17" s="502"/>
      <c r="K17" s="502"/>
      <c r="L17" s="503"/>
    </row>
    <row r="18" spans="1:12" s="39" customFormat="1" ht="54" customHeight="1">
      <c r="A18" s="504" t="s">
        <v>718</v>
      </c>
      <c r="B18" s="673" t="s">
        <v>831</v>
      </c>
      <c r="C18" s="676" t="str">
        <f>IF(COUNTIF(C19:C23, "YES")=5, "MET", IF(COUNTIF(C19:C23, "NO")&gt;=1, "NOT MET",IF(COUNTIF(C19:C23,"=N/A")=5,"N/A","")))</f>
        <v/>
      </c>
      <c r="D18" s="484"/>
      <c r="E18" s="502"/>
      <c r="F18" s="502"/>
      <c r="G18" s="502"/>
      <c r="H18" s="502"/>
      <c r="I18" s="502"/>
      <c r="J18" s="502"/>
      <c r="K18" s="502"/>
      <c r="L18" s="503"/>
    </row>
    <row r="19" spans="1:12" s="39" customFormat="1" ht="20.149999999999999" customHeight="1">
      <c r="A19" s="172"/>
      <c r="B19" s="673" t="s">
        <v>746</v>
      </c>
      <c r="C19" s="636"/>
      <c r="D19" s="484"/>
      <c r="E19" s="502"/>
      <c r="F19" s="502"/>
      <c r="G19" s="502"/>
      <c r="H19" s="502"/>
      <c r="I19" s="502"/>
      <c r="J19" s="502"/>
      <c r="K19" s="502"/>
      <c r="L19" s="503"/>
    </row>
    <row r="20" spans="1:12" s="39" customFormat="1" ht="20.149999999999999" customHeight="1">
      <c r="A20" s="172"/>
      <c r="B20" s="673" t="s">
        <v>747</v>
      </c>
      <c r="C20" s="636"/>
      <c r="D20" s="484"/>
      <c r="E20" s="502"/>
      <c r="F20" s="502"/>
      <c r="G20" s="502"/>
      <c r="H20" s="502"/>
      <c r="I20" s="502"/>
      <c r="J20" s="502"/>
      <c r="K20" s="502"/>
      <c r="L20" s="503"/>
    </row>
    <row r="21" spans="1:12" s="39" customFormat="1" ht="20.149999999999999" customHeight="1">
      <c r="A21" s="172"/>
      <c r="B21" s="673" t="s">
        <v>748</v>
      </c>
      <c r="C21" s="636"/>
      <c r="D21" s="484"/>
      <c r="E21" s="502"/>
      <c r="F21" s="502"/>
      <c r="G21" s="502"/>
      <c r="H21" s="502"/>
      <c r="I21" s="502"/>
      <c r="J21" s="502"/>
      <c r="K21" s="502"/>
      <c r="L21" s="503"/>
    </row>
    <row r="22" spans="1:12" s="39" customFormat="1" ht="20.149999999999999" customHeight="1">
      <c r="A22" s="172"/>
      <c r="B22" s="673" t="s">
        <v>749</v>
      </c>
      <c r="C22" s="636"/>
      <c r="D22" s="484"/>
      <c r="E22" s="502"/>
      <c r="F22" s="502"/>
      <c r="G22" s="502"/>
      <c r="H22" s="502"/>
      <c r="I22" s="502"/>
      <c r="J22" s="502"/>
      <c r="K22" s="502"/>
      <c r="L22" s="503"/>
    </row>
    <row r="23" spans="1:12" s="39" customFormat="1" ht="20.149999999999999" customHeight="1">
      <c r="A23" s="172"/>
      <c r="B23" s="673" t="s">
        <v>825</v>
      </c>
      <c r="C23" s="636"/>
      <c r="D23" s="484"/>
      <c r="E23" s="502"/>
      <c r="F23" s="502"/>
      <c r="G23" s="502"/>
      <c r="H23" s="502"/>
      <c r="I23" s="502"/>
      <c r="J23" s="502"/>
      <c r="K23" s="502"/>
      <c r="L23" s="503"/>
    </row>
    <row r="24" spans="1:12" s="39" customFormat="1" ht="36" customHeight="1">
      <c r="A24" s="174" t="s">
        <v>719</v>
      </c>
      <c r="B24" s="673" t="s">
        <v>833</v>
      </c>
      <c r="C24" s="636"/>
      <c r="D24" s="484"/>
      <c r="E24" s="502"/>
      <c r="F24" s="502"/>
      <c r="G24" s="502"/>
      <c r="H24" s="502"/>
      <c r="I24" s="502"/>
      <c r="J24" s="502"/>
      <c r="K24" s="502"/>
      <c r="L24" s="503"/>
    </row>
    <row r="25" spans="1:12" s="39" customFormat="1" ht="36" customHeight="1">
      <c r="A25" s="174" t="s">
        <v>720</v>
      </c>
      <c r="B25" s="673" t="s">
        <v>832</v>
      </c>
      <c r="C25" s="636"/>
      <c r="D25" s="484"/>
      <c r="E25" s="502"/>
      <c r="F25" s="502"/>
      <c r="G25" s="502"/>
      <c r="H25" s="502"/>
      <c r="I25" s="502"/>
      <c r="J25" s="502"/>
      <c r="K25" s="502"/>
      <c r="L25" s="503"/>
    </row>
    <row r="26" spans="1:12" s="39" customFormat="1" ht="36" customHeight="1" thickBot="1">
      <c r="A26" s="174" t="s">
        <v>721</v>
      </c>
      <c r="B26" s="673" t="s">
        <v>834</v>
      </c>
      <c r="C26" s="675"/>
      <c r="D26" s="484"/>
      <c r="E26" s="502"/>
      <c r="F26" s="502"/>
      <c r="G26" s="502"/>
      <c r="H26" s="502"/>
      <c r="I26" s="502"/>
      <c r="J26" s="502"/>
      <c r="K26" s="502"/>
      <c r="L26" s="503"/>
    </row>
    <row r="27" spans="1:12" s="8" customFormat="1" ht="14" customHeight="1" thickBot="1">
      <c r="A27" s="59"/>
      <c r="B27" s="26" t="s">
        <v>27</v>
      </c>
      <c r="C27" s="176"/>
      <c r="D27" s="56"/>
      <c r="E27" s="54"/>
      <c r="F27" s="54"/>
      <c r="G27" s="54"/>
      <c r="H27" s="54"/>
      <c r="I27" s="54"/>
      <c r="J27" s="54"/>
      <c r="K27" s="54"/>
      <c r="L27" s="70"/>
    </row>
    <row r="28" spans="1:12" s="8" customFormat="1" ht="14" customHeight="1" thickBot="1">
      <c r="A28" s="59"/>
      <c r="B28" s="26"/>
      <c r="C28" s="27"/>
      <c r="D28" s="27"/>
      <c r="E28" s="27"/>
      <c r="F28" s="27"/>
      <c r="G28" s="27"/>
      <c r="H28" s="27"/>
      <c r="I28" s="27"/>
      <c r="J28" s="27"/>
      <c r="K28" s="27"/>
      <c r="L28" s="27"/>
    </row>
    <row r="29" spans="1:12" s="8" customFormat="1" ht="14" customHeight="1">
      <c r="A29" s="59"/>
      <c r="B29" s="28" t="s">
        <v>28</v>
      </c>
      <c r="C29" s="235">
        <f>COUNTIF(C9:C16,"=Met")</f>
        <v>0</v>
      </c>
      <c r="D29" s="294"/>
      <c r="E29" s="294"/>
      <c r="F29" s="294"/>
      <c r="G29" s="294"/>
      <c r="H29" s="294"/>
      <c r="I29" s="294"/>
      <c r="J29" s="294"/>
      <c r="K29" s="294"/>
      <c r="L29" s="295"/>
    </row>
    <row r="30" spans="1:12" s="8" customFormat="1" ht="14" customHeight="1">
      <c r="A30" s="59"/>
      <c r="B30" s="28" t="s">
        <v>29</v>
      </c>
      <c r="C30" s="236">
        <f>IF(SUM(C29,C31)=0,0,C29/SUM(C29,C31))</f>
        <v>0</v>
      </c>
      <c r="D30" s="297"/>
      <c r="E30" s="297"/>
      <c r="F30" s="297"/>
      <c r="G30" s="297"/>
      <c r="H30" s="297"/>
      <c r="I30" s="297"/>
      <c r="J30" s="297"/>
      <c r="K30" s="297"/>
      <c r="L30" s="298"/>
    </row>
    <row r="31" spans="1:12" s="8" customFormat="1" ht="14" customHeight="1">
      <c r="A31" s="59"/>
      <c r="B31" s="28" t="s">
        <v>30</v>
      </c>
      <c r="C31" s="237">
        <f>COUNTIF(C9:C16,"=Not Met")</f>
        <v>0</v>
      </c>
      <c r="D31" s="300"/>
      <c r="E31" s="300"/>
      <c r="F31" s="300"/>
      <c r="G31" s="300"/>
      <c r="H31" s="300"/>
      <c r="I31" s="300"/>
      <c r="J31" s="300"/>
      <c r="K31" s="300"/>
      <c r="L31" s="301"/>
    </row>
    <row r="32" spans="1:12" s="8" customFormat="1" ht="14" customHeight="1">
      <c r="A32" s="59"/>
      <c r="B32" s="28" t="s">
        <v>31</v>
      </c>
      <c r="C32" s="236">
        <f>IF(SUM(C29,C31)=0,0,C31/SUM(C29,C31))</f>
        <v>0</v>
      </c>
      <c r="D32" s="297"/>
      <c r="E32" s="297"/>
      <c r="F32" s="297"/>
      <c r="G32" s="297"/>
      <c r="H32" s="297"/>
      <c r="I32" s="297"/>
      <c r="J32" s="297"/>
      <c r="K32" s="297"/>
      <c r="L32" s="298"/>
    </row>
    <row r="33" spans="1:57" s="8" customFormat="1" ht="14" customHeight="1" thickBot="1">
      <c r="A33" s="59"/>
      <c r="B33" s="28" t="s">
        <v>32</v>
      </c>
      <c r="C33" s="238">
        <f>COUNTIF(C9:C16,"=N/A")</f>
        <v>0</v>
      </c>
      <c r="D33" s="303"/>
      <c r="E33" s="303"/>
      <c r="F33" s="303"/>
      <c r="G33" s="303"/>
      <c r="H33" s="303"/>
      <c r="I33" s="303"/>
      <c r="J33" s="303"/>
      <c r="K33" s="303"/>
      <c r="L33" s="304"/>
    </row>
    <row r="34" spans="1:57" s="8" customFormat="1" ht="14" customHeight="1">
      <c r="A34" s="807"/>
      <c r="B34" s="807"/>
      <c r="C34" s="807"/>
      <c r="D34" s="807"/>
      <c r="E34" s="807"/>
      <c r="F34" s="807"/>
      <c r="G34" s="807"/>
      <c r="H34" s="807"/>
      <c r="I34" s="807"/>
      <c r="J34" s="807"/>
      <c r="K34" s="807"/>
      <c r="L34" s="807"/>
    </row>
    <row r="35" spans="1:57">
      <c r="B35" s="84"/>
    </row>
    <row r="36" spans="1:57">
      <c r="B36" s="84"/>
    </row>
    <row r="37" spans="1:57" s="38" customFormat="1">
      <c r="A37" s="59"/>
      <c r="B37" s="84"/>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row>
    <row r="38" spans="1:57" s="38" customFormat="1">
      <c r="A38" s="59"/>
      <c r="B38" s="84"/>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row>
  </sheetData>
  <sheetProtection sheet="1" objects="1" scenarios="1"/>
  <mergeCells count="6">
    <mergeCell ref="C7:L7"/>
    <mergeCell ref="A34:L34"/>
    <mergeCell ref="C5:L5"/>
    <mergeCell ref="C2:L2"/>
    <mergeCell ref="C4:L4"/>
    <mergeCell ref="C6:L6"/>
  </mergeCells>
  <conditionalFormatting sqref="C9:L26">
    <cfRule type="cellIs" dxfId="144" priority="311" stopIfTrue="1" operator="equal">
      <formula>"Not Met"</formula>
    </cfRule>
    <cfRule type="cellIs" dxfId="143" priority="312" stopIfTrue="1" operator="equal">
      <formula>"N/A"</formula>
    </cfRule>
  </conditionalFormatting>
  <conditionalFormatting sqref="C10:L26">
    <cfRule type="expression" dxfId="142" priority="310" stopIfTrue="1">
      <formula>AND(C$9&lt;&gt;"",C10="")</formula>
    </cfRule>
  </conditionalFormatting>
  <conditionalFormatting sqref="C1:C5 C7:C1048576">
    <cfRule type="cellIs" dxfId="141" priority="264" operator="equal">
      <formula>"MET"</formula>
    </cfRule>
  </conditionalFormatting>
  <conditionalFormatting sqref="C9:C26">
    <cfRule type="expression" dxfId="140" priority="263">
      <formula>AND(C9&lt;&gt;"Met",C9&lt;&gt;"Not Met",C9&lt;&gt;"N/A",COUNTIF($C$9:$C$16,"=Yes")+COUNTIF($C$9:$C$16,"=No")+COUNTIF($C$9:$C$16,"=N/A")+COUNTIF($C$9:$C$16,"=Met")+COUNTIF($C$9:$C$16,"=Not Met")&gt;0)</formula>
    </cfRule>
  </conditionalFormatting>
  <conditionalFormatting sqref="C6">
    <cfRule type="cellIs" dxfId="139" priority="112" operator="equal">
      <formula>"NO"</formula>
    </cfRule>
    <cfRule type="cellIs" dxfId="138" priority="113" operator="equal">
      <formula>"MET"</formula>
    </cfRule>
  </conditionalFormatting>
  <dataValidations disablePrompts="1" count="3">
    <dataValidation type="list" allowBlank="1" showInputMessage="1" showErrorMessage="1" sqref="C5" xr:uid="{00000000-0002-0000-1300-000000000000}">
      <formula1>CMHBG</formula1>
    </dataValidation>
    <dataValidation type="list" allowBlank="1" showInputMessage="1" showErrorMessage="1" sqref="D9:L26 C24:C26 C9:C17" xr:uid="{00000000-0002-0000-1300-000001000000}">
      <formula1>"Met, Not Met, N/A"</formula1>
    </dataValidation>
    <dataValidation type="list" allowBlank="1" showInputMessage="1" showErrorMessage="1" sqref="C19:C23" xr:uid="{00000000-0002-0000-1300-000002000000}">
      <formula1>"YES,NO,N/A"</formula1>
    </dataValidation>
  </dataValidations>
  <printOptions horizontalCentered="1"/>
  <pageMargins left="0.2" right="0.2" top="0.3" bottom="0.25" header="0.25" footer="0"/>
  <pageSetup paperSize="5" orientation="landscape" r:id="rId1"/>
  <headerFooter alignWithMargins="0">
    <oddFooter>&amp;CSFY17 COMMUNITY MENTAL HEALTH SERVICES BLOCK GRANT PROGRAM MONITORING&amp;R&amp;8&amp;K000000&amp;P</oddFooter>
  </headerFooter>
  <ignoredErrors>
    <ignoredError sqref="C29 C31 C33"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theme="8" tint="-0.249977111117893"/>
  </sheetPr>
  <dimension ref="A1:BE55"/>
  <sheetViews>
    <sheetView topLeftCell="A25" zoomScaleNormal="100" zoomScaleSheetLayoutView="50" workbookViewId="0">
      <selection activeCell="B22" sqref="B22:B24"/>
    </sheetView>
  </sheetViews>
  <sheetFormatPr defaultColWidth="8.90625" defaultRowHeight="13"/>
  <cols>
    <col min="1" max="1" width="3.36328125" style="59" customWidth="1"/>
    <col min="2" max="2" width="75.6328125" style="37" customWidth="1"/>
    <col min="3" max="12" width="7.6328125" style="38" customWidth="1"/>
    <col min="13" max="16384" width="8.90625" style="3"/>
  </cols>
  <sheetData>
    <row r="1" spans="1:12" ht="36" customHeight="1">
      <c r="A1" s="62"/>
      <c r="B1" s="185"/>
      <c r="C1" s="156" t="s">
        <v>409</v>
      </c>
      <c r="D1" s="155"/>
      <c r="E1" s="155"/>
      <c r="F1" s="155"/>
      <c r="G1" s="155"/>
      <c r="H1" s="155"/>
      <c r="I1" s="155"/>
      <c r="J1" s="155"/>
      <c r="K1" s="155"/>
      <c r="L1" s="215"/>
    </row>
    <row r="2" spans="1:12" ht="18" customHeight="1">
      <c r="A2" s="64"/>
      <c r="B2" s="72" t="s">
        <v>171</v>
      </c>
      <c r="C2" s="818" t="str">
        <f>IF('Workbook Set-up'!$B$4="","[Name of LME-MCO]",'Workbook Set-up'!$B$4)</f>
        <v>[Name of LME-MCO]</v>
      </c>
      <c r="D2" s="819"/>
      <c r="E2" s="819"/>
      <c r="F2" s="819"/>
      <c r="G2" s="819"/>
      <c r="H2" s="819"/>
      <c r="I2" s="819"/>
      <c r="J2" s="819"/>
      <c r="K2" s="819"/>
      <c r="L2" s="820"/>
    </row>
    <row r="3" spans="1:12" ht="34.5"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12" ht="17.25" customHeight="1" thickBot="1">
      <c r="A4" s="184"/>
      <c r="B4" s="73" t="s">
        <v>11</v>
      </c>
      <c r="C4" s="67" t="str">
        <f>IF(AND('Workbook Set-up'!$B$14="",'Workbook Set-up'!$B$15=""),"",IF('Workbook Set-up'!$B$14='Workbook Set-up'!$B$15,TEXT('Workbook Set-up'!$B$14,"m/d/yyyy"),IF('Workbook Set-up'!$B$14&lt;&gt;'Workbook Set-up'!$B$15,TEXT('Workbook Set-up'!$B$14,"m/d/yyyy")&amp;" to "&amp;TEXT('Workbook Set-up'!$B$15,"m/d/yyyy"),"")))</f>
        <v/>
      </c>
      <c r="D4" s="68"/>
      <c r="E4" s="68"/>
      <c r="F4" s="68"/>
      <c r="G4" s="68"/>
      <c r="H4" s="68"/>
      <c r="I4" s="68"/>
      <c r="J4" s="68"/>
      <c r="K4" s="68"/>
      <c r="L4" s="69"/>
    </row>
    <row r="5" spans="1:12" s="477" customFormat="1" ht="15" customHeight="1">
      <c r="A5" s="400"/>
      <c r="B5" s="411" t="s">
        <v>3</v>
      </c>
      <c r="C5" s="872"/>
      <c r="D5" s="873"/>
      <c r="E5" s="873"/>
      <c r="F5" s="873"/>
      <c r="G5" s="873"/>
      <c r="H5" s="873"/>
      <c r="I5" s="873"/>
      <c r="J5" s="873"/>
      <c r="K5" s="873"/>
      <c r="L5" s="874"/>
    </row>
    <row r="6" spans="1:12" s="405" customFormat="1" ht="15" customHeight="1">
      <c r="A6" s="481"/>
      <c r="B6" s="482" t="s">
        <v>692</v>
      </c>
      <c r="C6" s="875"/>
      <c r="D6" s="876"/>
      <c r="E6" s="876"/>
      <c r="F6" s="876"/>
      <c r="G6" s="876"/>
      <c r="H6" s="876"/>
      <c r="I6" s="876"/>
      <c r="J6" s="876"/>
      <c r="K6" s="876"/>
      <c r="L6" s="877"/>
    </row>
    <row r="7" spans="1:12" s="477" customFormat="1" ht="15" customHeight="1">
      <c r="A7" s="402"/>
      <c r="B7" s="412" t="s">
        <v>253</v>
      </c>
      <c r="C7" s="875"/>
      <c r="D7" s="876"/>
      <c r="E7" s="876"/>
      <c r="F7" s="876"/>
      <c r="G7" s="876"/>
      <c r="H7" s="876"/>
      <c r="I7" s="876"/>
      <c r="J7" s="876"/>
      <c r="K7" s="876"/>
      <c r="L7" s="877"/>
    </row>
    <row r="8" spans="1:12" s="478" customFormat="1" ht="15" customHeight="1">
      <c r="A8" s="435"/>
      <c r="B8" s="455" t="s">
        <v>54</v>
      </c>
      <c r="C8" s="641"/>
      <c r="D8" s="437"/>
      <c r="E8" s="437"/>
      <c r="F8" s="437"/>
      <c r="G8" s="437"/>
      <c r="H8" s="437"/>
      <c r="I8" s="437"/>
      <c r="J8" s="437"/>
      <c r="K8" s="437"/>
      <c r="L8" s="487"/>
    </row>
    <row r="9" spans="1:12" s="477" customFormat="1" ht="15" customHeight="1">
      <c r="A9" s="402"/>
      <c r="B9" s="412" t="s">
        <v>55</v>
      </c>
      <c r="C9" s="500"/>
      <c r="D9" s="403"/>
      <c r="E9" s="403"/>
      <c r="F9" s="403"/>
      <c r="G9" s="403"/>
      <c r="H9" s="403"/>
      <c r="I9" s="403"/>
      <c r="J9" s="403"/>
      <c r="K9" s="403"/>
      <c r="L9" s="404"/>
    </row>
    <row r="10" spans="1:12" s="477" customFormat="1" ht="15" customHeight="1" thickBot="1">
      <c r="A10" s="467"/>
      <c r="B10" s="413" t="s">
        <v>662</v>
      </c>
      <c r="C10" s="500"/>
      <c r="D10" s="403"/>
      <c r="E10" s="403"/>
      <c r="F10" s="403"/>
      <c r="G10" s="403"/>
      <c r="H10" s="403"/>
      <c r="I10" s="403"/>
      <c r="J10" s="403"/>
      <c r="K10" s="403"/>
      <c r="L10" s="404"/>
    </row>
    <row r="11" spans="1:12" s="8" customFormat="1" ht="32.15" customHeight="1" thickBot="1">
      <c r="A11" s="11" t="s">
        <v>12</v>
      </c>
      <c r="B11" s="12" t="s">
        <v>13</v>
      </c>
      <c r="C11" s="644">
        <v>1</v>
      </c>
      <c r="D11" s="645">
        <v>2</v>
      </c>
      <c r="E11" s="645">
        <v>3</v>
      </c>
      <c r="F11" s="645">
        <v>4</v>
      </c>
      <c r="G11" s="645">
        <v>5</v>
      </c>
      <c r="H11" s="645">
        <v>6</v>
      </c>
      <c r="I11" s="645">
        <v>7</v>
      </c>
      <c r="J11" s="645">
        <v>8</v>
      </c>
      <c r="K11" s="645">
        <v>9</v>
      </c>
      <c r="L11" s="646">
        <v>10</v>
      </c>
    </row>
    <row r="12" spans="1:12" s="479" customFormat="1" ht="53.25" customHeight="1">
      <c r="A12" s="647" t="s">
        <v>15</v>
      </c>
      <c r="B12" s="648" t="s">
        <v>817</v>
      </c>
      <c r="C12" s="642" t="str">
        <f>IF(COUNTIF(C13:C18,"=YES")=3,"MET",IF(COUNTIF(C13:C18,"=NO")&gt;=1,"NOT MET",IF(COUNTIF(C13:C18,"=N/A")&gt;=3,"N/A","")))</f>
        <v/>
      </c>
      <c r="D12" s="643" t="str">
        <f t="shared" ref="D12:L12" si="0">IF(COUNTIF(D13:D18,"=YES")=3,"MET",IF(COUNTIF(D13:D18,"=NO")&gt;=1,"NOT MET",IF(COUNTIF(D13:D18,"=N/A")&gt;=3,"N/A","")))</f>
        <v/>
      </c>
      <c r="E12" s="643" t="str">
        <f t="shared" si="0"/>
        <v/>
      </c>
      <c r="F12" s="643" t="str">
        <f t="shared" si="0"/>
        <v/>
      </c>
      <c r="G12" s="643" t="str">
        <f t="shared" si="0"/>
        <v/>
      </c>
      <c r="H12" s="643" t="str">
        <f t="shared" si="0"/>
        <v/>
      </c>
      <c r="I12" s="643" t="str">
        <f t="shared" si="0"/>
        <v/>
      </c>
      <c r="J12" s="643" t="str">
        <f t="shared" si="0"/>
        <v/>
      </c>
      <c r="K12" s="643" t="str">
        <f t="shared" si="0"/>
        <v/>
      </c>
      <c r="L12" s="380" t="str">
        <f t="shared" si="0"/>
        <v/>
      </c>
    </row>
    <row r="13" spans="1:12" s="8" customFormat="1" ht="20.149999999999999" customHeight="1">
      <c r="A13" s="649" t="s">
        <v>432</v>
      </c>
      <c r="B13" s="650" t="s">
        <v>641</v>
      </c>
      <c r="C13" s="17"/>
      <c r="D13" s="24"/>
      <c r="E13" s="24"/>
      <c r="F13" s="24"/>
      <c r="G13" s="24"/>
      <c r="H13" s="24"/>
      <c r="I13" s="24"/>
      <c r="J13" s="24"/>
      <c r="K13" s="24"/>
      <c r="L13" s="98"/>
    </row>
    <row r="14" spans="1:12" s="8" customFormat="1" ht="36" customHeight="1">
      <c r="A14" s="649" t="s">
        <v>433</v>
      </c>
      <c r="B14" s="650" t="s">
        <v>638</v>
      </c>
      <c r="C14" s="17"/>
      <c r="D14" s="24"/>
      <c r="E14" s="24"/>
      <c r="F14" s="24"/>
      <c r="G14" s="24"/>
      <c r="H14" s="24"/>
      <c r="I14" s="24"/>
      <c r="J14" s="24"/>
      <c r="K14" s="24"/>
      <c r="L14" s="98"/>
    </row>
    <row r="15" spans="1:12" s="8" customFormat="1" ht="36" customHeight="1" thickBot="1">
      <c r="A15" s="651" t="s">
        <v>434</v>
      </c>
      <c r="B15" s="652" t="s">
        <v>640</v>
      </c>
      <c r="C15" s="17"/>
      <c r="D15" s="24"/>
      <c r="E15" s="24"/>
      <c r="F15" s="24"/>
      <c r="G15" s="24"/>
      <c r="H15" s="24"/>
      <c r="I15" s="24"/>
      <c r="J15" s="24"/>
      <c r="K15" s="24"/>
      <c r="L15" s="98"/>
    </row>
    <row r="16" spans="1:12" s="8" customFormat="1" ht="36" customHeight="1">
      <c r="A16" s="653" t="s">
        <v>435</v>
      </c>
      <c r="B16" s="650" t="s">
        <v>642</v>
      </c>
      <c r="C16" s="17"/>
      <c r="D16" s="24"/>
      <c r="E16" s="24"/>
      <c r="F16" s="24"/>
      <c r="G16" s="24"/>
      <c r="H16" s="24"/>
      <c r="I16" s="24"/>
      <c r="J16" s="24"/>
      <c r="K16" s="24"/>
      <c r="L16" s="98"/>
    </row>
    <row r="17" spans="1:57" s="8" customFormat="1" ht="36" customHeight="1">
      <c r="A17" s="649" t="s">
        <v>436</v>
      </c>
      <c r="B17" s="650" t="s">
        <v>639</v>
      </c>
      <c r="C17" s="17"/>
      <c r="D17" s="24"/>
      <c r="E17" s="24"/>
      <c r="F17" s="24"/>
      <c r="G17" s="24"/>
      <c r="H17" s="24"/>
      <c r="I17" s="24"/>
      <c r="J17" s="24"/>
      <c r="K17" s="24"/>
      <c r="L17" s="98"/>
    </row>
    <row r="18" spans="1:57" s="8" customFormat="1" ht="36" customHeight="1">
      <c r="A18" s="649" t="s">
        <v>437</v>
      </c>
      <c r="B18" s="650" t="s">
        <v>826</v>
      </c>
      <c r="C18" s="17"/>
      <c r="D18" s="24"/>
      <c r="E18" s="24"/>
      <c r="F18" s="24"/>
      <c r="G18" s="24"/>
      <c r="H18" s="24"/>
      <c r="I18" s="24"/>
      <c r="J18" s="24"/>
      <c r="K18" s="24"/>
      <c r="L18" s="98"/>
    </row>
    <row r="19" spans="1:57" s="8" customFormat="1" ht="36" customHeight="1">
      <c r="A19" s="654" t="s">
        <v>16</v>
      </c>
      <c r="B19" s="650" t="s">
        <v>803</v>
      </c>
      <c r="C19" s="17"/>
      <c r="D19" s="24"/>
      <c r="E19" s="24"/>
      <c r="F19" s="24"/>
      <c r="G19" s="24"/>
      <c r="H19" s="24"/>
      <c r="I19" s="24"/>
      <c r="J19" s="24"/>
      <c r="K19" s="24"/>
      <c r="L19" s="98"/>
    </row>
    <row r="20" spans="1:57" s="479" customFormat="1" ht="39" customHeight="1">
      <c r="A20" s="655" t="s">
        <v>17</v>
      </c>
      <c r="B20" s="648" t="s">
        <v>818</v>
      </c>
      <c r="C20" s="290" t="str">
        <f xml:space="preserve"> IF(COUNTIF(C21:C25, "NO")&gt;=1, "NOT MET",IF(COUNTIF(C21:C25, "YES")&gt;=1, "MET",IF(COUNTIF(C21:C25,"=N/A")=5,"N/A","")))</f>
        <v/>
      </c>
      <c r="D20" s="291" t="str">
        <f t="shared" ref="D20:L20" si="1" xml:space="preserve"> IF(COUNTIF(D21:D25, "NO")&gt;=1, "NOT MET",IF(COUNTIF(D21:D25, "YES")&gt;=1, "MET",IF(COUNTIF(D21:D25,"=N/A")=5,"N/A","")))</f>
        <v/>
      </c>
      <c r="E20" s="291" t="str">
        <f t="shared" si="1"/>
        <v/>
      </c>
      <c r="F20" s="291" t="str">
        <f t="shared" si="1"/>
        <v/>
      </c>
      <c r="G20" s="291" t="str">
        <f t="shared" si="1"/>
        <v/>
      </c>
      <c r="H20" s="291" t="str">
        <f t="shared" si="1"/>
        <v/>
      </c>
      <c r="I20" s="291" t="str">
        <f t="shared" si="1"/>
        <v/>
      </c>
      <c r="J20" s="291" t="str">
        <f t="shared" si="1"/>
        <v/>
      </c>
      <c r="K20" s="291" t="str">
        <f t="shared" si="1"/>
        <v/>
      </c>
      <c r="L20" s="306" t="str">
        <f t="shared" si="1"/>
        <v/>
      </c>
    </row>
    <row r="21" spans="1:57" s="20" customFormat="1" ht="14">
      <c r="A21" s="649"/>
      <c r="B21" s="656" t="s">
        <v>193</v>
      </c>
      <c r="C21" s="17"/>
      <c r="D21" s="24"/>
      <c r="E21" s="24"/>
      <c r="F21" s="24"/>
      <c r="G21" s="24"/>
      <c r="H21" s="24"/>
      <c r="I21" s="24"/>
      <c r="J21" s="24"/>
      <c r="K21" s="24"/>
      <c r="L21" s="9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row>
    <row r="22" spans="1:57" s="20" customFormat="1" ht="14">
      <c r="A22" s="649"/>
      <c r="B22" s="656" t="s">
        <v>166</v>
      </c>
      <c r="C22" s="17"/>
      <c r="D22" s="24"/>
      <c r="E22" s="24"/>
      <c r="F22" s="24"/>
      <c r="G22" s="24"/>
      <c r="H22" s="24"/>
      <c r="I22" s="24"/>
      <c r="J22" s="24"/>
      <c r="K22" s="24"/>
      <c r="L22" s="9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row>
    <row r="23" spans="1:57" s="20" customFormat="1" ht="14">
      <c r="A23" s="649"/>
      <c r="B23" s="656" t="s">
        <v>167</v>
      </c>
      <c r="C23" s="17"/>
      <c r="D23" s="24"/>
      <c r="E23" s="24"/>
      <c r="F23" s="24"/>
      <c r="G23" s="24"/>
      <c r="H23" s="24"/>
      <c r="I23" s="24"/>
      <c r="J23" s="24"/>
      <c r="K23" s="24"/>
      <c r="L23" s="9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row>
    <row r="24" spans="1:57" s="20" customFormat="1" ht="14">
      <c r="A24" s="649"/>
      <c r="B24" s="656" t="s">
        <v>168</v>
      </c>
      <c r="C24" s="17"/>
      <c r="D24" s="24"/>
      <c r="E24" s="24"/>
      <c r="F24" s="24"/>
      <c r="G24" s="24"/>
      <c r="H24" s="24"/>
      <c r="I24" s="24"/>
      <c r="J24" s="24"/>
      <c r="K24" s="24"/>
      <c r="L24" s="9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row>
    <row r="25" spans="1:57" s="20" customFormat="1" ht="14">
      <c r="A25" s="649"/>
      <c r="B25" s="656" t="s">
        <v>169</v>
      </c>
      <c r="C25" s="17"/>
      <c r="D25" s="24"/>
      <c r="E25" s="24"/>
      <c r="F25" s="24"/>
      <c r="G25" s="24"/>
      <c r="H25" s="24"/>
      <c r="I25" s="24"/>
      <c r="J25" s="24"/>
      <c r="K25" s="24"/>
      <c r="L25" s="9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row>
    <row r="26" spans="1:57" s="480" customFormat="1" ht="51.75" customHeight="1">
      <c r="A26" s="628" t="s">
        <v>18</v>
      </c>
      <c r="B26" s="648" t="s">
        <v>819</v>
      </c>
      <c r="C26" s="290" t="str">
        <f>IF(COUNTIF(C27:C36, "YES")=10, "MET", IF(COUNTIF(C27:C36, "NO")&gt;=1, "NOT MET",IF(COUNTIF(C27:C36,"=N/A")=10,"N/A","")))</f>
        <v/>
      </c>
      <c r="D26" s="291" t="str">
        <f t="shared" ref="D26:L26" si="2">IF(COUNTIF(D27:D36, "YES")=10, "MET", IF(COUNTIF(D27:D36, "NO")&gt;=1, "NOT MET",IF(COUNTIF(D27:D36,"=N/A")=10,"N/A","")))</f>
        <v/>
      </c>
      <c r="E26" s="291" t="str">
        <f t="shared" si="2"/>
        <v/>
      </c>
      <c r="F26" s="291" t="str">
        <f t="shared" si="2"/>
        <v/>
      </c>
      <c r="G26" s="291" t="str">
        <f t="shared" si="2"/>
        <v/>
      </c>
      <c r="H26" s="291" t="str">
        <f t="shared" si="2"/>
        <v/>
      </c>
      <c r="I26" s="291" t="str">
        <f t="shared" si="2"/>
        <v/>
      </c>
      <c r="J26" s="291" t="str">
        <f t="shared" si="2"/>
        <v/>
      </c>
      <c r="K26" s="291" t="str">
        <f t="shared" si="2"/>
        <v/>
      </c>
      <c r="L26" s="306" t="str">
        <f t="shared" si="2"/>
        <v/>
      </c>
    </row>
    <row r="27" spans="1:57" s="39" customFormat="1" ht="15" customHeight="1">
      <c r="A27" s="657" t="s">
        <v>432</v>
      </c>
      <c r="B27" s="650" t="s">
        <v>446</v>
      </c>
      <c r="C27" s="17"/>
      <c r="D27" s="24"/>
      <c r="E27" s="24"/>
      <c r="F27" s="24"/>
      <c r="G27" s="24"/>
      <c r="H27" s="24"/>
      <c r="I27" s="24"/>
      <c r="J27" s="24"/>
      <c r="K27" s="24"/>
      <c r="L27" s="98"/>
    </row>
    <row r="28" spans="1:57" s="39" customFormat="1" ht="15" customHeight="1">
      <c r="A28" s="657" t="s">
        <v>433</v>
      </c>
      <c r="B28" s="650" t="s">
        <v>447</v>
      </c>
      <c r="C28" s="17"/>
      <c r="D28" s="24"/>
      <c r="E28" s="24"/>
      <c r="F28" s="24"/>
      <c r="G28" s="24"/>
      <c r="H28" s="24"/>
      <c r="I28" s="24"/>
      <c r="J28" s="24"/>
      <c r="K28" s="24"/>
      <c r="L28" s="98"/>
    </row>
    <row r="29" spans="1:57" s="39" customFormat="1" ht="15" customHeight="1">
      <c r="A29" s="657" t="s">
        <v>434</v>
      </c>
      <c r="B29" s="650" t="s">
        <v>448</v>
      </c>
      <c r="C29" s="17"/>
      <c r="D29" s="24"/>
      <c r="E29" s="24"/>
      <c r="F29" s="24"/>
      <c r="G29" s="24"/>
      <c r="H29" s="24"/>
      <c r="I29" s="24"/>
      <c r="J29" s="24"/>
      <c r="K29" s="24"/>
      <c r="L29" s="98"/>
    </row>
    <row r="30" spans="1:57" s="39" customFormat="1" ht="15" customHeight="1">
      <c r="A30" s="657" t="s">
        <v>435</v>
      </c>
      <c r="B30" s="650" t="s">
        <v>449</v>
      </c>
      <c r="C30" s="17"/>
      <c r="D30" s="24"/>
      <c r="E30" s="24"/>
      <c r="F30" s="24"/>
      <c r="G30" s="24"/>
      <c r="H30" s="24"/>
      <c r="I30" s="24"/>
      <c r="J30" s="24"/>
      <c r="K30" s="24"/>
      <c r="L30" s="98"/>
    </row>
    <row r="31" spans="1:57" s="39" customFormat="1" ht="15" customHeight="1">
      <c r="A31" s="657" t="s">
        <v>436</v>
      </c>
      <c r="B31" s="650" t="s">
        <v>450</v>
      </c>
      <c r="C31" s="17"/>
      <c r="D31" s="24"/>
      <c r="E31" s="24"/>
      <c r="F31" s="24"/>
      <c r="G31" s="24"/>
      <c r="H31" s="24"/>
      <c r="I31" s="24"/>
      <c r="J31" s="24"/>
      <c r="K31" s="24"/>
      <c r="L31" s="98"/>
    </row>
    <row r="32" spans="1:57" s="39" customFormat="1" ht="15" customHeight="1">
      <c r="A32" s="657" t="s">
        <v>437</v>
      </c>
      <c r="B32" s="650" t="s">
        <v>451</v>
      </c>
      <c r="C32" s="17"/>
      <c r="D32" s="24"/>
      <c r="E32" s="24"/>
      <c r="F32" s="24"/>
      <c r="G32" s="24"/>
      <c r="H32" s="24"/>
      <c r="I32" s="24"/>
      <c r="J32" s="24"/>
      <c r="K32" s="24"/>
      <c r="L32" s="98"/>
    </row>
    <row r="33" spans="1:12" s="39" customFormat="1" ht="30.75" customHeight="1">
      <c r="A33" s="657" t="s">
        <v>438</v>
      </c>
      <c r="B33" s="650" t="s">
        <v>452</v>
      </c>
      <c r="C33" s="17"/>
      <c r="D33" s="24"/>
      <c r="E33" s="24"/>
      <c r="F33" s="24"/>
      <c r="G33" s="24"/>
      <c r="H33" s="24"/>
      <c r="I33" s="24"/>
      <c r="J33" s="24"/>
      <c r="K33" s="24"/>
      <c r="L33" s="98"/>
    </row>
    <row r="34" spans="1:12" s="39" customFormat="1" ht="15" customHeight="1">
      <c r="A34" s="657" t="s">
        <v>439</v>
      </c>
      <c r="B34" s="650" t="s">
        <v>770</v>
      </c>
      <c r="C34" s="17"/>
      <c r="D34" s="24"/>
      <c r="E34" s="24"/>
      <c r="F34" s="24"/>
      <c r="G34" s="24"/>
      <c r="H34" s="24"/>
      <c r="I34" s="24"/>
      <c r="J34" s="24"/>
      <c r="K34" s="24"/>
      <c r="L34" s="98"/>
    </row>
    <row r="35" spans="1:12" s="39" customFormat="1" ht="15" customHeight="1">
      <c r="A35" s="657" t="s">
        <v>440</v>
      </c>
      <c r="B35" s="650" t="s">
        <v>431</v>
      </c>
      <c r="C35" s="17"/>
      <c r="D35" s="24"/>
      <c r="E35" s="24"/>
      <c r="F35" s="24"/>
      <c r="G35" s="24"/>
      <c r="H35" s="24"/>
      <c r="I35" s="24"/>
      <c r="J35" s="24"/>
      <c r="K35" s="24"/>
      <c r="L35" s="98"/>
    </row>
    <row r="36" spans="1:12" s="39" customFormat="1" ht="15" customHeight="1">
      <c r="A36" s="657" t="s">
        <v>752</v>
      </c>
      <c r="B36" s="658" t="s">
        <v>792</v>
      </c>
      <c r="C36" s="17"/>
      <c r="D36" s="24"/>
      <c r="E36" s="24"/>
      <c r="F36" s="24"/>
      <c r="G36" s="24"/>
      <c r="H36" s="24"/>
      <c r="I36" s="24"/>
      <c r="J36" s="24"/>
      <c r="K36" s="24"/>
      <c r="L36" s="98"/>
    </row>
    <row r="37" spans="1:12" s="39" customFormat="1" ht="36" customHeight="1">
      <c r="A37" s="628" t="s">
        <v>19</v>
      </c>
      <c r="B37" s="659" t="s">
        <v>824</v>
      </c>
      <c r="C37" s="666"/>
      <c r="D37" s="667"/>
      <c r="E37" s="667"/>
      <c r="F37" s="667"/>
      <c r="G37" s="667"/>
      <c r="H37" s="667"/>
      <c r="I37" s="667"/>
      <c r="J37" s="667"/>
      <c r="K37" s="667"/>
      <c r="L37" s="668"/>
    </row>
    <row r="38" spans="1:12" s="39" customFormat="1" ht="36" customHeight="1">
      <c r="A38" s="663" t="s">
        <v>20</v>
      </c>
      <c r="B38" s="660" t="s">
        <v>823</v>
      </c>
      <c r="C38" s="669"/>
      <c r="D38" s="670"/>
      <c r="E38" s="670"/>
      <c r="F38" s="670"/>
      <c r="G38" s="670"/>
      <c r="H38" s="670"/>
      <c r="I38" s="670"/>
      <c r="J38" s="670"/>
      <c r="K38" s="670"/>
      <c r="L38" s="671"/>
    </row>
    <row r="39" spans="1:12" s="39" customFormat="1" ht="36" customHeight="1">
      <c r="A39" s="664" t="s">
        <v>21</v>
      </c>
      <c r="B39" s="659" t="s">
        <v>822</v>
      </c>
      <c r="C39" s="666"/>
      <c r="D39" s="667"/>
      <c r="E39" s="667"/>
      <c r="F39" s="667"/>
      <c r="G39" s="667"/>
      <c r="H39" s="667"/>
      <c r="I39" s="667"/>
      <c r="J39" s="667"/>
      <c r="K39" s="667"/>
      <c r="L39" s="668"/>
    </row>
    <row r="40" spans="1:12" s="39" customFormat="1" ht="36" customHeight="1">
      <c r="A40" s="664" t="s">
        <v>22</v>
      </c>
      <c r="B40" s="659" t="s">
        <v>821</v>
      </c>
      <c r="C40" s="666"/>
      <c r="D40" s="667"/>
      <c r="E40" s="667"/>
      <c r="F40" s="667"/>
      <c r="G40" s="667"/>
      <c r="H40" s="667"/>
      <c r="I40" s="667"/>
      <c r="J40" s="667"/>
      <c r="K40" s="667"/>
      <c r="L40" s="668"/>
    </row>
    <row r="41" spans="1:12" s="39" customFormat="1" ht="55.5" customHeight="1">
      <c r="A41" s="664" t="s">
        <v>23</v>
      </c>
      <c r="B41" s="659" t="s">
        <v>820</v>
      </c>
      <c r="C41" s="666"/>
      <c r="D41" s="667"/>
      <c r="E41" s="667"/>
      <c r="F41" s="667"/>
      <c r="G41" s="667"/>
      <c r="H41" s="667"/>
      <c r="I41" s="667"/>
      <c r="J41" s="667"/>
      <c r="K41" s="667"/>
      <c r="L41" s="668"/>
    </row>
    <row r="42" spans="1:12" s="39" customFormat="1" ht="36" customHeight="1">
      <c r="A42" s="664" t="s">
        <v>24</v>
      </c>
      <c r="B42" s="661" t="s">
        <v>827</v>
      </c>
      <c r="C42" s="17"/>
      <c r="D42" s="24"/>
      <c r="E42" s="24"/>
      <c r="F42" s="24"/>
      <c r="G42" s="24"/>
      <c r="H42" s="24"/>
      <c r="I42" s="24"/>
      <c r="J42" s="24"/>
      <c r="K42" s="24"/>
      <c r="L42" s="98"/>
    </row>
    <row r="43" spans="1:12" s="39" customFormat="1" ht="46.5" customHeight="1" thickBot="1">
      <c r="A43" s="665" t="s">
        <v>25</v>
      </c>
      <c r="B43" s="662" t="s">
        <v>807</v>
      </c>
      <c r="C43" s="93"/>
      <c r="D43" s="94"/>
      <c r="E43" s="94"/>
      <c r="F43" s="94"/>
      <c r="G43" s="94"/>
      <c r="H43" s="94"/>
      <c r="I43" s="94"/>
      <c r="J43" s="94"/>
      <c r="K43" s="94"/>
      <c r="L43" s="150"/>
    </row>
    <row r="44" spans="1:12" s="8" customFormat="1" ht="14" customHeight="1" thickBot="1">
      <c r="A44" s="59"/>
      <c r="B44" s="26" t="s">
        <v>27</v>
      </c>
      <c r="C44" s="53"/>
      <c r="D44" s="90"/>
      <c r="E44" s="87"/>
      <c r="F44" s="87"/>
      <c r="G44" s="87"/>
      <c r="H44" s="87"/>
      <c r="I44" s="87"/>
      <c r="J44" s="87"/>
      <c r="K44" s="87"/>
      <c r="L44" s="55"/>
    </row>
    <row r="45" spans="1:12" s="8" customFormat="1" ht="14" customHeight="1" thickBot="1">
      <c r="A45" s="59"/>
      <c r="B45" s="26"/>
      <c r="C45" s="27"/>
      <c r="D45" s="27"/>
      <c r="E45" s="27"/>
      <c r="F45" s="27"/>
      <c r="G45" s="27"/>
      <c r="H45" s="27"/>
      <c r="I45" s="27"/>
      <c r="J45" s="27"/>
      <c r="K45" s="27"/>
      <c r="L45" s="27"/>
    </row>
    <row r="46" spans="1:12" s="8" customFormat="1" ht="14" customHeight="1">
      <c r="A46" s="59"/>
      <c r="B46" s="28" t="s">
        <v>28</v>
      </c>
      <c r="C46" s="29">
        <f t="shared" ref="C46:L46" si="3">COUNTIF(C12:C37,"=Met")</f>
        <v>0</v>
      </c>
      <c r="D46" s="30">
        <f t="shared" si="3"/>
        <v>0</v>
      </c>
      <c r="E46" s="30">
        <f t="shared" si="3"/>
        <v>0</v>
      </c>
      <c r="F46" s="30">
        <f t="shared" si="3"/>
        <v>0</v>
      </c>
      <c r="G46" s="30">
        <f t="shared" si="3"/>
        <v>0</v>
      </c>
      <c r="H46" s="30">
        <f t="shared" si="3"/>
        <v>0</v>
      </c>
      <c r="I46" s="30">
        <f t="shared" si="3"/>
        <v>0</v>
      </c>
      <c r="J46" s="30">
        <f t="shared" si="3"/>
        <v>0</v>
      </c>
      <c r="K46" s="30">
        <f t="shared" si="3"/>
        <v>0</v>
      </c>
      <c r="L46" s="227">
        <f t="shared" si="3"/>
        <v>0</v>
      </c>
    </row>
    <row r="47" spans="1:12" s="8" customFormat="1" ht="14" customHeight="1">
      <c r="A47" s="59"/>
      <c r="B47" s="28" t="s">
        <v>29</v>
      </c>
      <c r="C47" s="31">
        <f t="shared" ref="C47:L47" si="4">IF(SUM(C46,C48)=0,0,C46/SUM(C46,C48))</f>
        <v>0</v>
      </c>
      <c r="D47" s="32">
        <f t="shared" si="4"/>
        <v>0</v>
      </c>
      <c r="E47" s="32">
        <f t="shared" si="4"/>
        <v>0</v>
      </c>
      <c r="F47" s="32">
        <f t="shared" si="4"/>
        <v>0</v>
      </c>
      <c r="G47" s="32">
        <f t="shared" si="4"/>
        <v>0</v>
      </c>
      <c r="H47" s="32">
        <f t="shared" si="4"/>
        <v>0</v>
      </c>
      <c r="I47" s="32">
        <f t="shared" si="4"/>
        <v>0</v>
      </c>
      <c r="J47" s="32">
        <f t="shared" si="4"/>
        <v>0</v>
      </c>
      <c r="K47" s="32">
        <f t="shared" si="4"/>
        <v>0</v>
      </c>
      <c r="L47" s="228">
        <f t="shared" si="4"/>
        <v>0</v>
      </c>
    </row>
    <row r="48" spans="1:12" s="8" customFormat="1" ht="14" customHeight="1">
      <c r="A48" s="59"/>
      <c r="B48" s="28" t="s">
        <v>30</v>
      </c>
      <c r="C48" s="33">
        <f t="shared" ref="C48:L48" si="5">COUNTIF(C12:C37,"=Not Met")</f>
        <v>0</v>
      </c>
      <c r="D48" s="34">
        <f t="shared" si="5"/>
        <v>0</v>
      </c>
      <c r="E48" s="34">
        <f t="shared" si="5"/>
        <v>0</v>
      </c>
      <c r="F48" s="34">
        <f t="shared" si="5"/>
        <v>0</v>
      </c>
      <c r="G48" s="34">
        <f t="shared" si="5"/>
        <v>0</v>
      </c>
      <c r="H48" s="34">
        <f t="shared" si="5"/>
        <v>0</v>
      </c>
      <c r="I48" s="34">
        <f t="shared" si="5"/>
        <v>0</v>
      </c>
      <c r="J48" s="34">
        <f t="shared" si="5"/>
        <v>0</v>
      </c>
      <c r="K48" s="34">
        <f t="shared" si="5"/>
        <v>0</v>
      </c>
      <c r="L48" s="229">
        <f t="shared" si="5"/>
        <v>0</v>
      </c>
    </row>
    <row r="49" spans="1:57" s="8" customFormat="1" ht="14" customHeight="1">
      <c r="A49" s="59"/>
      <c r="B49" s="28" t="s">
        <v>31</v>
      </c>
      <c r="C49" s="31">
        <f t="shared" ref="C49:L49" si="6">IF(SUM(C46,C48)=0,0,C48/SUM(C46,C48))</f>
        <v>0</v>
      </c>
      <c r="D49" s="32">
        <f t="shared" si="6"/>
        <v>0</v>
      </c>
      <c r="E49" s="32">
        <f t="shared" si="6"/>
        <v>0</v>
      </c>
      <c r="F49" s="32">
        <f t="shared" si="6"/>
        <v>0</v>
      </c>
      <c r="G49" s="32">
        <f t="shared" si="6"/>
        <v>0</v>
      </c>
      <c r="H49" s="32">
        <f t="shared" si="6"/>
        <v>0</v>
      </c>
      <c r="I49" s="32">
        <f t="shared" si="6"/>
        <v>0</v>
      </c>
      <c r="J49" s="32">
        <f t="shared" si="6"/>
        <v>0</v>
      </c>
      <c r="K49" s="32">
        <f t="shared" si="6"/>
        <v>0</v>
      </c>
      <c r="L49" s="228">
        <f t="shared" si="6"/>
        <v>0</v>
      </c>
    </row>
    <row r="50" spans="1:57" s="8" customFormat="1" ht="14" customHeight="1" thickBot="1">
      <c r="A50" s="59"/>
      <c r="B50" s="28" t="s">
        <v>32</v>
      </c>
      <c r="C50" s="35">
        <f>COUNTIF(C12:C37,"=N/A")</f>
        <v>0</v>
      </c>
      <c r="D50" s="36">
        <f t="shared" ref="D50:L50" si="7">COUNTIF(D12:D37,"=N/A")</f>
        <v>0</v>
      </c>
      <c r="E50" s="36">
        <f t="shared" si="7"/>
        <v>0</v>
      </c>
      <c r="F50" s="36">
        <f t="shared" si="7"/>
        <v>0</v>
      </c>
      <c r="G50" s="36">
        <f t="shared" si="7"/>
        <v>0</v>
      </c>
      <c r="H50" s="36">
        <f t="shared" si="7"/>
        <v>0</v>
      </c>
      <c r="I50" s="36">
        <f t="shared" si="7"/>
        <v>0</v>
      </c>
      <c r="J50" s="36">
        <f t="shared" si="7"/>
        <v>0</v>
      </c>
      <c r="K50" s="36">
        <f t="shared" si="7"/>
        <v>0</v>
      </c>
      <c r="L50" s="230">
        <f t="shared" si="7"/>
        <v>0</v>
      </c>
    </row>
    <row r="51" spans="1:57" s="8" customFormat="1" ht="14" customHeight="1">
      <c r="A51" s="807"/>
      <c r="B51" s="807"/>
      <c r="C51" s="807"/>
      <c r="D51" s="807"/>
      <c r="E51" s="807"/>
      <c r="F51" s="807"/>
      <c r="G51" s="807"/>
      <c r="H51" s="807"/>
      <c r="I51" s="807"/>
      <c r="J51" s="807"/>
      <c r="K51" s="807"/>
      <c r="L51" s="807"/>
    </row>
    <row r="52" spans="1:57">
      <c r="B52" s="84"/>
    </row>
    <row r="53" spans="1:57">
      <c r="B53" s="84"/>
    </row>
    <row r="54" spans="1:57" s="38" customFormat="1">
      <c r="A54" s="59"/>
      <c r="B54" s="84"/>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row>
    <row r="55" spans="1:57" s="38" customFormat="1">
      <c r="A55" s="59"/>
      <c r="B55" s="84"/>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row>
  </sheetData>
  <sheetProtection sheet="1" objects="1" scenarios="1"/>
  <mergeCells count="5">
    <mergeCell ref="A51:L51"/>
    <mergeCell ref="C5:L5"/>
    <mergeCell ref="C2:L2"/>
    <mergeCell ref="C6:L6"/>
    <mergeCell ref="C7:L7"/>
  </mergeCells>
  <conditionalFormatting sqref="C26:L26 C19:L20 L15:L36 C12:L12 D13:L19 C37:L43 D21:L43">
    <cfRule type="cellIs" dxfId="137" priority="640" stopIfTrue="1" operator="equal">
      <formula>"Not Met"</formula>
    </cfRule>
  </conditionalFormatting>
  <conditionalFormatting sqref="C12:L43">
    <cfRule type="cellIs" dxfId="136" priority="641" stopIfTrue="1" operator="equal">
      <formula>"N/A"</formula>
    </cfRule>
  </conditionalFormatting>
  <conditionalFormatting sqref="C19:L43">
    <cfRule type="cellIs" dxfId="135" priority="451" operator="equal">
      <formula>"No"</formula>
    </cfRule>
  </conditionalFormatting>
  <conditionalFormatting sqref="B12">
    <cfRule type="cellIs" dxfId="134" priority="449" operator="equal">
      <formula>"MET"</formula>
    </cfRule>
    <cfRule type="cellIs" dxfId="133" priority="450" operator="equal">
      <formula>"NO"</formula>
    </cfRule>
  </conditionalFormatting>
  <conditionalFormatting sqref="B26">
    <cfRule type="cellIs" dxfId="132" priority="445" operator="equal">
      <formula>"MET"</formula>
    </cfRule>
    <cfRule type="cellIs" dxfId="131" priority="446" operator="equal">
      <formula>"NO"</formula>
    </cfRule>
  </conditionalFormatting>
  <conditionalFormatting sqref="B20">
    <cfRule type="cellIs" dxfId="130" priority="447" operator="equal">
      <formula>"MET"</formula>
    </cfRule>
    <cfRule type="cellIs" dxfId="129" priority="448" operator="equal">
      <formula>"NO"</formula>
    </cfRule>
  </conditionalFormatting>
  <conditionalFormatting sqref="C1:L5 C7 C8:L1048576">
    <cfRule type="cellIs" dxfId="128" priority="444" operator="equal">
      <formula>"MET"</formula>
    </cfRule>
  </conditionalFormatting>
  <conditionalFormatting sqref="C13:L15 L15:L36">
    <cfRule type="expression" dxfId="127" priority="443">
      <formula>OR(C$9="CHILD",C$9="N/A")</formula>
    </cfRule>
  </conditionalFormatting>
  <conditionalFormatting sqref="C16:L18">
    <cfRule type="expression" dxfId="126" priority="442">
      <formula>OR(C$9="ADULT",C$9="N/A")</formula>
    </cfRule>
  </conditionalFormatting>
  <conditionalFormatting sqref="C19:L20 C12:L12 C26:L26 C37:L43">
    <cfRule type="expression" dxfId="125" priority="439">
      <formula>AND(C$12&lt;&gt;"",C12="")</formula>
    </cfRule>
  </conditionalFormatting>
  <conditionalFormatting sqref="L19">
    <cfRule type="expression" dxfId="124" priority="301">
      <formula>OR(L$9="ADULT",L$9="N/A")</formula>
    </cfRule>
  </conditionalFormatting>
  <conditionalFormatting sqref="L19">
    <cfRule type="expression" dxfId="123" priority="300">
      <formula>OR(L$9="ADULT",L$9="N/A")</formula>
    </cfRule>
  </conditionalFormatting>
  <conditionalFormatting sqref="K19">
    <cfRule type="expression" dxfId="122" priority="282">
      <formula>OR(K$9="ADULT",K$9="N/A")</formula>
    </cfRule>
  </conditionalFormatting>
  <conditionalFormatting sqref="K19">
    <cfRule type="expression" dxfId="121" priority="272">
      <formula>OR(K$9="ADULT",K$9="N/A")</formula>
    </cfRule>
  </conditionalFormatting>
  <conditionalFormatting sqref="L19">
    <cfRule type="expression" dxfId="120" priority="271">
      <formula>OR(L$9="ADULT",L$9="N/A")</formula>
    </cfRule>
  </conditionalFormatting>
  <conditionalFormatting sqref="C6">
    <cfRule type="cellIs" dxfId="119" priority="269" operator="equal">
      <formula>"NO"</formula>
    </cfRule>
    <cfRule type="cellIs" dxfId="118" priority="270" operator="equal">
      <formula>"MET"</formula>
    </cfRule>
  </conditionalFormatting>
  <dataValidations disablePrompts="1" count="4">
    <dataValidation type="list" allowBlank="1" showInputMessage="1" showErrorMessage="1" sqref="C19:L19 C37:L43" xr:uid="{00000000-0002-0000-1400-000000000000}">
      <formula1>"Met, Not Met, N/A"</formula1>
    </dataValidation>
    <dataValidation type="list" allowBlank="1" showInputMessage="1" showErrorMessage="1" sqref="C21:L25 C13:L18 C27:L36" xr:uid="{00000000-0002-0000-1400-000001000000}">
      <formula1>YES</formula1>
    </dataValidation>
    <dataValidation type="list" allowBlank="1" showInputMessage="1" showErrorMessage="1" sqref="C5" xr:uid="{00000000-0002-0000-1400-000002000000}">
      <formula1>CMHBG</formula1>
    </dataValidation>
    <dataValidation type="list" allowBlank="1" showInputMessage="1" showErrorMessage="1" sqref="C9:L9" xr:uid="{00000000-0002-0000-1400-000003000000}">
      <formula1>"Adult,Child"</formula1>
    </dataValidation>
  </dataValidations>
  <printOptions horizontalCentered="1"/>
  <pageMargins left="0.2" right="0.2" top="0.3" bottom="0.25" header="0.25" footer="0"/>
  <pageSetup paperSize="5" scale="90" orientation="landscape" r:id="rId1"/>
  <headerFooter alignWithMargins="0">
    <oddFooter>&amp;CSFY17 COMMUNITY MENTAL HEALTH SERVICES BLOCK GRANT RECORD REVIEW&amp;R&amp;8&amp;K000000&amp;P</oddFooter>
  </headerFooter>
  <rowBreaks count="2" manualBreakCount="2">
    <brk id="25" max="158" man="1"/>
    <brk id="51" max="15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249977111117893"/>
  </sheetPr>
  <dimension ref="A1:BE25"/>
  <sheetViews>
    <sheetView zoomScaleNormal="100" zoomScaleSheetLayoutView="50" workbookViewId="0">
      <selection activeCell="H30" sqref="H30"/>
    </sheetView>
  </sheetViews>
  <sheetFormatPr defaultColWidth="8.90625" defaultRowHeight="13"/>
  <cols>
    <col min="1" max="1" width="3.36328125" style="59" customWidth="1"/>
    <col min="2" max="2" width="75.6328125" style="37" customWidth="1"/>
    <col min="3" max="12" width="7.6328125" style="38" customWidth="1"/>
    <col min="13" max="16384" width="8.90625" style="3"/>
  </cols>
  <sheetData>
    <row r="1" spans="1:12" ht="45" customHeight="1">
      <c r="A1" s="62"/>
      <c r="B1" s="63"/>
      <c r="C1" s="156" t="s">
        <v>891</v>
      </c>
      <c r="D1" s="155"/>
      <c r="E1" s="155"/>
      <c r="F1" s="155"/>
      <c r="G1" s="155"/>
      <c r="H1" s="155"/>
      <c r="I1" s="155"/>
      <c r="J1" s="155"/>
      <c r="K1" s="155"/>
      <c r="L1" s="215"/>
    </row>
    <row r="2" spans="1:12" ht="18" customHeight="1">
      <c r="A2" s="64"/>
      <c r="B2" s="72" t="s">
        <v>171</v>
      </c>
      <c r="C2" s="818" t="str">
        <f>IF('Workbook Set-up'!$B$4="","[Name of LME-MCO]",'Workbook Set-up'!$B$4)</f>
        <v>[Name of LME-MCO]</v>
      </c>
      <c r="D2" s="819"/>
      <c r="E2" s="819"/>
      <c r="F2" s="819"/>
      <c r="G2" s="819"/>
      <c r="H2" s="819"/>
      <c r="I2" s="819"/>
      <c r="J2" s="819"/>
      <c r="K2" s="819"/>
      <c r="L2" s="820"/>
    </row>
    <row r="3" spans="1:12" ht="34.5"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12" ht="17.25" customHeight="1" thickBot="1">
      <c r="A4" s="67"/>
      <c r="B4" s="73" t="s">
        <v>11</v>
      </c>
      <c r="C4" s="843" t="str">
        <f>IF(AND('Workbook Set-up'!$B$14="",'Workbook Set-up'!$B$15=""),"",IF('Workbook Set-up'!$B$14='Workbook Set-up'!$B$15,TEXT('Workbook Set-up'!$B$14,"m/d/yyyy"),IF('Workbook Set-up'!$B$14&lt;&gt;'Workbook Set-up'!$B$15,TEXT('Workbook Set-up'!$B$14,"m/d/yyyy")&amp;" to "&amp;TEXT('Workbook Set-up'!$B$15,"m/d/yyyy"),"")))</f>
        <v/>
      </c>
      <c r="D4" s="844"/>
      <c r="E4" s="844"/>
      <c r="F4" s="844"/>
      <c r="G4" s="844"/>
      <c r="H4" s="844"/>
      <c r="I4" s="844"/>
      <c r="J4" s="844"/>
      <c r="K4" s="844"/>
      <c r="L4" s="845"/>
    </row>
    <row r="5" spans="1:12" s="6" customFormat="1" ht="15" customHeight="1">
      <c r="A5" s="9"/>
      <c r="B5" s="74" t="s">
        <v>3</v>
      </c>
      <c r="C5" s="849"/>
      <c r="D5" s="850"/>
      <c r="E5" s="850"/>
      <c r="F5" s="850"/>
      <c r="G5" s="850"/>
      <c r="H5" s="850"/>
      <c r="I5" s="850"/>
      <c r="J5" s="850"/>
      <c r="K5" s="850"/>
      <c r="L5" s="851"/>
    </row>
    <row r="6" spans="1:12" s="405" customFormat="1" ht="15" customHeight="1">
      <c r="A6" s="481"/>
      <c r="B6" s="482" t="s">
        <v>692</v>
      </c>
      <c r="C6" s="801"/>
      <c r="D6" s="802"/>
      <c r="E6" s="802"/>
      <c r="F6" s="802"/>
      <c r="G6" s="802"/>
      <c r="H6" s="802"/>
      <c r="I6" s="802"/>
      <c r="J6" s="802"/>
      <c r="K6" s="802"/>
      <c r="L6" s="803"/>
    </row>
    <row r="7" spans="1:12" s="6" customFormat="1" ht="15" customHeight="1" thickBot="1">
      <c r="A7" s="10"/>
      <c r="B7" s="75" t="s">
        <v>253</v>
      </c>
      <c r="C7" s="878"/>
      <c r="D7" s="879"/>
      <c r="E7" s="879"/>
      <c r="F7" s="879"/>
      <c r="G7" s="879"/>
      <c r="H7" s="879"/>
      <c r="I7" s="879"/>
      <c r="J7" s="879"/>
      <c r="K7" s="879"/>
      <c r="L7" s="880"/>
    </row>
    <row r="8" spans="1:12" s="8" customFormat="1" ht="32.15" customHeight="1" thickBot="1">
      <c r="A8" s="11" t="s">
        <v>12</v>
      </c>
      <c r="B8" s="12" t="s">
        <v>13</v>
      </c>
      <c r="C8" s="13">
        <v>1</v>
      </c>
      <c r="D8" s="14">
        <v>2</v>
      </c>
      <c r="E8" s="14">
        <v>3</v>
      </c>
      <c r="F8" s="14">
        <v>4</v>
      </c>
      <c r="G8" s="14">
        <v>5</v>
      </c>
      <c r="H8" s="14">
        <v>6</v>
      </c>
      <c r="I8" s="14">
        <v>7</v>
      </c>
      <c r="J8" s="14">
        <v>8</v>
      </c>
      <c r="K8" s="14">
        <v>9</v>
      </c>
      <c r="L8" s="16">
        <v>10</v>
      </c>
    </row>
    <row r="9" spans="1:12" s="39" customFormat="1" ht="36" customHeight="1">
      <c r="A9" s="628" t="s">
        <v>808</v>
      </c>
      <c r="B9" s="632" t="s">
        <v>722</v>
      </c>
      <c r="C9" s="179"/>
      <c r="D9" s="484"/>
      <c r="E9" s="502"/>
      <c r="F9" s="502"/>
      <c r="G9" s="502"/>
      <c r="H9" s="502"/>
      <c r="I9" s="502"/>
      <c r="J9" s="502"/>
      <c r="K9" s="502"/>
      <c r="L9" s="503"/>
    </row>
    <row r="10" spans="1:12" s="39" customFormat="1" ht="48.75" customHeight="1">
      <c r="A10" s="629" t="s">
        <v>809</v>
      </c>
      <c r="B10" s="635" t="s">
        <v>810</v>
      </c>
      <c r="C10" s="637" t="str">
        <f>IF(COUNTIF(C11:C13, "YES")=3, "MET", IF(COUNTIF(C11:C13, "NO")&gt;=1, "NOT MET",IF(COUNTIF(C11:C13,"=N/A")=3,"N/A","")))</f>
        <v/>
      </c>
      <c r="D10" s="484"/>
      <c r="E10" s="502"/>
      <c r="F10" s="502"/>
      <c r="G10" s="502"/>
      <c r="H10" s="502"/>
      <c r="I10" s="502"/>
      <c r="J10" s="502"/>
      <c r="K10" s="502"/>
      <c r="L10" s="503"/>
    </row>
    <row r="11" spans="1:12" s="39" customFormat="1" ht="20.149999999999999" customHeight="1">
      <c r="A11" s="630" t="s">
        <v>801</v>
      </c>
      <c r="B11" s="633" t="s">
        <v>815</v>
      </c>
      <c r="C11" s="180"/>
      <c r="D11" s="484"/>
      <c r="E11" s="502"/>
      <c r="F11" s="502"/>
      <c r="G11" s="502"/>
      <c r="H11" s="502"/>
      <c r="I11" s="502"/>
      <c r="J11" s="502"/>
      <c r="K11" s="502"/>
      <c r="L11" s="503"/>
    </row>
    <row r="12" spans="1:12" s="39" customFormat="1" ht="20.149999999999999" customHeight="1">
      <c r="A12" s="630" t="s">
        <v>795</v>
      </c>
      <c r="B12" s="633" t="s">
        <v>814</v>
      </c>
      <c r="C12" s="180"/>
      <c r="D12" s="484"/>
      <c r="E12" s="502"/>
      <c r="F12" s="502"/>
      <c r="G12" s="502"/>
      <c r="H12" s="502"/>
      <c r="I12" s="502"/>
      <c r="J12" s="502"/>
      <c r="K12" s="502"/>
      <c r="L12" s="503"/>
    </row>
    <row r="13" spans="1:12" s="39" customFormat="1" ht="20.149999999999999" customHeight="1" thickBot="1">
      <c r="A13" s="631" t="s">
        <v>796</v>
      </c>
      <c r="B13" s="634" t="s">
        <v>813</v>
      </c>
      <c r="C13" s="182"/>
      <c r="D13" s="484"/>
      <c r="E13" s="502"/>
      <c r="F13" s="502"/>
      <c r="G13" s="502"/>
      <c r="H13" s="502"/>
      <c r="I13" s="502"/>
      <c r="J13" s="502"/>
      <c r="K13" s="502"/>
      <c r="L13" s="503"/>
    </row>
    <row r="14" spans="1:12" s="8" customFormat="1" ht="14" customHeight="1" thickBot="1">
      <c r="A14" s="59"/>
      <c r="B14" s="26" t="s">
        <v>27</v>
      </c>
      <c r="C14" s="176"/>
      <c r="D14" s="56"/>
      <c r="E14" s="54"/>
      <c r="F14" s="54"/>
      <c r="G14" s="54"/>
      <c r="H14" s="54"/>
      <c r="I14" s="54"/>
      <c r="J14" s="54"/>
      <c r="K14" s="54"/>
      <c r="L14" s="70"/>
    </row>
    <row r="15" spans="1:12" s="8" customFormat="1" ht="14" customHeight="1" thickBot="1">
      <c r="A15" s="59"/>
      <c r="B15" s="26"/>
      <c r="C15" s="27"/>
      <c r="D15" s="27"/>
      <c r="E15" s="27"/>
      <c r="F15" s="27"/>
      <c r="G15" s="27"/>
      <c r="H15" s="27"/>
      <c r="I15" s="27"/>
      <c r="J15" s="27"/>
      <c r="K15" s="27"/>
      <c r="L15" s="27"/>
    </row>
    <row r="16" spans="1:12" s="8" customFormat="1" ht="14" customHeight="1">
      <c r="A16" s="59"/>
      <c r="B16" s="28" t="s">
        <v>28</v>
      </c>
      <c r="C16" s="235">
        <f>COUNTIF(C9:C10,"=Met")</f>
        <v>0</v>
      </c>
      <c r="D16" s="294"/>
      <c r="E16" s="294"/>
      <c r="F16" s="294"/>
      <c r="G16" s="294"/>
      <c r="H16" s="294"/>
      <c r="I16" s="294"/>
      <c r="J16" s="294"/>
      <c r="K16" s="294"/>
      <c r="L16" s="295"/>
    </row>
    <row r="17" spans="1:57" s="8" customFormat="1" ht="14" customHeight="1">
      <c r="A17" s="59"/>
      <c r="B17" s="28" t="s">
        <v>29</v>
      </c>
      <c r="C17" s="236">
        <f>IF(SUM(C16,C18)=0,0,C16/SUM(C16,C18))</f>
        <v>0</v>
      </c>
      <c r="D17" s="297"/>
      <c r="E17" s="297"/>
      <c r="F17" s="297"/>
      <c r="G17" s="297"/>
      <c r="H17" s="297"/>
      <c r="I17" s="297"/>
      <c r="J17" s="297"/>
      <c r="K17" s="297"/>
      <c r="L17" s="298"/>
    </row>
    <row r="18" spans="1:57" s="8" customFormat="1" ht="14" customHeight="1">
      <c r="A18" s="59"/>
      <c r="B18" s="28" t="s">
        <v>30</v>
      </c>
      <c r="C18" s="237">
        <f>COUNTIF(C9:C10,"=Not Met")</f>
        <v>0</v>
      </c>
      <c r="D18" s="300"/>
      <c r="E18" s="300"/>
      <c r="F18" s="300"/>
      <c r="G18" s="300"/>
      <c r="H18" s="300"/>
      <c r="I18" s="300"/>
      <c r="J18" s="300"/>
      <c r="K18" s="300"/>
      <c r="L18" s="301"/>
    </row>
    <row r="19" spans="1:57" s="8" customFormat="1" ht="14" customHeight="1">
      <c r="A19" s="59"/>
      <c r="B19" s="28" t="s">
        <v>31</v>
      </c>
      <c r="C19" s="236">
        <f>IF(SUM(C16,C18)=0,0,C18/SUM(C16,C18))</f>
        <v>0</v>
      </c>
      <c r="D19" s="297"/>
      <c r="E19" s="297"/>
      <c r="F19" s="297"/>
      <c r="G19" s="297"/>
      <c r="H19" s="297"/>
      <c r="I19" s="297"/>
      <c r="J19" s="297"/>
      <c r="K19" s="297"/>
      <c r="L19" s="298"/>
    </row>
    <row r="20" spans="1:57" s="8" customFormat="1" ht="14" customHeight="1" thickBot="1">
      <c r="A20" s="59"/>
      <c r="B20" s="28" t="s">
        <v>32</v>
      </c>
      <c r="C20" s="238">
        <f>COUNTIF(C9:C10,"=N/A")</f>
        <v>0</v>
      </c>
      <c r="D20" s="303"/>
      <c r="E20" s="303"/>
      <c r="F20" s="303"/>
      <c r="G20" s="303"/>
      <c r="H20" s="303"/>
      <c r="I20" s="303"/>
      <c r="J20" s="303"/>
      <c r="K20" s="303"/>
      <c r="L20" s="304"/>
    </row>
    <row r="21" spans="1:57" s="8" customFormat="1" ht="14" customHeight="1">
      <c r="A21" s="807"/>
      <c r="B21" s="807"/>
      <c r="C21" s="807"/>
      <c r="D21" s="807"/>
      <c r="E21" s="807"/>
      <c r="F21" s="807"/>
      <c r="G21" s="807"/>
      <c r="H21" s="807"/>
      <c r="I21" s="807"/>
      <c r="J21" s="807"/>
      <c r="K21" s="807"/>
      <c r="L21" s="807"/>
    </row>
    <row r="22" spans="1:57">
      <c r="B22" s="84"/>
    </row>
    <row r="23" spans="1:57">
      <c r="B23" s="84"/>
    </row>
    <row r="24" spans="1:57" s="38" customFormat="1">
      <c r="A24" s="59"/>
      <c r="B24" s="84"/>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57" s="38" customFormat="1">
      <c r="A25" s="59"/>
      <c r="B25" s="84"/>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sheetData>
  <sheetProtection sheet="1" objects="1" scenarios="1"/>
  <mergeCells count="6">
    <mergeCell ref="C2:L2"/>
    <mergeCell ref="A21:L21"/>
    <mergeCell ref="C5:L5"/>
    <mergeCell ref="C6:L6"/>
    <mergeCell ref="C7:L7"/>
    <mergeCell ref="C4:L4"/>
  </mergeCells>
  <conditionalFormatting sqref="C9:L13">
    <cfRule type="cellIs" dxfId="117" priority="49" stopIfTrue="1" operator="equal">
      <formula>"Not Met"</formula>
    </cfRule>
    <cfRule type="cellIs" dxfId="116" priority="50" stopIfTrue="1" operator="equal">
      <formula>"N/A"</formula>
    </cfRule>
  </conditionalFormatting>
  <conditionalFormatting sqref="C1:C5 C7:C1048576">
    <cfRule type="cellIs" dxfId="115" priority="47" operator="equal">
      <formula>"MET"</formula>
    </cfRule>
  </conditionalFormatting>
  <conditionalFormatting sqref="C6">
    <cfRule type="cellIs" dxfId="114" priority="30" operator="equal">
      <formula>"NO"</formula>
    </cfRule>
    <cfRule type="cellIs" dxfId="113" priority="31" operator="equal">
      <formula>"MET"</formula>
    </cfRule>
  </conditionalFormatting>
  <conditionalFormatting sqref="C9:L13">
    <cfRule type="expression" dxfId="112" priority="4192" stopIfTrue="1">
      <formula>AND(#REF!&lt;&gt;"",C9="")</formula>
    </cfRule>
  </conditionalFormatting>
  <conditionalFormatting sqref="C9:C13">
    <cfRule type="expression" dxfId="111" priority="4225">
      <formula>AND(C9&lt;&gt;"Met",C9&lt;&gt;"Not Met",C9&lt;&gt;"N/A",COUNTIF(#REF!,"=Yes")+COUNTIF(#REF!,"=No")+COUNTIF(#REF!,"=N/A")+COUNTIF(#REF!,"=Met")+COUNTIF(#REF!,"=Not Met")&gt;0)</formula>
    </cfRule>
  </conditionalFormatting>
  <dataValidations count="3">
    <dataValidation type="list" allowBlank="1" showInputMessage="1" showErrorMessage="1" sqref="C5" xr:uid="{00000000-0002-0000-1500-000000000000}">
      <formula1>CMHBG</formula1>
    </dataValidation>
    <dataValidation type="list" allowBlank="1" showInputMessage="1" showErrorMessage="1" sqref="D9:L13 C9" xr:uid="{00000000-0002-0000-1500-000001000000}">
      <formula1>"Met, Not Met, N/A"</formula1>
    </dataValidation>
    <dataValidation type="list" allowBlank="1" showInputMessage="1" showErrorMessage="1" sqref="C11 C12 C13" xr:uid="{00000000-0002-0000-1500-000002000000}">
      <formula1>"YES, NO, N/A"</formula1>
    </dataValidation>
  </dataValidations>
  <printOptions horizontalCentered="1"/>
  <pageMargins left="0.2" right="0.2" top="0.3" bottom="0.25" header="0.25" footer="0"/>
  <pageSetup paperSize="5" orientation="landscape" r:id="rId1"/>
  <headerFooter alignWithMargins="0">
    <oddFooter>&amp;CSFY17 SYSTEM OF CARE OF EXPANSION GRANT - HIGH FIDELITY WRAPAROUND PROGRAM MONITORING&amp;R&amp;8&amp;K000000&amp;P</oddFooter>
  </headerFooter>
  <ignoredErrors>
    <ignoredError sqref="C16 C18 C20"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249977111117893"/>
  </sheetPr>
  <dimension ref="A1:BE26"/>
  <sheetViews>
    <sheetView zoomScaleNormal="100" zoomScaleSheetLayoutView="50" workbookViewId="0">
      <selection activeCell="D3" sqref="D3"/>
    </sheetView>
  </sheetViews>
  <sheetFormatPr defaultColWidth="8.90625" defaultRowHeight="13"/>
  <cols>
    <col min="1" max="1" width="3.36328125" style="59" customWidth="1"/>
    <col min="2" max="2" width="75.6328125" style="37" customWidth="1"/>
    <col min="3" max="12" width="7.6328125" style="38" customWidth="1"/>
    <col min="13" max="16384" width="8.90625" style="3"/>
  </cols>
  <sheetData>
    <row r="1" spans="1:12" ht="36" customHeight="1">
      <c r="A1" s="62"/>
      <c r="B1" s="185"/>
      <c r="C1" s="156" t="s">
        <v>892</v>
      </c>
      <c r="D1" s="155"/>
      <c r="E1" s="155"/>
      <c r="F1" s="155"/>
      <c r="G1" s="155"/>
      <c r="H1" s="155"/>
      <c r="I1" s="155"/>
      <c r="J1" s="155"/>
      <c r="K1" s="155"/>
      <c r="L1" s="215"/>
    </row>
    <row r="2" spans="1:12" ht="18" customHeight="1">
      <c r="A2" s="64"/>
      <c r="B2" s="72" t="s">
        <v>171</v>
      </c>
      <c r="C2" s="818" t="str">
        <f>IF('Workbook Set-up'!$B$4="","[Name of LME-MCO]",'Workbook Set-up'!$B$4)</f>
        <v>[Name of LME-MCO]</v>
      </c>
      <c r="D2" s="819"/>
      <c r="E2" s="819"/>
      <c r="F2" s="819"/>
      <c r="G2" s="819"/>
      <c r="H2" s="819"/>
      <c r="I2" s="819"/>
      <c r="J2" s="819"/>
      <c r="K2" s="819"/>
      <c r="L2" s="820"/>
    </row>
    <row r="3" spans="1:12" ht="34.5"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12" ht="17.25" customHeight="1" thickBot="1">
      <c r="A4" s="184"/>
      <c r="B4" s="73" t="s">
        <v>11</v>
      </c>
      <c r="C4" s="67" t="str">
        <f>IF(AND('Workbook Set-up'!$B$14="",'Workbook Set-up'!$B$15=""),"",IF('Workbook Set-up'!$B$14='Workbook Set-up'!$B$15,TEXT('Workbook Set-up'!$B$14,"m/d/yyyy"),IF('Workbook Set-up'!$B$14&lt;&gt;'Workbook Set-up'!$B$15,TEXT('Workbook Set-up'!$B$14,"m/d/yyyy")&amp;" to "&amp;TEXT('Workbook Set-up'!$B$15,"m/d/yyyy"),"")))</f>
        <v/>
      </c>
      <c r="D4" s="68"/>
      <c r="E4" s="68"/>
      <c r="F4" s="68"/>
      <c r="G4" s="68"/>
      <c r="H4" s="68"/>
      <c r="I4" s="68"/>
      <c r="J4" s="68"/>
      <c r="K4" s="68"/>
      <c r="L4" s="69"/>
    </row>
    <row r="5" spans="1:12" s="477" customFormat="1" ht="15" customHeight="1">
      <c r="A5" s="400"/>
      <c r="B5" s="411" t="s">
        <v>3</v>
      </c>
      <c r="C5" s="857"/>
      <c r="D5" s="858"/>
      <c r="E5" s="858"/>
      <c r="F5" s="858"/>
      <c r="G5" s="858"/>
      <c r="H5" s="858"/>
      <c r="I5" s="858"/>
      <c r="J5" s="858"/>
      <c r="K5" s="858"/>
      <c r="L5" s="859"/>
    </row>
    <row r="6" spans="1:12" s="405" customFormat="1" ht="15" customHeight="1">
      <c r="A6" s="481"/>
      <c r="B6" s="482" t="s">
        <v>692</v>
      </c>
      <c r="C6" s="801"/>
      <c r="D6" s="802"/>
      <c r="E6" s="802"/>
      <c r="F6" s="802"/>
      <c r="G6" s="802"/>
      <c r="H6" s="802"/>
      <c r="I6" s="802"/>
      <c r="J6" s="802"/>
      <c r="K6" s="802"/>
      <c r="L6" s="803"/>
    </row>
    <row r="7" spans="1:12" s="477" customFormat="1" ht="15" customHeight="1">
      <c r="A7" s="402"/>
      <c r="B7" s="412" t="s">
        <v>253</v>
      </c>
      <c r="C7" s="801"/>
      <c r="D7" s="802"/>
      <c r="E7" s="802"/>
      <c r="F7" s="802"/>
      <c r="G7" s="802"/>
      <c r="H7" s="802"/>
      <c r="I7" s="802"/>
      <c r="J7" s="802"/>
      <c r="K7" s="802"/>
      <c r="L7" s="803"/>
    </row>
    <row r="8" spans="1:12" s="478" customFormat="1" ht="15" customHeight="1">
      <c r="A8" s="435"/>
      <c r="B8" s="455" t="s">
        <v>54</v>
      </c>
      <c r="C8" s="424"/>
      <c r="D8" s="437"/>
      <c r="E8" s="437"/>
      <c r="F8" s="437"/>
      <c r="G8" s="437"/>
      <c r="H8" s="437"/>
      <c r="I8" s="437"/>
      <c r="J8" s="437"/>
      <c r="K8" s="437"/>
      <c r="L8" s="425"/>
    </row>
    <row r="9" spans="1:12" s="477" customFormat="1" ht="15" customHeight="1" thickBot="1">
      <c r="A9" s="467"/>
      <c r="B9" s="413" t="s">
        <v>662</v>
      </c>
      <c r="C9" s="453"/>
      <c r="D9" s="430"/>
      <c r="E9" s="430"/>
      <c r="F9" s="430"/>
      <c r="G9" s="430"/>
      <c r="H9" s="430"/>
      <c r="I9" s="430"/>
      <c r="J9" s="430"/>
      <c r="K9" s="430"/>
      <c r="L9" s="468"/>
    </row>
    <row r="10" spans="1:12" s="8" customFormat="1" ht="32.15" customHeight="1" thickBot="1">
      <c r="A10" s="11" t="s">
        <v>12</v>
      </c>
      <c r="B10" s="12" t="s">
        <v>13</v>
      </c>
      <c r="C10" s="13">
        <v>1</v>
      </c>
      <c r="D10" s="14">
        <v>2</v>
      </c>
      <c r="E10" s="14">
        <v>3</v>
      </c>
      <c r="F10" s="14">
        <v>4</v>
      </c>
      <c r="G10" s="14">
        <v>5</v>
      </c>
      <c r="H10" s="14">
        <v>6</v>
      </c>
      <c r="I10" s="14">
        <v>7</v>
      </c>
      <c r="J10" s="14">
        <v>8</v>
      </c>
      <c r="K10" s="14">
        <v>9</v>
      </c>
      <c r="L10" s="16">
        <v>10</v>
      </c>
    </row>
    <row r="11" spans="1:12" s="39" customFormat="1" ht="36" customHeight="1" thickBot="1">
      <c r="A11" s="638" t="s">
        <v>808</v>
      </c>
      <c r="B11" s="633" t="s">
        <v>804</v>
      </c>
      <c r="C11" s="505"/>
      <c r="D11" s="506"/>
      <c r="E11" s="162"/>
      <c r="F11" s="162"/>
      <c r="G11" s="162"/>
      <c r="H11" s="162"/>
      <c r="I11" s="162"/>
      <c r="J11" s="162"/>
      <c r="K11" s="162"/>
      <c r="L11" s="507"/>
    </row>
    <row r="12" spans="1:12" s="39" customFormat="1" ht="36" customHeight="1" thickBot="1">
      <c r="A12" s="639" t="s">
        <v>809</v>
      </c>
      <c r="B12" s="633" t="s">
        <v>805</v>
      </c>
      <c r="C12" s="505"/>
      <c r="D12" s="506"/>
      <c r="E12" s="162"/>
      <c r="F12" s="162"/>
      <c r="G12" s="162"/>
      <c r="H12" s="162"/>
      <c r="I12" s="162"/>
      <c r="J12" s="162"/>
      <c r="K12" s="162"/>
      <c r="L12" s="507"/>
    </row>
    <row r="13" spans="1:12" s="39" customFormat="1" ht="36" customHeight="1" thickBot="1">
      <c r="A13" s="639" t="s">
        <v>811</v>
      </c>
      <c r="B13" s="633" t="s">
        <v>806</v>
      </c>
      <c r="C13" s="505"/>
      <c r="D13" s="506"/>
      <c r="E13" s="162"/>
      <c r="F13" s="162"/>
      <c r="G13" s="162"/>
      <c r="H13" s="162"/>
      <c r="I13" s="162"/>
      <c r="J13" s="162"/>
      <c r="K13" s="162"/>
      <c r="L13" s="507"/>
    </row>
    <row r="14" spans="1:12" s="39" customFormat="1" ht="69.75" customHeight="1" thickBot="1">
      <c r="A14" s="640" t="s">
        <v>812</v>
      </c>
      <c r="B14" s="634" t="s">
        <v>816</v>
      </c>
      <c r="C14" s="505"/>
      <c r="D14" s="506"/>
      <c r="E14" s="162"/>
      <c r="F14" s="162"/>
      <c r="G14" s="162"/>
      <c r="H14" s="162"/>
      <c r="I14" s="162"/>
      <c r="J14" s="162"/>
      <c r="K14" s="162"/>
      <c r="L14" s="507"/>
    </row>
    <row r="15" spans="1:12" s="8" customFormat="1" ht="14" customHeight="1" thickBot="1">
      <c r="A15" s="59"/>
      <c r="B15" s="26" t="s">
        <v>27</v>
      </c>
      <c r="C15" s="53"/>
      <c r="D15" s="90"/>
      <c r="E15" s="87"/>
      <c r="F15" s="87"/>
      <c r="G15" s="87"/>
      <c r="H15" s="87"/>
      <c r="I15" s="87"/>
      <c r="J15" s="87"/>
      <c r="K15" s="87"/>
      <c r="L15" s="55"/>
    </row>
    <row r="16" spans="1:12" s="8" customFormat="1" ht="14" customHeight="1" thickBot="1">
      <c r="A16" s="59"/>
      <c r="B16" s="26"/>
      <c r="C16" s="27"/>
      <c r="D16" s="27"/>
      <c r="E16" s="27"/>
      <c r="F16" s="27"/>
      <c r="G16" s="27"/>
      <c r="H16" s="27"/>
      <c r="I16" s="27"/>
      <c r="J16" s="27"/>
      <c r="K16" s="27"/>
      <c r="L16" s="27"/>
    </row>
    <row r="17" spans="1:57" s="8" customFormat="1" ht="14" customHeight="1">
      <c r="A17" s="59"/>
      <c r="B17" s="28" t="s">
        <v>28</v>
      </c>
      <c r="C17" s="29">
        <f>COUNTIF(C11:C14,"=Met")</f>
        <v>0</v>
      </c>
      <c r="D17" s="30">
        <f t="shared" ref="D17:L17" si="0">COUNTIF(D11:D14,"=Met")</f>
        <v>0</v>
      </c>
      <c r="E17" s="30">
        <f t="shared" si="0"/>
        <v>0</v>
      </c>
      <c r="F17" s="30">
        <f t="shared" si="0"/>
        <v>0</v>
      </c>
      <c r="G17" s="30">
        <f t="shared" si="0"/>
        <v>0</v>
      </c>
      <c r="H17" s="30">
        <f t="shared" si="0"/>
        <v>0</v>
      </c>
      <c r="I17" s="30">
        <f t="shared" si="0"/>
        <v>0</v>
      </c>
      <c r="J17" s="30">
        <f t="shared" si="0"/>
        <v>0</v>
      </c>
      <c r="K17" s="30">
        <f t="shared" si="0"/>
        <v>0</v>
      </c>
      <c r="L17" s="227">
        <f t="shared" si="0"/>
        <v>0</v>
      </c>
    </row>
    <row r="18" spans="1:57" s="8" customFormat="1" ht="14" customHeight="1">
      <c r="A18" s="59"/>
      <c r="B18" s="28" t="s">
        <v>29</v>
      </c>
      <c r="C18" s="31">
        <f t="shared" ref="C18:L18" si="1">IF(SUM(C17,C19)=0,0,C17/SUM(C17,C19))</f>
        <v>0</v>
      </c>
      <c r="D18" s="32">
        <f t="shared" si="1"/>
        <v>0</v>
      </c>
      <c r="E18" s="32">
        <f t="shared" si="1"/>
        <v>0</v>
      </c>
      <c r="F18" s="32">
        <f t="shared" si="1"/>
        <v>0</v>
      </c>
      <c r="G18" s="32">
        <f t="shared" si="1"/>
        <v>0</v>
      </c>
      <c r="H18" s="32">
        <f t="shared" si="1"/>
        <v>0</v>
      </c>
      <c r="I18" s="32">
        <f t="shared" si="1"/>
        <v>0</v>
      </c>
      <c r="J18" s="32">
        <f t="shared" si="1"/>
        <v>0</v>
      </c>
      <c r="K18" s="32">
        <f t="shared" si="1"/>
        <v>0</v>
      </c>
      <c r="L18" s="228">
        <f t="shared" si="1"/>
        <v>0</v>
      </c>
    </row>
    <row r="19" spans="1:57" s="8" customFormat="1" ht="14" customHeight="1">
      <c r="A19" s="59"/>
      <c r="B19" s="28" t="s">
        <v>30</v>
      </c>
      <c r="C19" s="33">
        <f>COUNTIF(C11:C14,"=Not Met")</f>
        <v>0</v>
      </c>
      <c r="D19" s="34">
        <f t="shared" ref="D19:L19" si="2">COUNTIF(D11:D14,"=Not Met")</f>
        <v>0</v>
      </c>
      <c r="E19" s="34">
        <f t="shared" si="2"/>
        <v>0</v>
      </c>
      <c r="F19" s="34">
        <f t="shared" si="2"/>
        <v>0</v>
      </c>
      <c r="G19" s="34">
        <f t="shared" si="2"/>
        <v>0</v>
      </c>
      <c r="H19" s="34">
        <f t="shared" si="2"/>
        <v>0</v>
      </c>
      <c r="I19" s="34">
        <f t="shared" si="2"/>
        <v>0</v>
      </c>
      <c r="J19" s="34">
        <f t="shared" si="2"/>
        <v>0</v>
      </c>
      <c r="K19" s="34">
        <f t="shared" si="2"/>
        <v>0</v>
      </c>
      <c r="L19" s="229">
        <f t="shared" si="2"/>
        <v>0</v>
      </c>
    </row>
    <row r="20" spans="1:57" s="8" customFormat="1" ht="14" customHeight="1">
      <c r="A20" s="59"/>
      <c r="B20" s="28" t="s">
        <v>31</v>
      </c>
      <c r="C20" s="31">
        <f t="shared" ref="C20:L20" si="3">IF(SUM(C17,C19)=0,0,C19/SUM(C17,C19))</f>
        <v>0</v>
      </c>
      <c r="D20" s="32">
        <f t="shared" si="3"/>
        <v>0</v>
      </c>
      <c r="E20" s="32">
        <f t="shared" si="3"/>
        <v>0</v>
      </c>
      <c r="F20" s="32">
        <f t="shared" si="3"/>
        <v>0</v>
      </c>
      <c r="G20" s="32">
        <f t="shared" si="3"/>
        <v>0</v>
      </c>
      <c r="H20" s="32">
        <f t="shared" si="3"/>
        <v>0</v>
      </c>
      <c r="I20" s="32">
        <f t="shared" si="3"/>
        <v>0</v>
      </c>
      <c r="J20" s="32">
        <f t="shared" si="3"/>
        <v>0</v>
      </c>
      <c r="K20" s="32">
        <f t="shared" si="3"/>
        <v>0</v>
      </c>
      <c r="L20" s="228">
        <f t="shared" si="3"/>
        <v>0</v>
      </c>
    </row>
    <row r="21" spans="1:57" s="8" customFormat="1" ht="14" customHeight="1" thickBot="1">
      <c r="A21" s="59"/>
      <c r="B21" s="28" t="s">
        <v>32</v>
      </c>
      <c r="C21" s="35">
        <f>COUNTIF(C11:C14,"=N/A")</f>
        <v>0</v>
      </c>
      <c r="D21" s="36">
        <f t="shared" ref="D21:L21" si="4">COUNTIF(D11:D14,"=N/A")</f>
        <v>0</v>
      </c>
      <c r="E21" s="36">
        <f t="shared" si="4"/>
        <v>0</v>
      </c>
      <c r="F21" s="36">
        <f t="shared" si="4"/>
        <v>0</v>
      </c>
      <c r="G21" s="36">
        <f t="shared" si="4"/>
        <v>0</v>
      </c>
      <c r="H21" s="36">
        <f t="shared" si="4"/>
        <v>0</v>
      </c>
      <c r="I21" s="36">
        <f t="shared" si="4"/>
        <v>0</v>
      </c>
      <c r="J21" s="36">
        <f t="shared" si="4"/>
        <v>0</v>
      </c>
      <c r="K21" s="36">
        <f t="shared" si="4"/>
        <v>0</v>
      </c>
      <c r="L21" s="230">
        <f t="shared" si="4"/>
        <v>0</v>
      </c>
    </row>
    <row r="22" spans="1:57" s="8" customFormat="1" ht="14" customHeight="1">
      <c r="A22" s="807"/>
      <c r="B22" s="807"/>
      <c r="C22" s="807"/>
      <c r="D22" s="807"/>
      <c r="E22" s="807"/>
      <c r="F22" s="807"/>
      <c r="G22" s="807"/>
      <c r="H22" s="807"/>
      <c r="I22" s="807"/>
      <c r="J22" s="807"/>
      <c r="K22" s="807"/>
      <c r="L22" s="807"/>
    </row>
    <row r="23" spans="1:57">
      <c r="B23" s="84"/>
    </row>
    <row r="24" spans="1:57">
      <c r="B24" s="84"/>
    </row>
    <row r="25" spans="1:57" s="38" customFormat="1">
      <c r="A25" s="59"/>
      <c r="B25" s="84"/>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s="38" customFormat="1">
      <c r="A26" s="59"/>
      <c r="B26" s="84"/>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sheetData>
  <sheetProtection sheet="1" objects="1" scenarios="1"/>
  <mergeCells count="5">
    <mergeCell ref="A22:L22"/>
    <mergeCell ref="C7:L7"/>
    <mergeCell ref="C6:L6"/>
    <mergeCell ref="C5:L5"/>
    <mergeCell ref="C2:L2"/>
  </mergeCells>
  <conditionalFormatting sqref="C11:L14">
    <cfRule type="cellIs" dxfId="110" priority="229" stopIfTrue="1" operator="equal">
      <formula>"Not Met"</formula>
    </cfRule>
  </conditionalFormatting>
  <conditionalFormatting sqref="C11:L14">
    <cfRule type="cellIs" dxfId="109" priority="230" stopIfTrue="1" operator="equal">
      <formula>"N/A"</formula>
    </cfRule>
  </conditionalFormatting>
  <conditionalFormatting sqref="C11:L14">
    <cfRule type="cellIs" dxfId="108" priority="228" operator="equal">
      <formula>"No"</formula>
    </cfRule>
  </conditionalFormatting>
  <conditionalFormatting sqref="C1:L5 C7 C8:L1048576">
    <cfRule type="cellIs" dxfId="107" priority="221" operator="equal">
      <formula>"MET"</formula>
    </cfRule>
  </conditionalFormatting>
  <conditionalFormatting sqref="C6">
    <cfRule type="cellIs" dxfId="106" priority="211" operator="equal">
      <formula>"NO"</formula>
    </cfRule>
    <cfRule type="cellIs" dxfId="105" priority="212" operator="equal">
      <formula>"MET"</formula>
    </cfRule>
  </conditionalFormatting>
  <conditionalFormatting sqref="C11:L14">
    <cfRule type="expression" dxfId="104" priority="4233">
      <formula>AND(#REF!&lt;&gt;"",C11="")</formula>
    </cfRule>
  </conditionalFormatting>
  <dataValidations disablePrompts="1" count="2">
    <dataValidation type="list" allowBlank="1" showInputMessage="1" showErrorMessage="1" sqref="C5" xr:uid="{00000000-0002-0000-1600-000000000000}">
      <formula1>CMHBG</formula1>
    </dataValidation>
    <dataValidation type="list" allowBlank="1" showInputMessage="1" showErrorMessage="1" sqref="C11:L14" xr:uid="{00000000-0002-0000-1600-000001000000}">
      <formula1>"Met, Not Met, N/A"</formula1>
    </dataValidation>
  </dataValidations>
  <printOptions horizontalCentered="1"/>
  <pageMargins left="0.2" right="0.2" top="0.3" bottom="0.25" header="0.25" footer="0"/>
  <pageSetup paperSize="5" scale="90" orientation="landscape" r:id="rId1"/>
  <headerFooter alignWithMargins="0">
    <oddFooter>&amp;CSFY17 SYSTEM OF CARE OF EXPANSION - HIGH FIDELITY WRAPAROUND RECORD REVIEW&amp;R&amp;8&amp;K000000&amp;P</oddFooter>
  </headerFooter>
  <rowBreaks count="1" manualBreakCount="1">
    <brk id="22" max="156" man="1"/>
  </rowBreaks>
  <ignoredErrors>
    <ignoredError sqref="C17" formulaRange="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indexed="22"/>
  </sheetPr>
  <dimension ref="A1:I214"/>
  <sheetViews>
    <sheetView showGridLines="0" zoomScaleNormal="100" zoomScaleSheetLayoutView="80" workbookViewId="0">
      <pane ySplit="4" topLeftCell="A5" activePane="bottomLeft" state="frozen"/>
      <selection activeCell="G88" sqref="G88"/>
      <selection pane="bottomLeft" activeCell="F11" sqref="F11"/>
    </sheetView>
  </sheetViews>
  <sheetFormatPr defaultColWidth="9.08984375" defaultRowHeight="12.5"/>
  <cols>
    <col min="1" max="1" width="3.36328125" style="44" customWidth="1"/>
    <col min="2" max="2" width="101.453125" style="44" customWidth="1"/>
    <col min="3" max="3" width="10.6328125" style="44" customWidth="1"/>
    <col min="4" max="4" width="8.6328125" style="44" customWidth="1"/>
    <col min="5" max="6" width="9.453125" style="44" bestFit="1" customWidth="1"/>
    <col min="7" max="7" width="8.6328125" style="44" customWidth="1"/>
    <col min="8" max="8" width="12.08984375" style="44" customWidth="1"/>
    <col min="9" max="9" width="16.54296875" style="187" customWidth="1"/>
    <col min="10" max="16384" width="9.08984375" style="44"/>
  </cols>
  <sheetData>
    <row r="1" spans="1:9" s="204" customFormat="1" ht="20" customHeight="1">
      <c r="A1" s="212" t="s">
        <v>212</v>
      </c>
      <c r="B1" s="211"/>
      <c r="C1" s="210"/>
      <c r="D1" s="210"/>
      <c r="E1" s="210"/>
      <c r="F1" s="210"/>
      <c r="G1" s="209"/>
      <c r="H1" s="351"/>
      <c r="I1" s="205"/>
    </row>
    <row r="2" spans="1:9" s="204" customFormat="1" ht="20" customHeight="1">
      <c r="A2" s="208" t="str">
        <f>IF('Workbook Set-up'!$B$4="","[Name of LME-MCO]",'Workbook Set-up'!$B$4)</f>
        <v>[Name of LME-MCO]</v>
      </c>
      <c r="B2" s="207"/>
      <c r="C2" s="206"/>
      <c r="D2" s="206"/>
      <c r="E2" s="206"/>
      <c r="F2" s="206"/>
      <c r="G2" s="207"/>
      <c r="H2" s="352"/>
      <c r="I2" s="205"/>
    </row>
    <row r="3" spans="1:9" s="204" customFormat="1" ht="20" customHeight="1">
      <c r="A3" s="208"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3" s="207"/>
      <c r="C3" s="206"/>
      <c r="D3" s="206"/>
      <c r="E3" s="206"/>
      <c r="F3" s="206"/>
      <c r="G3" s="207"/>
      <c r="H3" s="352"/>
      <c r="I3" s="205"/>
    </row>
    <row r="4" spans="1:9" s="204" customFormat="1" ht="20" customHeight="1">
      <c r="A4" s="208" t="str">
        <f>IF(AND('Workbook Set-up'!$B$14="",'Workbook Set-up'!$B$15=""),"",IF('Workbook Set-up'!$B$14='Workbook Set-up'!$B$15,TEXT('Workbook Set-up'!$B$14,"m/d/yyyy"),IF('Workbook Set-up'!$B$14&lt;&gt;'Workbook Set-up'!$B$15,TEXT('Workbook Set-up'!$B$14,"m/d/yyyy")&amp;" to "&amp;TEXT('Workbook Set-up'!$B$15,"m/d/yyyy"),"")))</f>
        <v/>
      </c>
      <c r="B4" s="207"/>
      <c r="C4" s="206"/>
      <c r="D4" s="206"/>
      <c r="E4" s="206"/>
      <c r="F4" s="206"/>
      <c r="G4" s="207"/>
      <c r="H4" s="352"/>
      <c r="I4" s="205"/>
    </row>
    <row r="5" spans="1:9" s="103" customFormat="1" ht="14" customHeight="1">
      <c r="A5" s="203"/>
      <c r="B5" s="202"/>
      <c r="C5" s="202"/>
      <c r="D5" s="202"/>
      <c r="E5" s="202"/>
      <c r="F5" s="202"/>
      <c r="G5" s="328"/>
      <c r="H5" s="353"/>
      <c r="I5" s="349" t="s">
        <v>38</v>
      </c>
    </row>
    <row r="6" spans="1:9" s="103" customFormat="1" ht="14" customHeight="1">
      <c r="A6" s="201"/>
      <c r="B6" s="200" t="s">
        <v>273</v>
      </c>
      <c r="C6" s="199"/>
      <c r="D6" s="199"/>
      <c r="E6" s="199"/>
      <c r="F6" s="199"/>
      <c r="G6" s="199"/>
      <c r="H6" s="354"/>
      <c r="I6" s="350" t="s">
        <v>39</v>
      </c>
    </row>
    <row r="7" spans="1:9" s="103" customFormat="1">
      <c r="A7" s="191"/>
      <c r="H7" s="355"/>
      <c r="I7" s="112" t="s">
        <v>10</v>
      </c>
    </row>
    <row r="8" spans="1:9" s="103" customFormat="1" ht="52.5" customHeight="1" thickBot="1">
      <c r="A8" s="191"/>
      <c r="C8" s="324" t="s">
        <v>42</v>
      </c>
      <c r="D8" s="325" t="s">
        <v>14</v>
      </c>
      <c r="E8" s="325" t="s">
        <v>36</v>
      </c>
      <c r="F8" s="325" t="s">
        <v>37</v>
      </c>
      <c r="G8" s="329" t="s">
        <v>41</v>
      </c>
      <c r="H8" s="356" t="s">
        <v>661</v>
      </c>
      <c r="I8" s="112" t="s">
        <v>10</v>
      </c>
    </row>
    <row r="9" spans="1:9" ht="24.9" customHeight="1" thickBot="1">
      <c r="A9" s="191"/>
      <c r="B9" s="200" t="s">
        <v>53</v>
      </c>
      <c r="C9" s="326" t="e">
        <f>C29++C41+C52+C68+C83+C99+C116+C134+C149+C161+C174+C185+C198+C209</f>
        <v>#REF!</v>
      </c>
      <c r="D9" s="327" t="e">
        <f>D29+D41+D52+D68+D83+D99+D116+D134+D149+D161+D174+D185+D198+D209</f>
        <v>#REF!</v>
      </c>
      <c r="E9" s="327" t="e">
        <f>E29+E41+E52+E68+E83+E99+E116+E134+E149+E161+E174+E185+E198+E209</f>
        <v>#REF!</v>
      </c>
      <c r="F9" s="327" t="e">
        <f>F29++F41+F52+F68+F83+F99+F116+F134+F149+F161+F174+F185+F198+F209</f>
        <v>#REF!</v>
      </c>
      <c r="G9" s="330" t="e">
        <f>IF(SUM(E9:F9)=0,0,E9/SUM(E9:F9))</f>
        <v>#REF!</v>
      </c>
      <c r="H9" s="483" t="e">
        <f>IF(AND(G9=0,C9=0),"Item Not Scored",IF(G9&gt;=0.83,"",IF(G9&lt;0.83,"Required")))</f>
        <v>#REF!</v>
      </c>
      <c r="I9" s="112" t="s">
        <v>10</v>
      </c>
    </row>
    <row r="10" spans="1:9" s="103" customFormat="1" ht="20.149999999999999" customHeight="1">
      <c r="A10" s="191"/>
      <c r="H10" s="355"/>
      <c r="I10" s="112" t="s">
        <v>10</v>
      </c>
    </row>
    <row r="11" spans="1:9" s="103" customFormat="1" ht="13" thickBot="1">
      <c r="H11" s="355"/>
      <c r="I11" s="112" t="s">
        <v>10</v>
      </c>
    </row>
    <row r="12" spans="1:9" s="103" customFormat="1" ht="16" thickBot="1">
      <c r="A12" s="881" t="s">
        <v>478</v>
      </c>
      <c r="B12" s="882"/>
      <c r="C12" s="882"/>
      <c r="D12" s="882"/>
      <c r="E12" s="882"/>
      <c r="F12" s="882"/>
      <c r="G12" s="882"/>
      <c r="H12" s="883"/>
      <c r="I12" s="112">
        <f>'Workbook Set-up'!$B$22</f>
        <v>0</v>
      </c>
    </row>
    <row r="13" spans="1:9" s="103" customFormat="1" ht="14" customHeight="1">
      <c r="A13" s="191"/>
      <c r="H13" s="355"/>
      <c r="I13" s="112">
        <f>'Workbook Set-up'!$B$22</f>
        <v>0</v>
      </c>
    </row>
    <row r="14" spans="1:9" s="103" customFormat="1" ht="42" customHeight="1" thickBot="1">
      <c r="A14" s="191"/>
      <c r="B14" s="196"/>
      <c r="C14" s="195" t="s">
        <v>40</v>
      </c>
      <c r="D14" s="195" t="s">
        <v>14</v>
      </c>
      <c r="E14" s="195" t="s">
        <v>36</v>
      </c>
      <c r="F14" s="195" t="s">
        <v>37</v>
      </c>
      <c r="G14" s="331" t="s">
        <v>41</v>
      </c>
      <c r="H14" s="357" t="s">
        <v>661</v>
      </c>
      <c r="I14" s="112">
        <f>'Workbook Set-up'!$B$22</f>
        <v>0</v>
      </c>
    </row>
    <row r="15" spans="1:9" s="103" customFormat="1" ht="27.75" customHeight="1" thickTop="1">
      <c r="A15" s="308">
        <v>1</v>
      </c>
      <c r="B15" s="307" t="s">
        <v>324</v>
      </c>
      <c r="C15" s="197" t="e">
        <f t="shared" ref="C15:C28" si="0">E15+F15</f>
        <v>#REF!</v>
      </c>
      <c r="D15" s="197" t="e">
        <f>#REF!</f>
        <v>#REF!</v>
      </c>
      <c r="E15" s="197" t="e">
        <f>#REF!</f>
        <v>#REF!</v>
      </c>
      <c r="F15" s="197" t="e">
        <f>#REF!</f>
        <v>#REF!</v>
      </c>
      <c r="G15" s="332" t="e">
        <f>#REF!</f>
        <v>#REF!</v>
      </c>
      <c r="H15" s="358" t="e">
        <f>IF(AND(G15=0,C15=0),"Item Not Scored",IF(G15&gt;=0.83,"",IF(G15&lt;0.83,"Required")))</f>
        <v>#REF!</v>
      </c>
      <c r="I15" s="112">
        <f>'Workbook Set-up'!$B$22</f>
        <v>0</v>
      </c>
    </row>
    <row r="16" spans="1:9" s="103" customFormat="1" ht="30" customHeight="1">
      <c r="A16" s="308">
        <v>2</v>
      </c>
      <c r="B16" s="307" t="s">
        <v>297</v>
      </c>
      <c r="C16" s="198" t="e">
        <f t="shared" si="0"/>
        <v>#REF!</v>
      </c>
      <c r="D16" s="197" t="e">
        <f>#REF!</f>
        <v>#REF!</v>
      </c>
      <c r="E16" s="197" t="e">
        <f>#REF!</f>
        <v>#REF!</v>
      </c>
      <c r="F16" s="197" t="e">
        <f>#REF!</f>
        <v>#REF!</v>
      </c>
      <c r="G16" s="332" t="e">
        <f>#REF!</f>
        <v>#REF!</v>
      </c>
      <c r="H16" s="359" t="e">
        <f t="shared" ref="H16:H29" si="1">IF(AND(G16=0,C16=0),"Item Not Scored",IF(G16&gt;=0.83,"",IF(G16&lt;0.83,"Required")))</f>
        <v>#REF!</v>
      </c>
      <c r="I16" s="112">
        <f>'Workbook Set-up'!$B$22</f>
        <v>0</v>
      </c>
    </row>
    <row r="17" spans="1:9" s="103" customFormat="1" ht="24.75" customHeight="1">
      <c r="A17" s="308">
        <v>3</v>
      </c>
      <c r="B17" s="307" t="s">
        <v>298</v>
      </c>
      <c r="C17" s="198" t="e">
        <f t="shared" si="0"/>
        <v>#REF!</v>
      </c>
      <c r="D17" s="197" t="e">
        <f>#REF!</f>
        <v>#REF!</v>
      </c>
      <c r="E17" s="197" t="e">
        <f>#REF!</f>
        <v>#REF!</v>
      </c>
      <c r="F17" s="197" t="e">
        <f>#REF!</f>
        <v>#REF!</v>
      </c>
      <c r="G17" s="332" t="e">
        <f>#REF!</f>
        <v>#REF!</v>
      </c>
      <c r="H17" s="360" t="e">
        <f t="shared" si="1"/>
        <v>#REF!</v>
      </c>
      <c r="I17" s="112">
        <f>'Workbook Set-up'!$B$22</f>
        <v>0</v>
      </c>
    </row>
    <row r="18" spans="1:9" s="103" customFormat="1" ht="35.25" customHeight="1">
      <c r="A18" s="308">
        <v>4</v>
      </c>
      <c r="B18" s="307" t="s">
        <v>453</v>
      </c>
      <c r="C18" s="198" t="e">
        <f t="shared" si="0"/>
        <v>#REF!</v>
      </c>
      <c r="D18" s="197" t="e">
        <f>#REF!</f>
        <v>#REF!</v>
      </c>
      <c r="E18" s="197" t="e">
        <f>#REF!</f>
        <v>#REF!</v>
      </c>
      <c r="F18" s="197" t="e">
        <f>#REF!</f>
        <v>#REF!</v>
      </c>
      <c r="G18" s="332" t="e">
        <f>#REF!</f>
        <v>#REF!</v>
      </c>
      <c r="H18" s="359" t="e">
        <f t="shared" si="1"/>
        <v>#REF!</v>
      </c>
      <c r="I18" s="112">
        <f>'Workbook Set-up'!$B$22</f>
        <v>0</v>
      </c>
    </row>
    <row r="19" spans="1:9" s="103" customFormat="1" ht="41.25" customHeight="1">
      <c r="A19" s="308">
        <v>5</v>
      </c>
      <c r="B19" s="307" t="s">
        <v>315</v>
      </c>
      <c r="C19" s="198" t="e">
        <f t="shared" si="0"/>
        <v>#REF!</v>
      </c>
      <c r="D19" s="197" t="e">
        <f>#REF!</f>
        <v>#REF!</v>
      </c>
      <c r="E19" s="197" t="e">
        <f>#REF!</f>
        <v>#REF!</v>
      </c>
      <c r="F19" s="197" t="e">
        <f>#REF!</f>
        <v>#REF!</v>
      </c>
      <c r="G19" s="332" t="e">
        <f>#REF!</f>
        <v>#REF!</v>
      </c>
      <c r="H19" s="359" t="e">
        <f t="shared" si="1"/>
        <v>#REF!</v>
      </c>
      <c r="I19" s="112">
        <f>'Workbook Set-up'!$B$22</f>
        <v>0</v>
      </c>
    </row>
    <row r="20" spans="1:9" s="103" customFormat="1" ht="41.25" customHeight="1">
      <c r="A20" s="308">
        <v>6</v>
      </c>
      <c r="B20" s="307" t="s">
        <v>454</v>
      </c>
      <c r="C20" s="198" t="e">
        <f t="shared" si="0"/>
        <v>#REF!</v>
      </c>
      <c r="D20" s="197" t="e">
        <f>#REF!</f>
        <v>#REF!</v>
      </c>
      <c r="E20" s="197" t="e">
        <f>#REF!</f>
        <v>#REF!</v>
      </c>
      <c r="F20" s="197" t="e">
        <f>#REF!</f>
        <v>#REF!</v>
      </c>
      <c r="G20" s="332" t="e">
        <f>#REF!</f>
        <v>#REF!</v>
      </c>
      <c r="H20" s="359" t="e">
        <f t="shared" si="1"/>
        <v>#REF!</v>
      </c>
      <c r="I20" s="112">
        <f>'Workbook Set-up'!$B$22</f>
        <v>0</v>
      </c>
    </row>
    <row r="21" spans="1:9" s="103" customFormat="1" ht="24.9" customHeight="1">
      <c r="A21" s="308">
        <v>7</v>
      </c>
      <c r="B21" s="307" t="s">
        <v>283</v>
      </c>
      <c r="C21" s="198" t="e">
        <f t="shared" si="0"/>
        <v>#REF!</v>
      </c>
      <c r="D21" s="197" t="e">
        <f>#REF!</f>
        <v>#REF!</v>
      </c>
      <c r="E21" s="197" t="e">
        <f>#REF!</f>
        <v>#REF!</v>
      </c>
      <c r="F21" s="197" t="e">
        <f>#REF!</f>
        <v>#REF!</v>
      </c>
      <c r="G21" s="332" t="e">
        <f>#REF!</f>
        <v>#REF!</v>
      </c>
      <c r="H21" s="359" t="e">
        <f t="shared" si="1"/>
        <v>#REF!</v>
      </c>
      <c r="I21" s="112">
        <f>'Workbook Set-up'!$B$22</f>
        <v>0</v>
      </c>
    </row>
    <row r="22" spans="1:9" s="103" customFormat="1" ht="24.9" customHeight="1">
      <c r="A22" s="308">
        <v>8</v>
      </c>
      <c r="B22" s="307" t="s">
        <v>455</v>
      </c>
      <c r="C22" s="198" t="e">
        <f t="shared" si="0"/>
        <v>#REF!</v>
      </c>
      <c r="D22" s="197" t="e">
        <f>#REF!</f>
        <v>#REF!</v>
      </c>
      <c r="E22" s="197" t="e">
        <f>#REF!</f>
        <v>#REF!</v>
      </c>
      <c r="F22" s="197" t="e">
        <f>#REF!</f>
        <v>#REF!</v>
      </c>
      <c r="G22" s="332" t="e">
        <f>#REF!</f>
        <v>#REF!</v>
      </c>
      <c r="H22" s="359" t="e">
        <f t="shared" si="1"/>
        <v>#REF!</v>
      </c>
      <c r="I22" s="112">
        <f>'Workbook Set-up'!$B$22</f>
        <v>0</v>
      </c>
    </row>
    <row r="23" spans="1:9" s="103" customFormat="1" ht="24.9" customHeight="1">
      <c r="A23" s="308">
        <v>9</v>
      </c>
      <c r="B23" s="307" t="s">
        <v>456</v>
      </c>
      <c r="C23" s="198" t="e">
        <f t="shared" si="0"/>
        <v>#REF!</v>
      </c>
      <c r="D23" s="197" t="e">
        <f>#REF!</f>
        <v>#REF!</v>
      </c>
      <c r="E23" s="197" t="e">
        <f>#REF!</f>
        <v>#REF!</v>
      </c>
      <c r="F23" s="197" t="e">
        <f>#REF!</f>
        <v>#REF!</v>
      </c>
      <c r="G23" s="332" t="e">
        <f>#REF!</f>
        <v>#REF!</v>
      </c>
      <c r="H23" s="359" t="e">
        <f t="shared" si="1"/>
        <v>#REF!</v>
      </c>
      <c r="I23" s="112">
        <f>'Workbook Set-up'!$B$22</f>
        <v>0</v>
      </c>
    </row>
    <row r="24" spans="1:9" s="103" customFormat="1" ht="24.9" customHeight="1">
      <c r="A24" s="308">
        <v>10</v>
      </c>
      <c r="B24" s="307" t="s">
        <v>284</v>
      </c>
      <c r="C24" s="198" t="e">
        <f t="shared" si="0"/>
        <v>#REF!</v>
      </c>
      <c r="D24" s="197" t="e">
        <f>#REF!</f>
        <v>#REF!</v>
      </c>
      <c r="E24" s="197" t="e">
        <f>#REF!</f>
        <v>#REF!</v>
      </c>
      <c r="F24" s="197" t="e">
        <f>#REF!</f>
        <v>#REF!</v>
      </c>
      <c r="G24" s="332" t="e">
        <f>#REF!</f>
        <v>#REF!</v>
      </c>
      <c r="H24" s="359" t="e">
        <f t="shared" si="1"/>
        <v>#REF!</v>
      </c>
      <c r="I24" s="112">
        <f>'Workbook Set-up'!$B$22</f>
        <v>0</v>
      </c>
    </row>
    <row r="25" spans="1:9" s="103" customFormat="1" ht="24.9" customHeight="1">
      <c r="A25" s="308">
        <v>11</v>
      </c>
      <c r="B25" s="307" t="s">
        <v>318</v>
      </c>
      <c r="C25" s="198" t="e">
        <f t="shared" si="0"/>
        <v>#REF!</v>
      </c>
      <c r="D25" s="197" t="e">
        <f>#REF!</f>
        <v>#REF!</v>
      </c>
      <c r="E25" s="197" t="e">
        <f>#REF!</f>
        <v>#REF!</v>
      </c>
      <c r="F25" s="197" t="e">
        <f>#REF!</f>
        <v>#REF!</v>
      </c>
      <c r="G25" s="332" t="e">
        <f>#REF!</f>
        <v>#REF!</v>
      </c>
      <c r="H25" s="359" t="e">
        <f t="shared" si="1"/>
        <v>#REF!</v>
      </c>
      <c r="I25" s="112">
        <f>'Workbook Set-up'!$B$22</f>
        <v>0</v>
      </c>
    </row>
    <row r="26" spans="1:9" s="103" customFormat="1" ht="41.25" customHeight="1">
      <c r="A26" s="308">
        <v>12</v>
      </c>
      <c r="B26" s="307" t="s">
        <v>326</v>
      </c>
      <c r="C26" s="198" t="e">
        <f t="shared" si="0"/>
        <v>#REF!</v>
      </c>
      <c r="D26" s="197" t="e">
        <f>#REF!</f>
        <v>#REF!</v>
      </c>
      <c r="E26" s="197" t="e">
        <f>#REF!</f>
        <v>#REF!</v>
      </c>
      <c r="F26" s="197" t="e">
        <f>#REF!</f>
        <v>#REF!</v>
      </c>
      <c r="G26" s="332" t="e">
        <f>#REF!</f>
        <v>#REF!</v>
      </c>
      <c r="H26" s="359" t="e">
        <f t="shared" si="1"/>
        <v>#REF!</v>
      </c>
      <c r="I26" s="112">
        <f>'Workbook Set-up'!$B$22</f>
        <v>0</v>
      </c>
    </row>
    <row r="27" spans="1:9" s="103" customFormat="1" ht="42" customHeight="1" thickBot="1">
      <c r="A27" s="308">
        <v>13</v>
      </c>
      <c r="B27" s="307" t="s">
        <v>316</v>
      </c>
      <c r="C27" s="198" t="e">
        <f t="shared" si="0"/>
        <v>#REF!</v>
      </c>
      <c r="D27" s="197" t="e">
        <f>#REF!</f>
        <v>#REF!</v>
      </c>
      <c r="E27" s="197" t="e">
        <f>#REF!</f>
        <v>#REF!</v>
      </c>
      <c r="F27" s="197" t="e">
        <f>#REF!</f>
        <v>#REF!</v>
      </c>
      <c r="G27" s="332" t="e">
        <f>#REF!</f>
        <v>#REF!</v>
      </c>
      <c r="H27" s="359" t="e">
        <f t="shared" si="1"/>
        <v>#REF!</v>
      </c>
      <c r="I27" s="112">
        <f>'Workbook Set-up'!$B$22</f>
        <v>0</v>
      </c>
    </row>
    <row r="28" spans="1:9" s="103" customFormat="1" ht="30.75" customHeight="1" thickTop="1" thickBot="1">
      <c r="A28" s="308">
        <v>14</v>
      </c>
      <c r="B28" s="307" t="s">
        <v>668</v>
      </c>
      <c r="C28" s="320" t="e">
        <f t="shared" si="0"/>
        <v>#REF!</v>
      </c>
      <c r="D28" s="320" t="e">
        <f>#REF!</f>
        <v>#REF!</v>
      </c>
      <c r="E28" s="320" t="e">
        <f>#REF!</f>
        <v>#REF!</v>
      </c>
      <c r="F28" s="320" t="e">
        <f>#REF!</f>
        <v>#REF!</v>
      </c>
      <c r="G28" s="333" t="e">
        <f>#REF!</f>
        <v>#REF!</v>
      </c>
      <c r="H28" s="358" t="e">
        <f t="shared" si="1"/>
        <v>#REF!</v>
      </c>
      <c r="I28" s="112">
        <f>'Workbook Set-up'!$B$22</f>
        <v>0</v>
      </c>
    </row>
    <row r="29" spans="1:9" s="103" customFormat="1" ht="16" thickBot="1">
      <c r="A29" s="191"/>
      <c r="B29" s="190" t="s">
        <v>325</v>
      </c>
      <c r="C29" s="321" t="e">
        <f>SUM(C15:C25)</f>
        <v>#REF!</v>
      </c>
      <c r="D29" s="322" t="e">
        <f>SUM(D15:D25)</f>
        <v>#REF!</v>
      </c>
      <c r="E29" s="322" t="e">
        <f>SUM(E15:E25)</f>
        <v>#REF!</v>
      </c>
      <c r="F29" s="322" t="e">
        <f>SUM(F15:F25)</f>
        <v>#REF!</v>
      </c>
      <c r="G29" s="334" t="e">
        <f>IF(SUM(E29:F29)=0,0,E29/SUM(E29:F29))</f>
        <v>#REF!</v>
      </c>
      <c r="H29" s="343" t="e">
        <f t="shared" si="1"/>
        <v>#REF!</v>
      </c>
      <c r="I29" s="112">
        <f>'Workbook Set-up'!$B$22</f>
        <v>0</v>
      </c>
    </row>
    <row r="30" spans="1:9" s="103" customFormat="1" ht="13" thickBot="1">
      <c r="A30" s="191"/>
      <c r="H30" s="355"/>
      <c r="I30" s="112">
        <f>'Workbook Set-up'!$B$22</f>
        <v>0</v>
      </c>
    </row>
    <row r="31" spans="1:9" s="103" customFormat="1" ht="16" thickBot="1">
      <c r="A31" s="881" t="s">
        <v>479</v>
      </c>
      <c r="B31" s="882"/>
      <c r="C31" s="882"/>
      <c r="D31" s="882"/>
      <c r="E31" s="882"/>
      <c r="F31" s="882"/>
      <c r="G31" s="882"/>
      <c r="H31" s="883"/>
      <c r="I31" s="112">
        <f>'Workbook Set-up'!$B$22</f>
        <v>0</v>
      </c>
    </row>
    <row r="32" spans="1:9" s="103" customFormat="1">
      <c r="A32" s="191"/>
      <c r="H32" s="355"/>
      <c r="I32" s="112">
        <f>'Workbook Set-up'!$B$22</f>
        <v>0</v>
      </c>
    </row>
    <row r="33" spans="1:9" s="103" customFormat="1" ht="39" customHeight="1" thickBot="1">
      <c r="A33" s="191"/>
      <c r="C33" s="195" t="s">
        <v>40</v>
      </c>
      <c r="D33" s="194" t="s">
        <v>14</v>
      </c>
      <c r="E33" s="194" t="s">
        <v>36</v>
      </c>
      <c r="F33" s="194" t="s">
        <v>37</v>
      </c>
      <c r="G33" s="335" t="s">
        <v>41</v>
      </c>
      <c r="H33" s="357" t="s">
        <v>661</v>
      </c>
      <c r="I33" s="112">
        <f>'Workbook Set-up'!$B$22</f>
        <v>0</v>
      </c>
    </row>
    <row r="34" spans="1:9" s="103" customFormat="1" ht="24.9" customHeight="1" thickTop="1">
      <c r="A34" s="193">
        <v>1</v>
      </c>
      <c r="B34" s="315" t="s">
        <v>392</v>
      </c>
      <c r="C34" s="198" t="e">
        <f t="shared" ref="C34:C40" si="2">E34+F34</f>
        <v>#REF!</v>
      </c>
      <c r="D34" s="197" t="e">
        <f>#REF!</f>
        <v>#REF!</v>
      </c>
      <c r="E34" s="197" t="e">
        <f>#REF!</f>
        <v>#REF!</v>
      </c>
      <c r="F34" s="197" t="e">
        <f>#REF!</f>
        <v>#REF!</v>
      </c>
      <c r="G34" s="332" t="e">
        <f>#REF!</f>
        <v>#REF!</v>
      </c>
      <c r="H34" s="361" t="e">
        <f t="shared" ref="H34:H41" si="3">IF(AND(G34=0,C34=0),"Item Not Scored",IF(G34&gt;=0.83,"",IF(G34&lt;0.83,"Required")))</f>
        <v>#REF!</v>
      </c>
      <c r="I34" s="112">
        <f>'Workbook Set-up'!$B$22</f>
        <v>0</v>
      </c>
    </row>
    <row r="35" spans="1:9" s="103" customFormat="1" ht="24.9" customHeight="1">
      <c r="A35" s="193">
        <v>2</v>
      </c>
      <c r="B35" s="315" t="s">
        <v>393</v>
      </c>
      <c r="C35" s="198" t="e">
        <f t="shared" si="2"/>
        <v>#REF!</v>
      </c>
      <c r="D35" s="197" t="e">
        <f>#REF!</f>
        <v>#REF!</v>
      </c>
      <c r="E35" s="197" t="e">
        <f>#REF!</f>
        <v>#REF!</v>
      </c>
      <c r="F35" s="197" t="e">
        <f>#REF!</f>
        <v>#REF!</v>
      </c>
      <c r="G35" s="332" t="e">
        <f>#REF!</f>
        <v>#REF!</v>
      </c>
      <c r="H35" s="360" t="e">
        <f t="shared" si="3"/>
        <v>#REF!</v>
      </c>
      <c r="I35" s="112">
        <f>'Workbook Set-up'!$B$22</f>
        <v>0</v>
      </c>
    </row>
    <row r="36" spans="1:9" s="103" customFormat="1" ht="24.9" customHeight="1">
      <c r="A36" s="193">
        <v>3</v>
      </c>
      <c r="B36" s="315" t="s">
        <v>394</v>
      </c>
      <c r="C36" s="198" t="e">
        <f t="shared" si="2"/>
        <v>#REF!</v>
      </c>
      <c r="D36" s="197" t="e">
        <f>#REF!</f>
        <v>#REF!</v>
      </c>
      <c r="E36" s="197" t="e">
        <f>#REF!</f>
        <v>#REF!</v>
      </c>
      <c r="F36" s="197" t="e">
        <f>#REF!</f>
        <v>#REF!</v>
      </c>
      <c r="G36" s="332" t="e">
        <f>#REF!</f>
        <v>#REF!</v>
      </c>
      <c r="H36" s="360" t="e">
        <f t="shared" si="3"/>
        <v>#REF!</v>
      </c>
      <c r="I36" s="112">
        <f>'Workbook Set-up'!$B$22</f>
        <v>0</v>
      </c>
    </row>
    <row r="37" spans="1:9" s="103" customFormat="1" ht="24.9" customHeight="1">
      <c r="A37" s="193">
        <v>4</v>
      </c>
      <c r="B37" s="314" t="s">
        <v>400</v>
      </c>
      <c r="C37" s="198" t="e">
        <f t="shared" si="2"/>
        <v>#REF!</v>
      </c>
      <c r="D37" s="197" t="e">
        <f>#REF!</f>
        <v>#REF!</v>
      </c>
      <c r="E37" s="197" t="e">
        <f>#REF!</f>
        <v>#REF!</v>
      </c>
      <c r="F37" s="197" t="e">
        <f>#REF!</f>
        <v>#REF!</v>
      </c>
      <c r="G37" s="332" t="e">
        <f>#REF!</f>
        <v>#REF!</v>
      </c>
      <c r="H37" s="360" t="e">
        <f t="shared" si="3"/>
        <v>#REF!</v>
      </c>
      <c r="I37" s="112">
        <f>'Workbook Set-up'!$B$22</f>
        <v>0</v>
      </c>
    </row>
    <row r="38" spans="1:9" s="103" customFormat="1" ht="24.9" customHeight="1">
      <c r="A38" s="193">
        <v>5</v>
      </c>
      <c r="B38" s="315" t="s">
        <v>395</v>
      </c>
      <c r="C38" s="198" t="e">
        <f t="shared" si="2"/>
        <v>#REF!</v>
      </c>
      <c r="D38" s="197" t="e">
        <f>#REF!</f>
        <v>#REF!</v>
      </c>
      <c r="E38" s="197" t="e">
        <f>#REF!</f>
        <v>#REF!</v>
      </c>
      <c r="F38" s="197" t="e">
        <f>#REF!</f>
        <v>#REF!</v>
      </c>
      <c r="G38" s="332" t="e">
        <f>#REF!</f>
        <v>#REF!</v>
      </c>
      <c r="H38" s="360" t="e">
        <f t="shared" si="3"/>
        <v>#REF!</v>
      </c>
      <c r="I38" s="112">
        <f>'Workbook Set-up'!$B$22</f>
        <v>0</v>
      </c>
    </row>
    <row r="39" spans="1:9" s="103" customFormat="1" ht="24.9" customHeight="1">
      <c r="A39" s="193">
        <v>6</v>
      </c>
      <c r="B39" s="315" t="s">
        <v>396</v>
      </c>
      <c r="C39" s="198" t="e">
        <f t="shared" si="2"/>
        <v>#REF!</v>
      </c>
      <c r="D39" s="197" t="e">
        <f>#REF!</f>
        <v>#REF!</v>
      </c>
      <c r="E39" s="197" t="e">
        <f>#REF!</f>
        <v>#REF!</v>
      </c>
      <c r="F39" s="197" t="e">
        <f>#REF!</f>
        <v>#REF!</v>
      </c>
      <c r="G39" s="332" t="e">
        <f>#REF!</f>
        <v>#REF!</v>
      </c>
      <c r="H39" s="360" t="e">
        <f t="shared" si="3"/>
        <v>#REF!</v>
      </c>
      <c r="I39" s="112">
        <f>'Workbook Set-up'!$B$22</f>
        <v>0</v>
      </c>
    </row>
    <row r="40" spans="1:9" s="103" customFormat="1" ht="24.9" customHeight="1" thickBot="1">
      <c r="A40" s="193">
        <v>7</v>
      </c>
      <c r="B40" s="315" t="s">
        <v>397</v>
      </c>
      <c r="C40" s="320" t="e">
        <f t="shared" si="2"/>
        <v>#REF!</v>
      </c>
      <c r="D40" s="320" t="e">
        <f>#REF!</f>
        <v>#REF!</v>
      </c>
      <c r="E40" s="320" t="e">
        <f>#REF!</f>
        <v>#REF!</v>
      </c>
      <c r="F40" s="320" t="e">
        <f>#REF!</f>
        <v>#REF!</v>
      </c>
      <c r="G40" s="333" t="e">
        <f>#REF!</f>
        <v>#REF!</v>
      </c>
      <c r="H40" s="359" t="e">
        <f t="shared" si="3"/>
        <v>#REF!</v>
      </c>
      <c r="I40" s="112">
        <f>'Workbook Set-up'!$B$22</f>
        <v>0</v>
      </c>
    </row>
    <row r="41" spans="1:9" s="103" customFormat="1" ht="16" thickBot="1">
      <c r="A41" s="191"/>
      <c r="B41" s="190" t="s">
        <v>325</v>
      </c>
      <c r="C41" s="319" t="e">
        <f>SUM(C34:C40)</f>
        <v>#REF!</v>
      </c>
      <c r="D41" s="318" t="e">
        <f>SUM(D34:D40)</f>
        <v>#REF!</v>
      </c>
      <c r="E41" s="318" t="e">
        <f>SUM(E34:E40)</f>
        <v>#REF!</v>
      </c>
      <c r="F41" s="318" t="e">
        <f>SUM(F34:F40)</f>
        <v>#REF!</v>
      </c>
      <c r="G41" s="336" t="e">
        <f>IF(SUM(E41:F41)=0,0,E41/SUM(E41:F41))</f>
        <v>#REF!</v>
      </c>
      <c r="H41" s="323" t="e">
        <f t="shared" si="3"/>
        <v>#REF!</v>
      </c>
      <c r="I41" s="112">
        <f>'Workbook Set-up'!$B$22</f>
        <v>0</v>
      </c>
    </row>
    <row r="42" spans="1:9" s="103" customFormat="1">
      <c r="A42" s="189"/>
      <c r="B42" s="188"/>
      <c r="C42" s="188"/>
      <c r="D42" s="188"/>
      <c r="E42" s="188"/>
      <c r="F42" s="188"/>
      <c r="G42" s="188"/>
      <c r="H42" s="362"/>
      <c r="I42" s="112">
        <f>'Workbook Set-up'!$B$22</f>
        <v>0</v>
      </c>
    </row>
    <row r="43" spans="1:9" s="103" customFormat="1" ht="13" thickBot="1">
      <c r="H43" s="355"/>
      <c r="I43" s="112">
        <f>'Workbook Set-up'!$B$22</f>
        <v>0</v>
      </c>
    </row>
    <row r="44" spans="1:9" s="103" customFormat="1" ht="16" thickBot="1">
      <c r="A44" s="881" t="s">
        <v>480</v>
      </c>
      <c r="B44" s="882"/>
      <c r="C44" s="882"/>
      <c r="D44" s="882"/>
      <c r="E44" s="882"/>
      <c r="F44" s="882"/>
      <c r="G44" s="882"/>
      <c r="H44" s="883"/>
      <c r="I44" s="112">
        <f>'Workbook Set-up'!$B$24</f>
        <v>0</v>
      </c>
    </row>
    <row r="45" spans="1:9" s="103" customFormat="1">
      <c r="A45" s="191"/>
      <c r="H45" s="355"/>
      <c r="I45" s="112">
        <f>'Workbook Set-up'!$B$24</f>
        <v>0</v>
      </c>
    </row>
    <row r="46" spans="1:9" s="103" customFormat="1" ht="37.5" customHeight="1" thickBot="1">
      <c r="A46" s="191"/>
      <c r="C46" s="195" t="s">
        <v>40</v>
      </c>
      <c r="D46" s="194" t="s">
        <v>14</v>
      </c>
      <c r="E46" s="194" t="s">
        <v>36</v>
      </c>
      <c r="F46" s="194" t="s">
        <v>37</v>
      </c>
      <c r="G46" s="335" t="s">
        <v>41</v>
      </c>
      <c r="H46" s="357" t="s">
        <v>661</v>
      </c>
      <c r="I46" s="112">
        <f>'Workbook Set-up'!$B$24</f>
        <v>0</v>
      </c>
    </row>
    <row r="47" spans="1:9" s="103" customFormat="1" ht="24.9" customHeight="1" thickTop="1">
      <c r="A47" s="193">
        <v>1</v>
      </c>
      <c r="B47" s="314" t="s">
        <v>261</v>
      </c>
      <c r="C47" s="192" t="e">
        <f>E47+F47</f>
        <v>#REF!</v>
      </c>
      <c r="D47" s="192" t="e">
        <f>'SAPTBG IV PROG. MONITORING'!#REF!</f>
        <v>#REF!</v>
      </c>
      <c r="E47" s="192" t="e">
        <f>'SAPTBG IV PROG. MONITORING'!#REF!</f>
        <v>#REF!</v>
      </c>
      <c r="F47" s="192" t="e">
        <f>'SAPTBG IV PROG. MONITORING'!#REF!</f>
        <v>#REF!</v>
      </c>
      <c r="G47" s="337" t="e">
        <f>'SAPTBG IV PROG. MONITORING'!#REF!</f>
        <v>#REF!</v>
      </c>
      <c r="H47" s="361" t="e">
        <f t="shared" ref="H47:H52" si="4">IF(AND(G47=0,C47=0),"Item Not Scored",IF(G47&gt;=0.83,"",IF(G47&lt;0.83,"Required")))</f>
        <v>#REF!</v>
      </c>
      <c r="I47" s="112">
        <f>'Workbook Set-up'!$B$24</f>
        <v>0</v>
      </c>
    </row>
    <row r="48" spans="1:9" s="103" customFormat="1" ht="24.9" customHeight="1">
      <c r="A48" s="193">
        <v>2</v>
      </c>
      <c r="B48" s="315" t="s">
        <v>262</v>
      </c>
      <c r="C48" s="192" t="e">
        <f>E48+F48</f>
        <v>#REF!</v>
      </c>
      <c r="D48" s="192" t="e">
        <f>'SAPTBG IV PROG. MONITORING'!#REF!</f>
        <v>#REF!</v>
      </c>
      <c r="E48" s="192" t="e">
        <f>'SAPTBG IV PROG. MONITORING'!#REF!</f>
        <v>#REF!</v>
      </c>
      <c r="F48" s="192" t="e">
        <f>'SAPTBG IV PROG. MONITORING'!#REF!</f>
        <v>#REF!</v>
      </c>
      <c r="G48" s="338" t="e">
        <f>'SAPTBG IV PROG. MONITORING'!#REF!</f>
        <v>#REF!</v>
      </c>
      <c r="H48" s="360" t="e">
        <f t="shared" si="4"/>
        <v>#REF!</v>
      </c>
      <c r="I48" s="112">
        <f>'Workbook Set-up'!$B$24</f>
        <v>0</v>
      </c>
    </row>
    <row r="49" spans="1:9" s="103" customFormat="1" ht="24.9" customHeight="1">
      <c r="A49" s="193">
        <v>3</v>
      </c>
      <c r="B49" s="315" t="s">
        <v>410</v>
      </c>
      <c r="C49" s="192" t="e">
        <f>E49+F49</f>
        <v>#REF!</v>
      </c>
      <c r="D49" s="192" t="e">
        <f>'SAPTBG IV PROG. MONITORING'!#REF!</f>
        <v>#REF!</v>
      </c>
      <c r="E49" s="192" t="e">
        <f>'SAPTBG IV PROG. MONITORING'!#REF!</f>
        <v>#REF!</v>
      </c>
      <c r="F49" s="192" t="e">
        <f>'SAPTBG IV PROG. MONITORING'!#REF!</f>
        <v>#REF!</v>
      </c>
      <c r="G49" s="338" t="e">
        <f>'SAPTBG IV PROG. MONITORING'!#REF!</f>
        <v>#REF!</v>
      </c>
      <c r="H49" s="360" t="e">
        <f t="shared" si="4"/>
        <v>#REF!</v>
      </c>
      <c r="I49" s="112">
        <f>'Workbook Set-up'!$B$24</f>
        <v>0</v>
      </c>
    </row>
    <row r="50" spans="1:9" s="103" customFormat="1" ht="24.9" customHeight="1">
      <c r="A50" s="193">
        <v>4</v>
      </c>
      <c r="B50" s="315" t="s">
        <v>263</v>
      </c>
      <c r="C50" s="192" t="e">
        <f>E50+F50</f>
        <v>#REF!</v>
      </c>
      <c r="D50" s="192" t="e">
        <f>'SAPTBG IV PROG. MONITORING'!#REF!</f>
        <v>#REF!</v>
      </c>
      <c r="E50" s="192" t="e">
        <f>'SAPTBG IV PROG. MONITORING'!#REF!</f>
        <v>#REF!</v>
      </c>
      <c r="F50" s="192" t="e">
        <f>'SAPTBG IV PROG. MONITORING'!#REF!</f>
        <v>#REF!</v>
      </c>
      <c r="G50" s="338" t="e">
        <f>'SAPTBG IV PROG. MONITORING'!#REF!</f>
        <v>#REF!</v>
      </c>
      <c r="H50" s="360" t="e">
        <f t="shared" si="4"/>
        <v>#REF!</v>
      </c>
      <c r="I50" s="112">
        <f>'Workbook Set-up'!$B$24</f>
        <v>0</v>
      </c>
    </row>
    <row r="51" spans="1:9" s="103" customFormat="1" ht="24.9" customHeight="1" thickBot="1">
      <c r="A51" s="193">
        <v>5</v>
      </c>
      <c r="B51" s="309" t="s">
        <v>249</v>
      </c>
      <c r="C51" s="316" t="e">
        <f>E51+F51</f>
        <v>#REF!</v>
      </c>
      <c r="D51" s="316" t="e">
        <f>'SAPTBG IV PROG. MONITORING'!#REF!</f>
        <v>#REF!</v>
      </c>
      <c r="E51" s="316" t="e">
        <f>'SAPTBG IV PROG. MONITORING'!#REF!</f>
        <v>#REF!</v>
      </c>
      <c r="F51" s="316" t="e">
        <f>'SAPTBG IV PROG. MONITORING'!#REF!</f>
        <v>#REF!</v>
      </c>
      <c r="G51" s="339" t="e">
        <f>'SAPTBG IV PROG. MONITORING'!#REF!</f>
        <v>#REF!</v>
      </c>
      <c r="H51" s="359" t="e">
        <f t="shared" si="4"/>
        <v>#REF!</v>
      </c>
      <c r="I51" s="112">
        <f>'Workbook Set-up'!$B$24</f>
        <v>0</v>
      </c>
    </row>
    <row r="52" spans="1:9" s="103" customFormat="1" ht="16" thickBot="1">
      <c r="A52" s="191"/>
      <c r="B52" s="190" t="s">
        <v>325</v>
      </c>
      <c r="C52" s="319" t="e">
        <f>SUM(C47:C51)</f>
        <v>#REF!</v>
      </c>
      <c r="D52" s="318" t="e">
        <f>SUM(D47:D51)</f>
        <v>#REF!</v>
      </c>
      <c r="E52" s="318" t="e">
        <f>SUM(E47:E51)</f>
        <v>#REF!</v>
      </c>
      <c r="F52" s="318" t="e">
        <f>SUM(F47:F51)</f>
        <v>#REF!</v>
      </c>
      <c r="G52" s="336" t="e">
        <f>IF(SUM(E52:F52)=0,0,E52/SUM(E52:F52))</f>
        <v>#REF!</v>
      </c>
      <c r="H52" s="343" t="e">
        <f t="shared" si="4"/>
        <v>#REF!</v>
      </c>
      <c r="I52" s="112">
        <f>'Workbook Set-up'!$B$24</f>
        <v>0</v>
      </c>
    </row>
    <row r="53" spans="1:9" s="103" customFormat="1">
      <c r="A53" s="189"/>
      <c r="B53" s="188"/>
      <c r="C53" s="188"/>
      <c r="D53" s="188"/>
      <c r="E53" s="188"/>
      <c r="F53" s="188"/>
      <c r="G53" s="188"/>
      <c r="H53" s="362"/>
      <c r="I53" s="112">
        <f>'Workbook Set-up'!$B$24</f>
        <v>0</v>
      </c>
    </row>
    <row r="54" spans="1:9" s="103" customFormat="1" ht="13" thickBot="1">
      <c r="H54" s="355"/>
      <c r="I54" s="112">
        <f>'Workbook Set-up'!$B$24</f>
        <v>0</v>
      </c>
    </row>
    <row r="55" spans="1:9" s="103" customFormat="1" ht="16" thickBot="1">
      <c r="A55" s="881" t="s">
        <v>457</v>
      </c>
      <c r="B55" s="882"/>
      <c r="C55" s="882"/>
      <c r="D55" s="882"/>
      <c r="E55" s="882"/>
      <c r="F55" s="882"/>
      <c r="G55" s="882"/>
      <c r="H55" s="883"/>
      <c r="I55" s="112">
        <f>'Workbook Set-up'!$B$25</f>
        <v>0</v>
      </c>
    </row>
    <row r="56" spans="1:9" s="103" customFormat="1" ht="14" customHeight="1">
      <c r="A56" s="191"/>
      <c r="H56" s="355"/>
      <c r="I56" s="112">
        <f>'Workbook Set-up'!$B$25</f>
        <v>0</v>
      </c>
    </row>
    <row r="57" spans="1:9" s="103" customFormat="1" ht="38.25" customHeight="1" thickBot="1">
      <c r="A57" s="191"/>
      <c r="B57" s="196"/>
      <c r="C57" s="195" t="s">
        <v>40</v>
      </c>
      <c r="D57" s="194" t="s">
        <v>14</v>
      </c>
      <c r="E57" s="194" t="s">
        <v>36</v>
      </c>
      <c r="F57" s="194" t="s">
        <v>37</v>
      </c>
      <c r="G57" s="340" t="s">
        <v>41</v>
      </c>
      <c r="H57" s="357" t="s">
        <v>661</v>
      </c>
      <c r="I57" s="112">
        <f>'Workbook Set-up'!$B$25</f>
        <v>0</v>
      </c>
    </row>
    <row r="58" spans="1:9" s="103" customFormat="1" ht="24.9" customHeight="1" thickTop="1">
      <c r="A58" s="193">
        <v>1</v>
      </c>
      <c r="B58" s="309" t="s">
        <v>267</v>
      </c>
      <c r="C58" s="192" t="e">
        <f t="shared" ref="C58:C67" si="5">E58+F58</f>
        <v>#REF!</v>
      </c>
      <c r="D58" s="192" t="e">
        <f>'SAPTBG IV RECORD REVIEW'!#REF!</f>
        <v>#REF!</v>
      </c>
      <c r="E58" s="192" t="e">
        <f>'SAPTBG IV RECORD REVIEW'!#REF!</f>
        <v>#REF!</v>
      </c>
      <c r="F58" s="192" t="e">
        <f>'SAPTBG IV RECORD REVIEW'!#REF!</f>
        <v>#REF!</v>
      </c>
      <c r="G58" s="337" t="e">
        <f>'SAPTBG IV RECORD REVIEW'!#REF!</f>
        <v>#REF!</v>
      </c>
      <c r="H58" s="361" t="e">
        <f t="shared" ref="H58:H68" si="6">IF(AND(G58=0,C58=0),"Item Not Scored",IF(G58&gt;=0.83,"",IF(G58&lt;0.83,"Required")))</f>
        <v>#REF!</v>
      </c>
      <c r="I58" s="112">
        <f>'Workbook Set-up'!$B$25</f>
        <v>0</v>
      </c>
    </row>
    <row r="59" spans="1:9" s="103" customFormat="1" ht="24.9" customHeight="1">
      <c r="A59" s="193">
        <v>2</v>
      </c>
      <c r="B59" s="309" t="s">
        <v>162</v>
      </c>
      <c r="C59" s="192" t="e">
        <f t="shared" si="5"/>
        <v>#REF!</v>
      </c>
      <c r="D59" s="192" t="e">
        <f>'SAPTBG IV RECORD REVIEW'!#REF!</f>
        <v>#REF!</v>
      </c>
      <c r="E59" s="192" t="e">
        <f>'SAPTBG IV RECORD REVIEW'!#REF!</f>
        <v>#REF!</v>
      </c>
      <c r="F59" s="192" t="e">
        <f>'SAPTBG IV RECORD REVIEW'!#REF!</f>
        <v>#REF!</v>
      </c>
      <c r="G59" s="337" t="e">
        <f>'SAPTBG IV RECORD REVIEW'!#REF!</f>
        <v>#REF!</v>
      </c>
      <c r="H59" s="360" t="e">
        <f t="shared" si="6"/>
        <v>#REF!</v>
      </c>
      <c r="I59" s="112">
        <f>'Workbook Set-up'!$B$25</f>
        <v>0</v>
      </c>
    </row>
    <row r="60" spans="1:9" s="103" customFormat="1" ht="24.9" customHeight="1">
      <c r="A60" s="193">
        <v>3</v>
      </c>
      <c r="B60" s="309" t="s">
        <v>163</v>
      </c>
      <c r="C60" s="192" t="e">
        <f t="shared" si="5"/>
        <v>#REF!</v>
      </c>
      <c r="D60" s="192" t="e">
        <f>'SAPTBG IV RECORD REVIEW'!#REF!</f>
        <v>#REF!</v>
      </c>
      <c r="E60" s="192" t="e">
        <f>'SAPTBG IV RECORD REVIEW'!#REF!</f>
        <v>#REF!</v>
      </c>
      <c r="F60" s="192" t="e">
        <f>'SAPTBG IV RECORD REVIEW'!#REF!</f>
        <v>#REF!</v>
      </c>
      <c r="G60" s="337" t="e">
        <f>'SAPTBG IV RECORD REVIEW'!#REF!</f>
        <v>#REF!</v>
      </c>
      <c r="H60" s="360" t="e">
        <f t="shared" si="6"/>
        <v>#REF!</v>
      </c>
      <c r="I60" s="112">
        <f>'Workbook Set-up'!$B$25</f>
        <v>0</v>
      </c>
    </row>
    <row r="61" spans="1:9" s="103" customFormat="1" ht="24.9" customHeight="1">
      <c r="A61" s="193">
        <v>4</v>
      </c>
      <c r="B61" s="309" t="s">
        <v>245</v>
      </c>
      <c r="C61" s="192" t="e">
        <f t="shared" si="5"/>
        <v>#REF!</v>
      </c>
      <c r="D61" s="192" t="e">
        <f>'SAPTBG IV RECORD REVIEW'!#REF!</f>
        <v>#REF!</v>
      </c>
      <c r="E61" s="192" t="e">
        <f>'SAPTBG IV RECORD REVIEW'!#REF!</f>
        <v>#REF!</v>
      </c>
      <c r="F61" s="192" t="e">
        <f>'SAPTBG IV RECORD REVIEW'!#REF!</f>
        <v>#REF!</v>
      </c>
      <c r="G61" s="337" t="e">
        <f>'SAPTBG IV RECORD REVIEW'!#REF!</f>
        <v>#REF!</v>
      </c>
      <c r="H61" s="360" t="e">
        <f t="shared" si="6"/>
        <v>#REF!</v>
      </c>
      <c r="I61" s="112">
        <f>'Workbook Set-up'!$B$25</f>
        <v>0</v>
      </c>
    </row>
    <row r="62" spans="1:9" s="103" customFormat="1" ht="24.9" customHeight="1">
      <c r="A62" s="193">
        <v>5</v>
      </c>
      <c r="B62" s="307" t="s">
        <v>411</v>
      </c>
      <c r="C62" s="192" t="e">
        <f t="shared" si="5"/>
        <v>#REF!</v>
      </c>
      <c r="D62" s="192" t="e">
        <f>'SAPTBG IV RECORD REVIEW'!#REF!</f>
        <v>#REF!</v>
      </c>
      <c r="E62" s="192" t="e">
        <f>'SAPTBG IV RECORD REVIEW'!#REF!</f>
        <v>#REF!</v>
      </c>
      <c r="F62" s="192" t="e">
        <f>'SAPTBG IV RECORD REVIEW'!#REF!</f>
        <v>#REF!</v>
      </c>
      <c r="G62" s="337" t="e">
        <f>'SAPTBG IV RECORD REVIEW'!#REF!</f>
        <v>#REF!</v>
      </c>
      <c r="H62" s="360" t="e">
        <f t="shared" si="6"/>
        <v>#REF!</v>
      </c>
      <c r="I62" s="112">
        <f>'Workbook Set-up'!$B$25</f>
        <v>0</v>
      </c>
    </row>
    <row r="63" spans="1:9" s="103" customFormat="1" ht="24.9" customHeight="1">
      <c r="A63" s="193">
        <v>6</v>
      </c>
      <c r="B63" s="309" t="s">
        <v>165</v>
      </c>
      <c r="C63" s="192" t="e">
        <f t="shared" si="5"/>
        <v>#REF!</v>
      </c>
      <c r="D63" s="192" t="e">
        <f>'SAPTBG IV RECORD REVIEW'!#REF!</f>
        <v>#REF!</v>
      </c>
      <c r="E63" s="192" t="e">
        <f>'SAPTBG IV RECORD REVIEW'!#REF!</f>
        <v>#REF!</v>
      </c>
      <c r="F63" s="192" t="e">
        <f>'SAPTBG IV RECORD REVIEW'!#REF!</f>
        <v>#REF!</v>
      </c>
      <c r="G63" s="337" t="e">
        <f>'SAPTBG IV RECORD REVIEW'!#REF!</f>
        <v>#REF!</v>
      </c>
      <c r="H63" s="360" t="e">
        <f t="shared" si="6"/>
        <v>#REF!</v>
      </c>
      <c r="I63" s="112">
        <f>'Workbook Set-up'!$B$25</f>
        <v>0</v>
      </c>
    </row>
    <row r="64" spans="1:9" s="103" customFormat="1" ht="24.9" customHeight="1">
      <c r="A64" s="193">
        <v>7</v>
      </c>
      <c r="B64" s="309" t="s">
        <v>219</v>
      </c>
      <c r="C64" s="192" t="e">
        <f t="shared" si="5"/>
        <v>#REF!</v>
      </c>
      <c r="D64" s="192" t="e">
        <f>'SAPTBG IV RECORD REVIEW'!#REF!</f>
        <v>#REF!</v>
      </c>
      <c r="E64" s="192" t="e">
        <f>'SAPTBG IV RECORD REVIEW'!#REF!</f>
        <v>#REF!</v>
      </c>
      <c r="F64" s="192" t="e">
        <f>'SAPTBG IV RECORD REVIEW'!#REF!</f>
        <v>#REF!</v>
      </c>
      <c r="G64" s="337" t="e">
        <f>'SAPTBG IV RECORD REVIEW'!#REF!</f>
        <v>#REF!</v>
      </c>
      <c r="H64" s="360" t="e">
        <f t="shared" si="6"/>
        <v>#REF!</v>
      </c>
      <c r="I64" s="112">
        <f>'Workbook Set-up'!$B$25</f>
        <v>0</v>
      </c>
    </row>
    <row r="65" spans="1:9" s="103" customFormat="1" ht="24.9" customHeight="1">
      <c r="A65" s="193">
        <v>8</v>
      </c>
      <c r="B65" s="309" t="s">
        <v>194</v>
      </c>
      <c r="C65" s="192" t="e">
        <f t="shared" si="5"/>
        <v>#REF!</v>
      </c>
      <c r="D65" s="192" t="e">
        <f>'SAPTBG IV RECORD REVIEW'!#REF!</f>
        <v>#REF!</v>
      </c>
      <c r="E65" s="192" t="e">
        <f>'SAPTBG IV RECORD REVIEW'!#REF!</f>
        <v>#REF!</v>
      </c>
      <c r="F65" s="192" t="e">
        <f>'SAPTBG IV RECORD REVIEW'!#REF!</f>
        <v>#REF!</v>
      </c>
      <c r="G65" s="337" t="e">
        <f>'SAPTBG IV RECORD REVIEW'!#REF!</f>
        <v>#REF!</v>
      </c>
      <c r="H65" s="360" t="e">
        <f t="shared" si="6"/>
        <v>#REF!</v>
      </c>
      <c r="I65" s="112">
        <f>'Workbook Set-up'!$B$25</f>
        <v>0</v>
      </c>
    </row>
    <row r="66" spans="1:9" s="103" customFormat="1" ht="24.9" customHeight="1">
      <c r="A66" s="193">
        <v>9</v>
      </c>
      <c r="B66" s="309" t="s">
        <v>413</v>
      </c>
      <c r="C66" s="192" t="e">
        <f t="shared" si="5"/>
        <v>#REF!</v>
      </c>
      <c r="D66" s="192" t="e">
        <f>'SAPTBG IV RECORD REVIEW'!#REF!</f>
        <v>#REF!</v>
      </c>
      <c r="E66" s="192" t="e">
        <f>'SAPTBG IV RECORD REVIEW'!#REF!</f>
        <v>#REF!</v>
      </c>
      <c r="F66" s="192" t="e">
        <f>'SAPTBG IV RECORD REVIEW'!#REF!</f>
        <v>#REF!</v>
      </c>
      <c r="G66" s="337" t="e">
        <f>'SAPTBG IV RECORD REVIEW'!#REF!</f>
        <v>#REF!</v>
      </c>
      <c r="H66" s="360" t="e">
        <f t="shared" si="6"/>
        <v>#REF!</v>
      </c>
      <c r="I66" s="112">
        <f>'Workbook Set-up'!$B$25</f>
        <v>0</v>
      </c>
    </row>
    <row r="67" spans="1:9" s="103" customFormat="1" ht="24.9" customHeight="1" thickBot="1">
      <c r="A67" s="193">
        <v>10</v>
      </c>
      <c r="B67" s="309" t="s">
        <v>264</v>
      </c>
      <c r="C67" s="316" t="e">
        <f t="shared" si="5"/>
        <v>#REF!</v>
      </c>
      <c r="D67" s="316" t="e">
        <f>'SAPTBG IV RECORD REVIEW'!#REF!</f>
        <v>#REF!</v>
      </c>
      <c r="E67" s="316" t="e">
        <f>'SAPTBG IV RECORD REVIEW'!#REF!</f>
        <v>#REF!</v>
      </c>
      <c r="F67" s="316" t="e">
        <f>'SAPTBG IV RECORD REVIEW'!#REF!</f>
        <v>#REF!</v>
      </c>
      <c r="G67" s="339" t="e">
        <f>'SAPTBG IV RECORD REVIEW'!#REF!</f>
        <v>#REF!</v>
      </c>
      <c r="H67" s="359" t="e">
        <f t="shared" si="6"/>
        <v>#REF!</v>
      </c>
      <c r="I67" s="112">
        <f>'Workbook Set-up'!$B$25</f>
        <v>0</v>
      </c>
    </row>
    <row r="68" spans="1:9" s="103" customFormat="1" ht="16" thickBot="1">
      <c r="A68" s="191"/>
      <c r="B68" s="190" t="s">
        <v>325</v>
      </c>
      <c r="C68" s="319" t="e">
        <f>SUM(C58:C67)</f>
        <v>#REF!</v>
      </c>
      <c r="D68" s="318" t="e">
        <f>SUM(D58:D67)</f>
        <v>#REF!</v>
      </c>
      <c r="E68" s="318" t="e">
        <f>SUM(E58:E67)</f>
        <v>#REF!</v>
      </c>
      <c r="F68" s="318" t="e">
        <f>SUM(F58:F67)</f>
        <v>#REF!</v>
      </c>
      <c r="G68" s="336" t="e">
        <f>IF(SUM(E68:F68)=0,0,E68/SUM(E68:F68))</f>
        <v>#REF!</v>
      </c>
      <c r="H68" s="323" t="e">
        <f t="shared" si="6"/>
        <v>#REF!</v>
      </c>
      <c r="I68" s="112">
        <f>'Workbook Set-up'!$B$25</f>
        <v>0</v>
      </c>
    </row>
    <row r="69" spans="1:9" s="103" customFormat="1">
      <c r="A69" s="189"/>
      <c r="B69" s="188"/>
      <c r="C69" s="188"/>
      <c r="D69" s="188"/>
      <c r="E69" s="188"/>
      <c r="F69" s="188"/>
      <c r="G69" s="188"/>
      <c r="H69" s="363"/>
      <c r="I69" s="112">
        <f>'Workbook Set-up'!$B$25</f>
        <v>0</v>
      </c>
    </row>
    <row r="70" spans="1:9" s="103" customFormat="1" ht="13" thickBot="1">
      <c r="H70" s="355"/>
      <c r="I70" s="112">
        <f>'Workbook Set-up'!$B$25</f>
        <v>0</v>
      </c>
    </row>
    <row r="71" spans="1:9" s="103" customFormat="1" ht="16" thickBot="1">
      <c r="A71" s="881" t="s">
        <v>477</v>
      </c>
      <c r="B71" s="882"/>
      <c r="C71" s="882"/>
      <c r="D71" s="882"/>
      <c r="E71" s="882"/>
      <c r="F71" s="882"/>
      <c r="G71" s="882"/>
      <c r="H71" s="883"/>
      <c r="I71" s="112">
        <f>'Workbook Set-up'!$B$26</f>
        <v>0</v>
      </c>
    </row>
    <row r="72" spans="1:9" s="103" customFormat="1" ht="14" customHeight="1">
      <c r="A72" s="191"/>
      <c r="H72" s="355"/>
      <c r="I72" s="112">
        <f>'Workbook Set-up'!$B$26</f>
        <v>0</v>
      </c>
    </row>
    <row r="73" spans="1:9" s="103" customFormat="1" ht="39" customHeight="1" thickBot="1">
      <c r="A73" s="191"/>
      <c r="B73" s="196"/>
      <c r="C73" s="195" t="s">
        <v>40</v>
      </c>
      <c r="D73" s="194" t="s">
        <v>14</v>
      </c>
      <c r="E73" s="194" t="s">
        <v>36</v>
      </c>
      <c r="F73" s="194" t="s">
        <v>37</v>
      </c>
      <c r="G73" s="340" t="s">
        <v>41</v>
      </c>
      <c r="H73" s="357" t="s">
        <v>661</v>
      </c>
      <c r="I73" s="112">
        <f>'Workbook Set-up'!$B$26</f>
        <v>0</v>
      </c>
    </row>
    <row r="74" spans="1:9" s="103" customFormat="1" ht="24.9" customHeight="1" thickTop="1">
      <c r="A74" s="193">
        <v>1</v>
      </c>
      <c r="B74" s="309" t="s">
        <v>458</v>
      </c>
      <c r="C74" s="192" t="e">
        <f t="shared" ref="C74:C82" si="7">E74+F74</f>
        <v>#REF!</v>
      </c>
      <c r="D74" s="192" t="e">
        <f>'SAPTBG RECORD REVIEW'!#REF!</f>
        <v>#REF!</v>
      </c>
      <c r="E74" s="192" t="e">
        <f>'SAPTBG RECORD REVIEW'!#REF!</f>
        <v>#REF!</v>
      </c>
      <c r="F74" s="192" t="e">
        <f>'SAPTBG RECORD REVIEW'!#REF!</f>
        <v>#REF!</v>
      </c>
      <c r="G74" s="337" t="e">
        <f>'SAPTBG RECORD REVIEW'!#REF!</f>
        <v>#REF!</v>
      </c>
      <c r="H74" s="361" t="e">
        <f t="shared" ref="H74:H83" si="8">IF(AND(G74=0,C74=0),"Item Not Scored",IF(G74&gt;=0.83,"",IF(G74&lt;0.83,"Required")))</f>
        <v>#REF!</v>
      </c>
      <c r="I74" s="112">
        <f>'Workbook Set-up'!$B$26</f>
        <v>0</v>
      </c>
    </row>
    <row r="75" spans="1:9" s="103" customFormat="1" ht="24.9" customHeight="1">
      <c r="A75" s="193">
        <v>2</v>
      </c>
      <c r="B75" s="309" t="s">
        <v>162</v>
      </c>
      <c r="C75" s="192" t="e">
        <f t="shared" si="7"/>
        <v>#REF!</v>
      </c>
      <c r="D75" s="192" t="e">
        <f>'SAPTBG RECORD REVIEW'!#REF!</f>
        <v>#REF!</v>
      </c>
      <c r="E75" s="192" t="e">
        <f>'SAPTBG RECORD REVIEW'!#REF!</f>
        <v>#REF!</v>
      </c>
      <c r="F75" s="192" t="e">
        <f>'SAPTBG RECORD REVIEW'!#REF!</f>
        <v>#REF!</v>
      </c>
      <c r="G75" s="337" t="e">
        <f>'SAPTBG RECORD REVIEW'!#REF!</f>
        <v>#REF!</v>
      </c>
      <c r="H75" s="360" t="e">
        <f t="shared" si="8"/>
        <v>#REF!</v>
      </c>
      <c r="I75" s="112">
        <f>'Workbook Set-up'!$B$26</f>
        <v>0</v>
      </c>
    </row>
    <row r="76" spans="1:9" s="103" customFormat="1" ht="24.9" customHeight="1">
      <c r="A76" s="193">
        <v>3</v>
      </c>
      <c r="B76" s="309" t="s">
        <v>163</v>
      </c>
      <c r="C76" s="192" t="e">
        <f t="shared" si="7"/>
        <v>#REF!</v>
      </c>
      <c r="D76" s="192" t="e">
        <f>'SAPTBG RECORD REVIEW'!#REF!</f>
        <v>#REF!</v>
      </c>
      <c r="E76" s="192" t="e">
        <f>'SAPTBG RECORD REVIEW'!#REF!</f>
        <v>#REF!</v>
      </c>
      <c r="F76" s="192" t="e">
        <f>'SAPTBG RECORD REVIEW'!#REF!</f>
        <v>#REF!</v>
      </c>
      <c r="G76" s="337" t="e">
        <f>'SAPTBG RECORD REVIEW'!#REF!</f>
        <v>#REF!</v>
      </c>
      <c r="H76" s="360" t="e">
        <f t="shared" si="8"/>
        <v>#REF!</v>
      </c>
      <c r="I76" s="112">
        <f>'Workbook Set-up'!$B$26</f>
        <v>0</v>
      </c>
    </row>
    <row r="77" spans="1:9" s="103" customFormat="1" ht="24.9" customHeight="1">
      <c r="A77" s="193">
        <v>4</v>
      </c>
      <c r="B77" s="309" t="s">
        <v>245</v>
      </c>
      <c r="C77" s="192" t="e">
        <f t="shared" si="7"/>
        <v>#REF!</v>
      </c>
      <c r="D77" s="192" t="e">
        <f>'SAPTBG RECORD REVIEW'!#REF!</f>
        <v>#REF!</v>
      </c>
      <c r="E77" s="192" t="e">
        <f>'SAPTBG RECORD REVIEW'!#REF!</f>
        <v>#REF!</v>
      </c>
      <c r="F77" s="192" t="e">
        <f>'SAPTBG RECORD REVIEW'!#REF!</f>
        <v>#REF!</v>
      </c>
      <c r="G77" s="337" t="e">
        <f>'SAPTBG RECORD REVIEW'!#REF!</f>
        <v>#REF!</v>
      </c>
      <c r="H77" s="360" t="e">
        <f t="shared" si="8"/>
        <v>#REF!</v>
      </c>
      <c r="I77" s="112">
        <f>'Workbook Set-up'!$B$26</f>
        <v>0</v>
      </c>
    </row>
    <row r="78" spans="1:9" s="103" customFormat="1" ht="24.9" customHeight="1">
      <c r="A78" s="193">
        <v>5</v>
      </c>
      <c r="B78" s="307" t="s">
        <v>459</v>
      </c>
      <c r="C78" s="192" t="e">
        <f t="shared" si="7"/>
        <v>#REF!</v>
      </c>
      <c r="D78" s="192" t="e">
        <f>'SAPTBG RECORD REVIEW'!#REF!</f>
        <v>#REF!</v>
      </c>
      <c r="E78" s="192" t="e">
        <f>'SAPTBG RECORD REVIEW'!#REF!</f>
        <v>#REF!</v>
      </c>
      <c r="F78" s="192" t="e">
        <f>'SAPTBG RECORD REVIEW'!#REF!</f>
        <v>#REF!</v>
      </c>
      <c r="G78" s="337" t="e">
        <f>'SAPTBG RECORD REVIEW'!#REF!</f>
        <v>#REF!</v>
      </c>
      <c r="H78" s="360" t="e">
        <f t="shared" si="8"/>
        <v>#REF!</v>
      </c>
      <c r="I78" s="112">
        <f>'Workbook Set-up'!$B$26</f>
        <v>0</v>
      </c>
    </row>
    <row r="79" spans="1:9" s="103" customFormat="1" ht="24.9" customHeight="1">
      <c r="A79" s="193">
        <v>6</v>
      </c>
      <c r="B79" s="309" t="s">
        <v>165</v>
      </c>
      <c r="C79" s="192" t="e">
        <f t="shared" si="7"/>
        <v>#REF!</v>
      </c>
      <c r="D79" s="192" t="e">
        <f>'SAPTBG RECORD REVIEW'!#REF!</f>
        <v>#REF!</v>
      </c>
      <c r="E79" s="192" t="e">
        <f>'SAPTBG RECORD REVIEW'!#REF!</f>
        <v>#REF!</v>
      </c>
      <c r="F79" s="192" t="e">
        <f>'SAPTBG RECORD REVIEW'!#REF!</f>
        <v>#REF!</v>
      </c>
      <c r="G79" s="337" t="e">
        <f>'SAPTBG RECORD REVIEW'!#REF!</f>
        <v>#REF!</v>
      </c>
      <c r="H79" s="360" t="e">
        <f t="shared" si="8"/>
        <v>#REF!</v>
      </c>
      <c r="I79" s="112">
        <f>'Workbook Set-up'!$B$26</f>
        <v>0</v>
      </c>
    </row>
    <row r="80" spans="1:9" s="103" customFormat="1" ht="24.9" customHeight="1">
      <c r="A80" s="193">
        <v>7</v>
      </c>
      <c r="B80" s="309" t="s">
        <v>194</v>
      </c>
      <c r="C80" s="192" t="e">
        <f t="shared" si="7"/>
        <v>#REF!</v>
      </c>
      <c r="D80" s="192" t="e">
        <f>'SAPTBG RECORD REVIEW'!#REF!</f>
        <v>#REF!</v>
      </c>
      <c r="E80" s="192" t="e">
        <f>'SAPTBG RECORD REVIEW'!#REF!</f>
        <v>#REF!</v>
      </c>
      <c r="F80" s="192" t="e">
        <f>'SAPTBG RECORD REVIEW'!#REF!</f>
        <v>#REF!</v>
      </c>
      <c r="G80" s="337" t="e">
        <f>'SAPTBG RECORD REVIEW'!#REF!</f>
        <v>#REF!</v>
      </c>
      <c r="H80" s="360" t="e">
        <f t="shared" si="8"/>
        <v>#REF!</v>
      </c>
      <c r="I80" s="112">
        <f>'Workbook Set-up'!$B$26</f>
        <v>0</v>
      </c>
    </row>
    <row r="81" spans="1:9" s="103" customFormat="1" ht="24.9" customHeight="1">
      <c r="A81" s="193">
        <v>8</v>
      </c>
      <c r="B81" s="309" t="s">
        <v>248</v>
      </c>
      <c r="C81" s="192" t="e">
        <f t="shared" si="7"/>
        <v>#REF!</v>
      </c>
      <c r="D81" s="192" t="e">
        <f>'SAPTBG RECORD REVIEW'!#REF!</f>
        <v>#REF!</v>
      </c>
      <c r="E81" s="192" t="e">
        <f>'SAPTBG RECORD REVIEW'!#REF!</f>
        <v>#REF!</v>
      </c>
      <c r="F81" s="192" t="e">
        <f>'SAPTBG RECORD REVIEW'!#REF!</f>
        <v>#REF!</v>
      </c>
      <c r="G81" s="337" t="e">
        <f>'SAPTBG RECORD REVIEW'!#REF!</f>
        <v>#REF!</v>
      </c>
      <c r="H81" s="360" t="e">
        <f t="shared" si="8"/>
        <v>#REF!</v>
      </c>
      <c r="I81" s="112">
        <f>'Workbook Set-up'!$B$26</f>
        <v>0</v>
      </c>
    </row>
    <row r="82" spans="1:9" s="103" customFormat="1" ht="24.9" customHeight="1" thickBot="1">
      <c r="A82" s="193">
        <v>9</v>
      </c>
      <c r="B82" s="309" t="s">
        <v>264</v>
      </c>
      <c r="C82" s="316" t="e">
        <f t="shared" si="7"/>
        <v>#REF!</v>
      </c>
      <c r="D82" s="316" t="e">
        <f>'SAPTBG RECORD REVIEW'!#REF!</f>
        <v>#REF!</v>
      </c>
      <c r="E82" s="316" t="e">
        <f>'SAPTBG RECORD REVIEW'!#REF!</f>
        <v>#REF!</v>
      </c>
      <c r="F82" s="316" t="e">
        <f>'SAPTBG RECORD REVIEW'!#REF!</f>
        <v>#REF!</v>
      </c>
      <c r="G82" s="339" t="e">
        <f>'SAPTBG RECORD REVIEW'!#REF!</f>
        <v>#REF!</v>
      </c>
      <c r="H82" s="359" t="e">
        <f t="shared" si="8"/>
        <v>#REF!</v>
      </c>
      <c r="I82" s="112">
        <f>'Workbook Set-up'!$B$26</f>
        <v>0</v>
      </c>
    </row>
    <row r="83" spans="1:9" s="103" customFormat="1" ht="16" thickBot="1">
      <c r="A83" s="191"/>
      <c r="B83" s="190" t="s">
        <v>325</v>
      </c>
      <c r="C83" s="319" t="e">
        <f>SUM(C74:C82)</f>
        <v>#REF!</v>
      </c>
      <c r="D83" s="318" t="e">
        <f>SUM(D74:D82)</f>
        <v>#REF!</v>
      </c>
      <c r="E83" s="318" t="e">
        <f>SUM(E74:E82)</f>
        <v>#REF!</v>
      </c>
      <c r="F83" s="318" t="e">
        <f>SUM(F74:F82)</f>
        <v>#REF!</v>
      </c>
      <c r="G83" s="336" t="e">
        <f>IF(SUM(E83:F83)=0,0,E83/SUM(E83:F83))</f>
        <v>#REF!</v>
      </c>
      <c r="H83" s="323" t="e">
        <f t="shared" si="8"/>
        <v>#REF!</v>
      </c>
      <c r="I83" s="112">
        <f>'Workbook Set-up'!$B$26</f>
        <v>0</v>
      </c>
    </row>
    <row r="84" spans="1:9" s="103" customFormat="1">
      <c r="A84" s="189"/>
      <c r="B84" s="188"/>
      <c r="C84" s="188"/>
      <c r="D84" s="188"/>
      <c r="E84" s="188"/>
      <c r="F84" s="188"/>
      <c r="G84" s="188"/>
      <c r="H84" s="363"/>
      <c r="I84" s="112">
        <f>'Workbook Set-up'!$B$26</f>
        <v>0</v>
      </c>
    </row>
    <row r="85" spans="1:9" s="103" customFormat="1" ht="13" thickBot="1">
      <c r="H85" s="355"/>
      <c r="I85" s="112">
        <f>'Workbook Set-up'!$B$26</f>
        <v>0</v>
      </c>
    </row>
    <row r="86" spans="1:9" s="103" customFormat="1" ht="16" thickBot="1">
      <c r="A86" s="881" t="s">
        <v>476</v>
      </c>
      <c r="B86" s="882"/>
      <c r="C86" s="882"/>
      <c r="D86" s="882"/>
      <c r="E86" s="882"/>
      <c r="F86" s="882"/>
      <c r="G86" s="882"/>
      <c r="H86" s="883"/>
      <c r="I86" s="112">
        <f>'Workbook Set-up'!$B$27</f>
        <v>0</v>
      </c>
    </row>
    <row r="87" spans="1:9" s="103" customFormat="1" ht="14" customHeight="1">
      <c r="A87" s="191"/>
      <c r="H87" s="355"/>
      <c r="I87" s="112">
        <f>'Workbook Set-up'!$B$27</f>
        <v>0</v>
      </c>
    </row>
    <row r="88" spans="1:9" s="103" customFormat="1" ht="38.25" customHeight="1" thickBot="1">
      <c r="A88" s="191"/>
      <c r="B88" s="196"/>
      <c r="C88" s="195" t="s">
        <v>40</v>
      </c>
      <c r="D88" s="194" t="s">
        <v>14</v>
      </c>
      <c r="E88" s="194" t="s">
        <v>36</v>
      </c>
      <c r="F88" s="194" t="s">
        <v>37</v>
      </c>
      <c r="G88" s="340" t="s">
        <v>41</v>
      </c>
      <c r="H88" s="357" t="s">
        <v>661</v>
      </c>
      <c r="I88" s="112">
        <f>'Workbook Set-up'!$B$27</f>
        <v>0</v>
      </c>
    </row>
    <row r="89" spans="1:9" s="103" customFormat="1" ht="24.9" customHeight="1" thickTop="1">
      <c r="A89" s="193">
        <v>1</v>
      </c>
      <c r="B89" s="307" t="s">
        <v>172</v>
      </c>
      <c r="C89" s="192" t="e">
        <f t="shared" ref="C89:C98" si="9">E89+F89</f>
        <v>#REF!</v>
      </c>
      <c r="D89" s="192" t="e">
        <f>'SAPTBG WSAF PROG. MONITORING'!#REF!</f>
        <v>#REF!</v>
      </c>
      <c r="E89" s="192" t="e">
        <f>'SAPTBG WSAF PROG. MONITORING'!#REF!</f>
        <v>#REF!</v>
      </c>
      <c r="F89" s="192" t="e">
        <f>'SAPTBG WSAF PROG. MONITORING'!#REF!</f>
        <v>#REF!</v>
      </c>
      <c r="G89" s="337" t="e">
        <f>'SAPTBG WSAF PROG. MONITORING'!#REF!</f>
        <v>#REF!</v>
      </c>
      <c r="H89" s="361" t="e">
        <f t="shared" ref="H89:H99" si="10">IF(AND(G89=0,C89=0),"Item Not Scored",IF(G89&gt;=0.83,"",IF(G89&lt;0.83,"Required")))</f>
        <v>#REF!</v>
      </c>
      <c r="I89" s="112">
        <f>'Workbook Set-up'!$B$27</f>
        <v>0</v>
      </c>
    </row>
    <row r="90" spans="1:9" s="103" customFormat="1" ht="24.9" customHeight="1">
      <c r="A90" s="193">
        <v>2</v>
      </c>
      <c r="B90" s="307" t="s">
        <v>173</v>
      </c>
      <c r="C90" s="193" t="e">
        <f t="shared" si="9"/>
        <v>#REF!</v>
      </c>
      <c r="D90" s="192" t="e">
        <f>'SAPTBG WSAF PROG. MONITORING'!#REF!</f>
        <v>#REF!</v>
      </c>
      <c r="E90" s="192" t="e">
        <f>'SAPTBG WSAF PROG. MONITORING'!#REF!</f>
        <v>#REF!</v>
      </c>
      <c r="F90" s="192" t="e">
        <f>'SAPTBG WSAF PROG. MONITORING'!#REF!</f>
        <v>#REF!</v>
      </c>
      <c r="G90" s="337" t="e">
        <f>'SAPTBG WSAF PROG. MONITORING'!#REF!</f>
        <v>#REF!</v>
      </c>
      <c r="H90" s="360" t="e">
        <f t="shared" si="10"/>
        <v>#REF!</v>
      </c>
      <c r="I90" s="112">
        <f>'Workbook Set-up'!$B$27</f>
        <v>0</v>
      </c>
    </row>
    <row r="91" spans="1:9" s="103" customFormat="1" ht="24.9" customHeight="1">
      <c r="A91" s="193">
        <v>3</v>
      </c>
      <c r="B91" s="307" t="s">
        <v>247</v>
      </c>
      <c r="C91" s="193" t="e">
        <f t="shared" si="9"/>
        <v>#REF!</v>
      </c>
      <c r="D91" s="192" t="e">
        <f>'SAPTBG WSAF PROG. MONITORING'!#REF!</f>
        <v>#REF!</v>
      </c>
      <c r="E91" s="192" t="e">
        <f>'SAPTBG WSAF PROG. MONITORING'!#REF!</f>
        <v>#REF!</v>
      </c>
      <c r="F91" s="192" t="e">
        <f>'SAPTBG WSAF PROG. MONITORING'!#REF!</f>
        <v>#REF!</v>
      </c>
      <c r="G91" s="337" t="e">
        <f>'SAPTBG WSAF PROG. MONITORING'!#REF!</f>
        <v>#REF!</v>
      </c>
      <c r="H91" s="360" t="e">
        <f t="shared" si="10"/>
        <v>#REF!</v>
      </c>
      <c r="I91" s="112">
        <f>'Workbook Set-up'!$B$27</f>
        <v>0</v>
      </c>
    </row>
    <row r="92" spans="1:9" s="103" customFormat="1" ht="24.9" customHeight="1">
      <c r="A92" s="193">
        <v>4</v>
      </c>
      <c r="B92" s="307" t="s">
        <v>174</v>
      </c>
      <c r="C92" s="193" t="e">
        <f t="shared" si="9"/>
        <v>#REF!</v>
      </c>
      <c r="D92" s="192" t="e">
        <f>'SAPTBG WSAF PROG. MONITORING'!#REF!</f>
        <v>#REF!</v>
      </c>
      <c r="E92" s="192" t="e">
        <f>'SAPTBG WSAF PROG. MONITORING'!#REF!</f>
        <v>#REF!</v>
      </c>
      <c r="F92" s="192" t="e">
        <f>'SAPTBG WSAF PROG. MONITORING'!#REF!</f>
        <v>#REF!</v>
      </c>
      <c r="G92" s="337" t="e">
        <f>'SAPTBG WSAF PROG. MONITORING'!#REF!</f>
        <v>#REF!</v>
      </c>
      <c r="H92" s="360" t="e">
        <f t="shared" si="10"/>
        <v>#REF!</v>
      </c>
      <c r="I92" s="112">
        <f>'Workbook Set-up'!$B$27</f>
        <v>0</v>
      </c>
    </row>
    <row r="93" spans="1:9" s="103" customFormat="1" ht="24.9" customHeight="1">
      <c r="A93" s="193">
        <v>5</v>
      </c>
      <c r="B93" s="307" t="s">
        <v>175</v>
      </c>
      <c r="C93" s="193" t="e">
        <f t="shared" si="9"/>
        <v>#REF!</v>
      </c>
      <c r="D93" s="192" t="e">
        <f>'SAPTBG WSAF PROG. MONITORING'!#REF!</f>
        <v>#REF!</v>
      </c>
      <c r="E93" s="192" t="e">
        <f>'SAPTBG WSAF PROG. MONITORING'!#REF!</f>
        <v>#REF!</v>
      </c>
      <c r="F93" s="192" t="e">
        <f>'SAPTBG WSAF PROG. MONITORING'!#REF!</f>
        <v>#REF!</v>
      </c>
      <c r="G93" s="337" t="e">
        <f>'SAPTBG WSAF PROG. MONITORING'!#REF!</f>
        <v>#REF!</v>
      </c>
      <c r="H93" s="360" t="e">
        <f t="shared" si="10"/>
        <v>#REF!</v>
      </c>
      <c r="I93" s="112">
        <f>'Workbook Set-up'!$B$27</f>
        <v>0</v>
      </c>
    </row>
    <row r="94" spans="1:9" s="103" customFormat="1" ht="24.9" customHeight="1">
      <c r="A94" s="193">
        <v>6</v>
      </c>
      <c r="B94" s="307" t="s">
        <v>414</v>
      </c>
      <c r="C94" s="193" t="e">
        <f t="shared" si="9"/>
        <v>#REF!</v>
      </c>
      <c r="D94" s="192" t="e">
        <f>'SAPTBG WSAF PROG. MONITORING'!#REF!</f>
        <v>#REF!</v>
      </c>
      <c r="E94" s="192" t="e">
        <f>'SAPTBG WSAF PROG. MONITORING'!#REF!</f>
        <v>#REF!</v>
      </c>
      <c r="F94" s="192" t="e">
        <f>'SAPTBG WSAF PROG. MONITORING'!#REF!</f>
        <v>#REF!</v>
      </c>
      <c r="G94" s="337" t="e">
        <f>'SAPTBG WSAF PROG. MONITORING'!#REF!</f>
        <v>#REF!</v>
      </c>
      <c r="H94" s="360" t="e">
        <f t="shared" si="10"/>
        <v>#REF!</v>
      </c>
      <c r="I94" s="112">
        <f>'Workbook Set-up'!$B$27</f>
        <v>0</v>
      </c>
    </row>
    <row r="95" spans="1:9" s="103" customFormat="1" ht="24.9" customHeight="1">
      <c r="A95" s="193">
        <v>7</v>
      </c>
      <c r="B95" s="309" t="s">
        <v>176</v>
      </c>
      <c r="C95" s="193" t="e">
        <f t="shared" si="9"/>
        <v>#REF!</v>
      </c>
      <c r="D95" s="192" t="e">
        <f>'SAPTBG WSAF PROG. MONITORING'!#REF!</f>
        <v>#REF!</v>
      </c>
      <c r="E95" s="192" t="e">
        <f>'SAPTBG WSAF PROG. MONITORING'!#REF!</f>
        <v>#REF!</v>
      </c>
      <c r="F95" s="192" t="e">
        <f>'SAPTBG WSAF PROG. MONITORING'!#REF!</f>
        <v>#REF!</v>
      </c>
      <c r="G95" s="337" t="e">
        <f>'SAPTBG WSAF PROG. MONITORING'!#REF!</f>
        <v>#REF!</v>
      </c>
      <c r="H95" s="360" t="e">
        <f t="shared" si="10"/>
        <v>#REF!</v>
      </c>
      <c r="I95" s="112">
        <f>'Workbook Set-up'!$B$27</f>
        <v>0</v>
      </c>
    </row>
    <row r="96" spans="1:9" s="103" customFormat="1" ht="24.9" customHeight="1">
      <c r="A96" s="193">
        <v>8</v>
      </c>
      <c r="B96" s="309" t="s">
        <v>415</v>
      </c>
      <c r="C96" s="193" t="e">
        <f t="shared" si="9"/>
        <v>#REF!</v>
      </c>
      <c r="D96" s="192" t="e">
        <f>'SAPTBG WSAF PROG. MONITORING'!#REF!</f>
        <v>#REF!</v>
      </c>
      <c r="E96" s="192" t="e">
        <f>'SAPTBG WSAF PROG. MONITORING'!#REF!</f>
        <v>#REF!</v>
      </c>
      <c r="F96" s="192" t="e">
        <f>'SAPTBG WSAF PROG. MONITORING'!#REF!</f>
        <v>#REF!</v>
      </c>
      <c r="G96" s="337" t="e">
        <f>'SAPTBG WSAF PROG. MONITORING'!#REF!</f>
        <v>#REF!</v>
      </c>
      <c r="H96" s="360" t="e">
        <f t="shared" si="10"/>
        <v>#REF!</v>
      </c>
      <c r="I96" s="112">
        <f>'Workbook Set-up'!$B$27</f>
        <v>0</v>
      </c>
    </row>
    <row r="97" spans="1:9" s="103" customFormat="1" ht="24.9" customHeight="1">
      <c r="A97" s="193">
        <v>9</v>
      </c>
      <c r="B97" s="309" t="s">
        <v>248</v>
      </c>
      <c r="C97" s="193" t="e">
        <f t="shared" si="9"/>
        <v>#REF!</v>
      </c>
      <c r="D97" s="192" t="e">
        <f>'SAPTBG WSAF PROG. MONITORING'!#REF!</f>
        <v>#REF!</v>
      </c>
      <c r="E97" s="192" t="e">
        <f>'SAPTBG WSAF PROG. MONITORING'!#REF!</f>
        <v>#REF!</v>
      </c>
      <c r="F97" s="192" t="e">
        <f>'SAPTBG WSAF PROG. MONITORING'!#REF!</f>
        <v>#REF!</v>
      </c>
      <c r="G97" s="337" t="e">
        <f>'SAPTBG WSAF PROG. MONITORING'!#REF!</f>
        <v>#REF!</v>
      </c>
      <c r="H97" s="360" t="e">
        <f t="shared" si="10"/>
        <v>#REF!</v>
      </c>
      <c r="I97" s="112">
        <f>'Workbook Set-up'!$B$27</f>
        <v>0</v>
      </c>
    </row>
    <row r="98" spans="1:9" s="103" customFormat="1" ht="24.9" customHeight="1" thickBot="1">
      <c r="A98" s="193">
        <v>10</v>
      </c>
      <c r="B98" s="309" t="s">
        <v>249</v>
      </c>
      <c r="C98" s="316" t="e">
        <f t="shared" si="9"/>
        <v>#REF!</v>
      </c>
      <c r="D98" s="316" t="e">
        <f>'SAPTBG WSAF PROG. MONITORING'!#REF!</f>
        <v>#REF!</v>
      </c>
      <c r="E98" s="316" t="e">
        <f>'SAPTBG WSAF PROG. MONITORING'!#REF!</f>
        <v>#REF!</v>
      </c>
      <c r="F98" s="316" t="e">
        <f>'SAPTBG WSAF PROG. MONITORING'!#REF!</f>
        <v>#REF!</v>
      </c>
      <c r="G98" s="339" t="e">
        <f>'SAPTBG WSAF PROG. MONITORING'!#REF!</f>
        <v>#REF!</v>
      </c>
      <c r="H98" s="359" t="e">
        <f t="shared" si="10"/>
        <v>#REF!</v>
      </c>
      <c r="I98" s="112">
        <f>'Workbook Set-up'!$B$27</f>
        <v>0</v>
      </c>
    </row>
    <row r="99" spans="1:9" s="103" customFormat="1" ht="16" thickBot="1">
      <c r="A99" s="191"/>
      <c r="B99" s="190" t="s">
        <v>325</v>
      </c>
      <c r="C99" s="319" t="e">
        <f>SUM(C89:C98)</f>
        <v>#REF!</v>
      </c>
      <c r="D99" s="318" t="e">
        <f>SUM(D89:D98)</f>
        <v>#REF!</v>
      </c>
      <c r="E99" s="318" t="e">
        <f>SUM(E89:E98)</f>
        <v>#REF!</v>
      </c>
      <c r="F99" s="318" t="e">
        <f>SUM(F89:F98)</f>
        <v>#REF!</v>
      </c>
      <c r="G99" s="336" t="e">
        <f>IF(SUM(E99:F99)=0,0,E99/SUM(E99:F99))</f>
        <v>#REF!</v>
      </c>
      <c r="H99" s="323" t="e">
        <f t="shared" si="10"/>
        <v>#REF!</v>
      </c>
      <c r="I99" s="112">
        <f>'Workbook Set-up'!$B$27</f>
        <v>0</v>
      </c>
    </row>
    <row r="100" spans="1:9" s="103" customFormat="1">
      <c r="A100" s="189"/>
      <c r="B100" s="188"/>
      <c r="C100" s="188"/>
      <c r="D100" s="188"/>
      <c r="E100" s="188"/>
      <c r="F100" s="188"/>
      <c r="G100" s="188"/>
      <c r="H100" s="363"/>
      <c r="I100" s="112">
        <f>'Workbook Set-up'!$B$27</f>
        <v>0</v>
      </c>
    </row>
    <row r="101" spans="1:9" s="103" customFormat="1" ht="13" thickBot="1">
      <c r="H101" s="355"/>
      <c r="I101" s="112">
        <f>'Workbook Set-up'!$B$27</f>
        <v>0</v>
      </c>
    </row>
    <row r="102" spans="1:9" s="103" customFormat="1" ht="16" thickBot="1">
      <c r="A102" s="881" t="s">
        <v>475</v>
      </c>
      <c r="B102" s="882"/>
      <c r="C102" s="882"/>
      <c r="D102" s="882"/>
      <c r="E102" s="882"/>
      <c r="F102" s="882"/>
      <c r="G102" s="882"/>
      <c r="H102" s="883"/>
      <c r="I102" s="112">
        <f>'Workbook Set-up'!$B$28</f>
        <v>0</v>
      </c>
    </row>
    <row r="103" spans="1:9" s="103" customFormat="1" ht="14" customHeight="1">
      <c r="A103" s="191"/>
      <c r="H103" s="355"/>
      <c r="I103" s="112">
        <f>'Workbook Set-up'!$B$28</f>
        <v>0</v>
      </c>
    </row>
    <row r="104" spans="1:9" s="103" customFormat="1" ht="36" customHeight="1" thickBot="1">
      <c r="A104" s="191"/>
      <c r="B104" s="196"/>
      <c r="C104" s="195" t="s">
        <v>40</v>
      </c>
      <c r="D104" s="194" t="s">
        <v>14</v>
      </c>
      <c r="E104" s="194" t="s">
        <v>36</v>
      </c>
      <c r="F104" s="194" t="s">
        <v>37</v>
      </c>
      <c r="G104" s="340" t="s">
        <v>41</v>
      </c>
      <c r="H104" s="357" t="s">
        <v>661</v>
      </c>
      <c r="I104" s="112">
        <f>'Workbook Set-up'!$B$28</f>
        <v>0</v>
      </c>
    </row>
    <row r="105" spans="1:9" s="103" customFormat="1" ht="24.9" customHeight="1" thickTop="1">
      <c r="A105" s="193">
        <v>1</v>
      </c>
      <c r="B105" s="309" t="s">
        <v>268</v>
      </c>
      <c r="C105" s="192" t="e">
        <f t="shared" ref="C105:C115" si="11">E105+F105</f>
        <v>#REF!</v>
      </c>
      <c r="D105" s="192" t="e">
        <f>'SAPTBG WSAF RECORD REVIEW'!#REF!</f>
        <v>#REF!</v>
      </c>
      <c r="E105" s="192" t="e">
        <f>'SAPTBG WSAF RECORD REVIEW'!#REF!</f>
        <v>#REF!</v>
      </c>
      <c r="F105" s="192" t="e">
        <f>'SAPTBG WSAF RECORD REVIEW'!#REF!</f>
        <v>#REF!</v>
      </c>
      <c r="G105" s="337" t="e">
        <f>'SAPTBG WSAF RECORD REVIEW'!#REF!</f>
        <v>#REF!</v>
      </c>
      <c r="H105" s="361" t="e">
        <f t="shared" ref="H105:H116" si="12">IF(AND(G105=0,C105=0),"Item Not Scored",IF(G105&gt;=0.83,"",IF(G105&lt;0.83,"Required")))</f>
        <v>#REF!</v>
      </c>
      <c r="I105" s="112">
        <f>'Workbook Set-up'!$B$28</f>
        <v>0</v>
      </c>
    </row>
    <row r="106" spans="1:9" s="103" customFormat="1" ht="24.9" customHeight="1">
      <c r="A106" s="193">
        <v>2</v>
      </c>
      <c r="B106" s="309" t="s">
        <v>177</v>
      </c>
      <c r="C106" s="192" t="e">
        <f t="shared" si="11"/>
        <v>#REF!</v>
      </c>
      <c r="D106" s="192" t="e">
        <f>'SAPTBG WSAF RECORD REVIEW'!#REF!</f>
        <v>#REF!</v>
      </c>
      <c r="E106" s="192" t="e">
        <f>'SAPTBG WSAF RECORD REVIEW'!#REF!</f>
        <v>#REF!</v>
      </c>
      <c r="F106" s="192" t="e">
        <f>'SAPTBG WSAF RECORD REVIEW'!#REF!</f>
        <v>#REF!</v>
      </c>
      <c r="G106" s="337" t="e">
        <f>'SAPTBG WSAF RECORD REVIEW'!#REF!</f>
        <v>#REF!</v>
      </c>
      <c r="H106" s="360" t="e">
        <f t="shared" si="12"/>
        <v>#REF!</v>
      </c>
      <c r="I106" s="112">
        <f>'Workbook Set-up'!$B$28</f>
        <v>0</v>
      </c>
    </row>
    <row r="107" spans="1:9" s="103" customFormat="1" ht="24.9" customHeight="1">
      <c r="A107" s="193">
        <v>3</v>
      </c>
      <c r="B107" s="309" t="s">
        <v>178</v>
      </c>
      <c r="C107" s="192" t="e">
        <f t="shared" si="11"/>
        <v>#REF!</v>
      </c>
      <c r="D107" s="192" t="e">
        <f>'SAPTBG WSAF RECORD REVIEW'!#REF!</f>
        <v>#REF!</v>
      </c>
      <c r="E107" s="192" t="e">
        <f>'SAPTBG WSAF RECORD REVIEW'!#REF!</f>
        <v>#REF!</v>
      </c>
      <c r="F107" s="192" t="e">
        <f>'SAPTBG WSAF RECORD REVIEW'!#REF!</f>
        <v>#REF!</v>
      </c>
      <c r="G107" s="337" t="e">
        <f>'SAPTBG WSAF RECORD REVIEW'!#REF!</f>
        <v>#REF!</v>
      </c>
      <c r="H107" s="360" t="e">
        <f t="shared" si="12"/>
        <v>#REF!</v>
      </c>
      <c r="I107" s="112">
        <f>'Workbook Set-up'!$B$28</f>
        <v>0</v>
      </c>
    </row>
    <row r="108" spans="1:9" s="103" customFormat="1" ht="24.9" customHeight="1">
      <c r="A108" s="193">
        <v>4</v>
      </c>
      <c r="B108" s="309" t="s">
        <v>179</v>
      </c>
      <c r="C108" s="192" t="e">
        <f t="shared" si="11"/>
        <v>#REF!</v>
      </c>
      <c r="D108" s="192" t="e">
        <f>'SAPTBG WSAF RECORD REVIEW'!#REF!</f>
        <v>#REF!</v>
      </c>
      <c r="E108" s="192" t="e">
        <f>'SAPTBG WSAF RECORD REVIEW'!#REF!</f>
        <v>#REF!</v>
      </c>
      <c r="F108" s="192" t="e">
        <f>'SAPTBG WSAF RECORD REVIEW'!#REF!</f>
        <v>#REF!</v>
      </c>
      <c r="G108" s="337" t="e">
        <f>'SAPTBG WSAF RECORD REVIEW'!#REF!</f>
        <v>#REF!</v>
      </c>
      <c r="H108" s="360" t="e">
        <f t="shared" si="12"/>
        <v>#REF!</v>
      </c>
      <c r="I108" s="112">
        <f>'Workbook Set-up'!$B$28</f>
        <v>0</v>
      </c>
    </row>
    <row r="109" spans="1:9" s="103" customFormat="1" ht="24.9" customHeight="1">
      <c r="A109" s="193">
        <v>5</v>
      </c>
      <c r="B109" s="309" t="s">
        <v>180</v>
      </c>
      <c r="C109" s="192" t="e">
        <f t="shared" si="11"/>
        <v>#REF!</v>
      </c>
      <c r="D109" s="192" t="e">
        <f>'SAPTBG WSAF RECORD REVIEW'!#REF!</f>
        <v>#REF!</v>
      </c>
      <c r="E109" s="192" t="e">
        <f>'SAPTBG WSAF RECORD REVIEW'!#REF!</f>
        <v>#REF!</v>
      </c>
      <c r="F109" s="192" t="e">
        <f>'SAPTBG WSAF RECORD REVIEW'!#REF!</f>
        <v>#REF!</v>
      </c>
      <c r="G109" s="337" t="e">
        <f>'SAPTBG WSAF RECORD REVIEW'!#REF!</f>
        <v>#REF!</v>
      </c>
      <c r="H109" s="360" t="e">
        <f t="shared" si="12"/>
        <v>#REF!</v>
      </c>
      <c r="I109" s="112">
        <f>'Workbook Set-up'!$B$28</f>
        <v>0</v>
      </c>
    </row>
    <row r="110" spans="1:9" s="103" customFormat="1" ht="24.9" customHeight="1" thickBot="1">
      <c r="A110" s="193">
        <v>6</v>
      </c>
      <c r="B110" s="309" t="s">
        <v>181</v>
      </c>
      <c r="C110" s="192" t="e">
        <f t="shared" si="11"/>
        <v>#REF!</v>
      </c>
      <c r="D110" s="192" t="e">
        <f>'SAPTBG WSAF RECORD REVIEW'!#REF!</f>
        <v>#REF!</v>
      </c>
      <c r="E110" s="192" t="e">
        <f>'SAPTBG WSAF RECORD REVIEW'!#REF!</f>
        <v>#REF!</v>
      </c>
      <c r="F110" s="192" t="e">
        <f>'SAPTBG WSAF RECORD REVIEW'!#REF!</f>
        <v>#REF!</v>
      </c>
      <c r="G110" s="337" t="e">
        <f>'SAPTBG WSAF RECORD REVIEW'!#REF!</f>
        <v>#REF!</v>
      </c>
      <c r="H110" s="360" t="e">
        <f t="shared" si="12"/>
        <v>#REF!</v>
      </c>
      <c r="I110" s="112">
        <f>'Workbook Set-up'!$B$28</f>
        <v>0</v>
      </c>
    </row>
    <row r="111" spans="1:9" s="103" customFormat="1" ht="24.9" customHeight="1" thickTop="1">
      <c r="A111" s="193">
        <v>7</v>
      </c>
      <c r="B111" s="18" t="s">
        <v>691</v>
      </c>
      <c r="C111" s="192" t="e">
        <f t="shared" si="11"/>
        <v>#REF!</v>
      </c>
      <c r="D111" s="192" t="e">
        <f>'SAPTBG WSAF RECORD REVIEW'!#REF!</f>
        <v>#REF!</v>
      </c>
      <c r="E111" s="192" t="e">
        <f>'SAPTBG WSAF RECORD REVIEW'!#REF!</f>
        <v>#REF!</v>
      </c>
      <c r="F111" s="192" t="e">
        <f>'SAPTBG WSAF RECORD REVIEW'!#REF!</f>
        <v>#REF!</v>
      </c>
      <c r="G111" s="337" t="e">
        <f>'SAPTBG WSAF RECORD REVIEW'!#REF!</f>
        <v>#REF!</v>
      </c>
      <c r="H111" s="361" t="e">
        <f t="shared" si="12"/>
        <v>#REF!</v>
      </c>
      <c r="I111" s="112">
        <f>'Workbook Set-up'!$B$28</f>
        <v>0</v>
      </c>
    </row>
    <row r="112" spans="1:9" s="103" customFormat="1" ht="24.9" customHeight="1">
      <c r="A112" s="193">
        <v>8</v>
      </c>
      <c r="B112" s="309" t="s">
        <v>182</v>
      </c>
      <c r="C112" s="192" t="e">
        <f t="shared" si="11"/>
        <v>#REF!</v>
      </c>
      <c r="D112" s="192" t="e">
        <f>'SAPTBG WSAF RECORD REVIEW'!#REF!</f>
        <v>#REF!</v>
      </c>
      <c r="E112" s="192" t="e">
        <f>'SAPTBG WSAF RECORD REVIEW'!#REF!</f>
        <v>#REF!</v>
      </c>
      <c r="F112" s="192" t="e">
        <f>'SAPTBG WSAF RECORD REVIEW'!#REF!</f>
        <v>#REF!</v>
      </c>
      <c r="G112" s="337" t="e">
        <f>'SAPTBG WSAF RECORD REVIEW'!#REF!</f>
        <v>#REF!</v>
      </c>
      <c r="H112" s="360" t="e">
        <f t="shared" si="12"/>
        <v>#REF!</v>
      </c>
      <c r="I112" s="112">
        <f>'Workbook Set-up'!$B$28</f>
        <v>0</v>
      </c>
    </row>
    <row r="113" spans="1:9" s="103" customFormat="1" ht="24.9" customHeight="1">
      <c r="A113" s="193">
        <v>9</v>
      </c>
      <c r="B113" s="307" t="s">
        <v>251</v>
      </c>
      <c r="C113" s="192" t="e">
        <f t="shared" si="11"/>
        <v>#REF!</v>
      </c>
      <c r="D113" s="192" t="e">
        <f>'SAPTBG WSAF RECORD REVIEW'!#REF!</f>
        <v>#REF!</v>
      </c>
      <c r="E113" s="192" t="e">
        <f>'SAPTBG WSAF RECORD REVIEW'!#REF!</f>
        <v>#REF!</v>
      </c>
      <c r="F113" s="192" t="e">
        <f>'SAPTBG WSAF RECORD REVIEW'!#REF!</f>
        <v>#REF!</v>
      </c>
      <c r="G113" s="337" t="e">
        <f>'SAPTBG WSAF RECORD REVIEW'!#REF!</f>
        <v>#REF!</v>
      </c>
      <c r="H113" s="360" t="e">
        <f t="shared" si="12"/>
        <v>#REF!</v>
      </c>
      <c r="I113" s="112">
        <f>'Workbook Set-up'!$B$28</f>
        <v>0</v>
      </c>
    </row>
    <row r="114" spans="1:9" s="103" customFormat="1" ht="24.9" customHeight="1">
      <c r="A114" s="193">
        <v>10</v>
      </c>
      <c r="B114" s="309" t="s">
        <v>220</v>
      </c>
      <c r="C114" s="192" t="e">
        <f t="shared" si="11"/>
        <v>#REF!</v>
      </c>
      <c r="D114" s="192" t="e">
        <f>'SAPTBG WSAF RECORD REVIEW'!#REF!</f>
        <v>#REF!</v>
      </c>
      <c r="E114" s="192" t="e">
        <f>'SAPTBG WSAF RECORD REVIEW'!#REF!</f>
        <v>#REF!</v>
      </c>
      <c r="F114" s="192" t="e">
        <f>'SAPTBG WSAF RECORD REVIEW'!#REF!</f>
        <v>#REF!</v>
      </c>
      <c r="G114" s="337" t="e">
        <f>'SAPTBG WSAF RECORD REVIEW'!#REF!</f>
        <v>#REF!</v>
      </c>
      <c r="H114" s="360" t="e">
        <f t="shared" si="12"/>
        <v>#REF!</v>
      </c>
      <c r="I114" s="112">
        <f>'Workbook Set-up'!$B$28</f>
        <v>0</v>
      </c>
    </row>
    <row r="115" spans="1:9" s="103" customFormat="1" ht="24.9" customHeight="1" thickBot="1">
      <c r="A115" s="193">
        <v>11</v>
      </c>
      <c r="B115" s="309" t="s">
        <v>194</v>
      </c>
      <c r="C115" s="316" t="e">
        <f t="shared" si="11"/>
        <v>#REF!</v>
      </c>
      <c r="D115" s="316" t="e">
        <f>'SAPTBG WSAF RECORD REVIEW'!#REF!</f>
        <v>#REF!</v>
      </c>
      <c r="E115" s="316" t="e">
        <f>'SAPTBG WSAF RECORD REVIEW'!#REF!</f>
        <v>#REF!</v>
      </c>
      <c r="F115" s="316" t="e">
        <f>'SAPTBG WSAF RECORD REVIEW'!#REF!</f>
        <v>#REF!</v>
      </c>
      <c r="G115" s="339" t="e">
        <f>'SAPTBG WSAF RECORD REVIEW'!#REF!</f>
        <v>#REF!</v>
      </c>
      <c r="H115" s="359" t="e">
        <f t="shared" si="12"/>
        <v>#REF!</v>
      </c>
      <c r="I115" s="112">
        <f>'Workbook Set-up'!$B$28</f>
        <v>0</v>
      </c>
    </row>
    <row r="116" spans="1:9" s="103" customFormat="1" ht="16" thickBot="1">
      <c r="A116" s="191"/>
      <c r="B116" s="190" t="s">
        <v>325</v>
      </c>
      <c r="C116" s="319" t="e">
        <f>SUM(C105:C115)</f>
        <v>#REF!</v>
      </c>
      <c r="D116" s="318" t="e">
        <f>SUM(D105:D115)</f>
        <v>#REF!</v>
      </c>
      <c r="E116" s="318" t="e">
        <f>SUM(E105:E115)</f>
        <v>#REF!</v>
      </c>
      <c r="F116" s="318" t="e">
        <f>SUM(F105:F115)</f>
        <v>#REF!</v>
      </c>
      <c r="G116" s="336" t="e">
        <f>IF(SUM(E116:F116)=0,0,E116/SUM(E116:F116))</f>
        <v>#REF!</v>
      </c>
      <c r="H116" s="343" t="e">
        <f t="shared" si="12"/>
        <v>#REF!</v>
      </c>
      <c r="I116" s="112">
        <f>'Workbook Set-up'!$B$28</f>
        <v>0</v>
      </c>
    </row>
    <row r="117" spans="1:9" s="103" customFormat="1">
      <c r="A117" s="189"/>
      <c r="B117" s="188"/>
      <c r="C117" s="188"/>
      <c r="D117" s="188"/>
      <c r="E117" s="188"/>
      <c r="F117" s="188"/>
      <c r="G117" s="188"/>
      <c r="H117" s="363"/>
      <c r="I117" s="112">
        <f>'Workbook Set-up'!$B$28</f>
        <v>0</v>
      </c>
    </row>
    <row r="118" spans="1:9" s="103" customFormat="1" ht="13" thickBot="1">
      <c r="H118" s="355"/>
      <c r="I118" s="112">
        <f>'Workbook Set-up'!$B$28</f>
        <v>0</v>
      </c>
    </row>
    <row r="119" spans="1:9" s="103" customFormat="1" ht="16" thickBot="1">
      <c r="A119" s="881" t="s">
        <v>474</v>
      </c>
      <c r="B119" s="882"/>
      <c r="C119" s="882"/>
      <c r="D119" s="882"/>
      <c r="E119" s="882"/>
      <c r="F119" s="882"/>
      <c r="G119" s="882"/>
      <c r="H119" s="883"/>
      <c r="I119" s="112">
        <f>'Workbook Set-up'!$B$29</f>
        <v>0</v>
      </c>
    </row>
    <row r="120" spans="1:9" s="103" customFormat="1" ht="14" customHeight="1">
      <c r="A120" s="191"/>
      <c r="H120" s="355"/>
      <c r="I120" s="112">
        <f>'Workbook Set-up'!$B$29</f>
        <v>0</v>
      </c>
    </row>
    <row r="121" spans="1:9" s="103" customFormat="1" ht="40.5" customHeight="1" thickBot="1">
      <c r="A121" s="191"/>
      <c r="B121" s="196"/>
      <c r="C121" s="195" t="s">
        <v>40</v>
      </c>
      <c r="D121" s="194" t="s">
        <v>14</v>
      </c>
      <c r="E121" s="194" t="s">
        <v>36</v>
      </c>
      <c r="F121" s="194" t="s">
        <v>37</v>
      </c>
      <c r="G121" s="340" t="s">
        <v>41</v>
      </c>
      <c r="H121" s="357" t="s">
        <v>661</v>
      </c>
      <c r="I121" s="112">
        <f>'Workbook Set-up'!$B$29</f>
        <v>0</v>
      </c>
    </row>
    <row r="122" spans="1:9" s="103" customFormat="1" ht="36" customHeight="1" thickTop="1">
      <c r="A122" s="193">
        <v>1</v>
      </c>
      <c r="B122" s="307" t="s">
        <v>183</v>
      </c>
      <c r="C122" s="192" t="e">
        <f t="shared" ref="C122:C133" si="13">E122+F122</f>
        <v>#REF!</v>
      </c>
      <c r="D122" s="192" t="e">
        <f>'SAPTBG CASAWORKS PROG. MONITOR'!#REF!</f>
        <v>#REF!</v>
      </c>
      <c r="E122" s="192" t="e">
        <f>'SAPTBG CASAWORKS PROG. MONITOR'!#REF!</f>
        <v>#REF!</v>
      </c>
      <c r="F122" s="192" t="e">
        <f>'SAPTBG CASAWORKS PROG. MONITOR'!#REF!</f>
        <v>#REF!</v>
      </c>
      <c r="G122" s="337" t="e">
        <f>'SAPTBG CASAWORKS PROG. MONITOR'!#REF!</f>
        <v>#REF!</v>
      </c>
      <c r="H122" s="361" t="e">
        <f t="shared" ref="H122:H134" si="14">IF(AND(G122=0,C122=0),"Item Not Scored",IF(G122&gt;=0.83,"",IF(G122&lt;0.83,"Required")))</f>
        <v>#REF!</v>
      </c>
      <c r="I122" s="112">
        <f>'Workbook Set-up'!$B$29</f>
        <v>0</v>
      </c>
    </row>
    <row r="123" spans="1:9" s="103" customFormat="1" ht="24.9" customHeight="1">
      <c r="A123" s="193">
        <v>2</v>
      </c>
      <c r="B123" s="309" t="s">
        <v>184</v>
      </c>
      <c r="C123" s="193" t="e">
        <f t="shared" si="13"/>
        <v>#REF!</v>
      </c>
      <c r="D123" s="192" t="e">
        <f>'SAPTBG CASAWORKS PROG. MONITOR'!#REF!</f>
        <v>#REF!</v>
      </c>
      <c r="E123" s="192" t="e">
        <f>'SAPTBG CASAWORKS PROG. MONITOR'!#REF!</f>
        <v>#REF!</v>
      </c>
      <c r="F123" s="192" t="e">
        <f>'SAPTBG CASAWORKS PROG. MONITOR'!#REF!</f>
        <v>#REF!</v>
      </c>
      <c r="G123" s="337" t="e">
        <f>'SAPTBG CASAWORKS PROG. MONITOR'!#REF!</f>
        <v>#REF!</v>
      </c>
      <c r="H123" s="360" t="e">
        <f t="shared" si="14"/>
        <v>#REF!</v>
      </c>
      <c r="I123" s="112">
        <f>'Workbook Set-up'!$B$29</f>
        <v>0</v>
      </c>
    </row>
    <row r="124" spans="1:9" s="103" customFormat="1" ht="24.9" customHeight="1">
      <c r="A124" s="193">
        <v>3</v>
      </c>
      <c r="B124" s="309" t="s">
        <v>185</v>
      </c>
      <c r="C124" s="193" t="e">
        <f t="shared" si="13"/>
        <v>#REF!</v>
      </c>
      <c r="D124" s="192" t="e">
        <f>'SAPTBG CASAWORKS PROG. MONITOR'!#REF!</f>
        <v>#REF!</v>
      </c>
      <c r="E124" s="192" t="e">
        <f>'SAPTBG CASAWORKS PROG. MONITOR'!#REF!</f>
        <v>#REF!</v>
      </c>
      <c r="F124" s="192" t="e">
        <f>'SAPTBG CASAWORKS PROG. MONITOR'!#REF!</f>
        <v>#REF!</v>
      </c>
      <c r="G124" s="337" t="e">
        <f>'SAPTBG CASAWORKS PROG. MONITOR'!#REF!</f>
        <v>#REF!</v>
      </c>
      <c r="H124" s="360" t="e">
        <f t="shared" si="14"/>
        <v>#REF!</v>
      </c>
      <c r="I124" s="112">
        <f>'Workbook Set-up'!$B$29</f>
        <v>0</v>
      </c>
    </row>
    <row r="125" spans="1:9" s="103" customFormat="1" ht="24.9" customHeight="1">
      <c r="A125" s="193">
        <v>4</v>
      </c>
      <c r="B125" s="307" t="s">
        <v>460</v>
      </c>
      <c r="C125" s="193" t="e">
        <f t="shared" si="13"/>
        <v>#REF!</v>
      </c>
      <c r="D125" s="192" t="e">
        <f>'SAPTBG CASAWORKS PROG. MONITOR'!#REF!</f>
        <v>#REF!</v>
      </c>
      <c r="E125" s="192" t="e">
        <f>'SAPTBG CASAWORKS PROG. MONITOR'!#REF!</f>
        <v>#REF!</v>
      </c>
      <c r="F125" s="192" t="e">
        <f>'SAPTBG CASAWORKS PROG. MONITOR'!#REF!</f>
        <v>#REF!</v>
      </c>
      <c r="G125" s="337" t="e">
        <f>'SAPTBG CASAWORKS PROG. MONITOR'!#REF!</f>
        <v>#REF!</v>
      </c>
      <c r="H125" s="360" t="e">
        <f t="shared" si="14"/>
        <v>#REF!</v>
      </c>
      <c r="I125" s="112">
        <f>'Workbook Set-up'!$B$29</f>
        <v>0</v>
      </c>
    </row>
    <row r="126" spans="1:9" s="103" customFormat="1" ht="24.9" customHeight="1">
      <c r="A126" s="193">
        <v>5</v>
      </c>
      <c r="B126" s="307" t="s">
        <v>461</v>
      </c>
      <c r="C126" s="193" t="e">
        <f t="shared" si="13"/>
        <v>#REF!</v>
      </c>
      <c r="D126" s="192" t="e">
        <f>'SAPTBG CASAWORKS PROG. MONITOR'!#REF!</f>
        <v>#REF!</v>
      </c>
      <c r="E126" s="192" t="e">
        <f>'SAPTBG CASAWORKS PROG. MONITOR'!#REF!</f>
        <v>#REF!</v>
      </c>
      <c r="F126" s="192" t="e">
        <f>'SAPTBG CASAWORKS PROG. MONITOR'!#REF!</f>
        <v>#REF!</v>
      </c>
      <c r="G126" s="337" t="e">
        <f>'SAPTBG CASAWORKS PROG. MONITOR'!#REF!</f>
        <v>#REF!</v>
      </c>
      <c r="H126" s="360" t="e">
        <f t="shared" si="14"/>
        <v>#REF!</v>
      </c>
      <c r="I126" s="112">
        <f>'Workbook Set-up'!$B$29</f>
        <v>0</v>
      </c>
    </row>
    <row r="127" spans="1:9" s="103" customFormat="1" ht="24.9" customHeight="1">
      <c r="A127" s="193">
        <v>6</v>
      </c>
      <c r="B127" s="307" t="s">
        <v>462</v>
      </c>
      <c r="C127" s="193" t="e">
        <f t="shared" si="13"/>
        <v>#REF!</v>
      </c>
      <c r="D127" s="192" t="e">
        <f>'SAPTBG CASAWORKS PROG. MONITOR'!#REF!</f>
        <v>#REF!</v>
      </c>
      <c r="E127" s="192" t="e">
        <f>'SAPTBG CASAWORKS PROG. MONITOR'!#REF!</f>
        <v>#REF!</v>
      </c>
      <c r="F127" s="192" t="e">
        <f>'SAPTBG CASAWORKS PROG. MONITOR'!#REF!</f>
        <v>#REF!</v>
      </c>
      <c r="G127" s="337" t="e">
        <f>'SAPTBG CASAWORKS PROG. MONITOR'!#REF!</f>
        <v>#REF!</v>
      </c>
      <c r="H127" s="360" t="e">
        <f t="shared" si="14"/>
        <v>#REF!</v>
      </c>
      <c r="I127" s="112">
        <f>'Workbook Set-up'!$B$29</f>
        <v>0</v>
      </c>
    </row>
    <row r="128" spans="1:9" s="103" customFormat="1" ht="24.9" customHeight="1">
      <c r="A128" s="193">
        <v>7</v>
      </c>
      <c r="B128" s="307" t="s">
        <v>463</v>
      </c>
      <c r="C128" s="193" t="e">
        <f t="shared" si="13"/>
        <v>#REF!</v>
      </c>
      <c r="D128" s="192" t="e">
        <f>'SAPTBG CASAWORKS PROG. MONITOR'!#REF!</f>
        <v>#REF!</v>
      </c>
      <c r="E128" s="192" t="e">
        <f>'SAPTBG CASAWORKS PROG. MONITOR'!#REF!</f>
        <v>#REF!</v>
      </c>
      <c r="F128" s="192" t="e">
        <f>'SAPTBG CASAWORKS PROG. MONITOR'!#REF!</f>
        <v>#REF!</v>
      </c>
      <c r="G128" s="337" t="e">
        <f>'SAPTBG CASAWORKS PROG. MONITOR'!#REF!</f>
        <v>#REF!</v>
      </c>
      <c r="H128" s="360" t="e">
        <f t="shared" si="14"/>
        <v>#REF!</v>
      </c>
      <c r="I128" s="112">
        <f>'Workbook Set-up'!$B$29</f>
        <v>0</v>
      </c>
    </row>
    <row r="129" spans="1:9" s="103" customFormat="1" ht="24.9" customHeight="1">
      <c r="A129" s="193">
        <v>8</v>
      </c>
      <c r="B129" s="307" t="s">
        <v>464</v>
      </c>
      <c r="C129" s="193" t="e">
        <f t="shared" si="13"/>
        <v>#REF!</v>
      </c>
      <c r="D129" s="192" t="e">
        <f>'SAPTBG CASAWORKS PROG. MONITOR'!#REF!</f>
        <v>#REF!</v>
      </c>
      <c r="E129" s="192" t="e">
        <f>'SAPTBG CASAWORKS PROG. MONITOR'!#REF!</f>
        <v>#REF!</v>
      </c>
      <c r="F129" s="192" t="e">
        <f>'SAPTBG CASAWORKS PROG. MONITOR'!#REF!</f>
        <v>#REF!</v>
      </c>
      <c r="G129" s="337" t="e">
        <f>'SAPTBG CASAWORKS PROG. MONITOR'!#REF!</f>
        <v>#REF!</v>
      </c>
      <c r="H129" s="360" t="e">
        <f t="shared" si="14"/>
        <v>#REF!</v>
      </c>
      <c r="I129" s="112">
        <f>'Workbook Set-up'!$B$29</f>
        <v>0</v>
      </c>
    </row>
    <row r="130" spans="1:9" s="103" customFormat="1" ht="24.9" customHeight="1">
      <c r="A130" s="193">
        <v>9</v>
      </c>
      <c r="B130" s="307" t="s">
        <v>465</v>
      </c>
      <c r="C130" s="193" t="e">
        <f t="shared" si="13"/>
        <v>#REF!</v>
      </c>
      <c r="D130" s="192" t="e">
        <f>'SAPTBG CASAWORKS PROG. MONITOR'!#REF!</f>
        <v>#REF!</v>
      </c>
      <c r="E130" s="192" t="e">
        <f>'SAPTBG CASAWORKS PROG. MONITOR'!#REF!</f>
        <v>#REF!</v>
      </c>
      <c r="F130" s="192" t="e">
        <f>'SAPTBG CASAWORKS PROG. MONITOR'!#REF!</f>
        <v>#REF!</v>
      </c>
      <c r="G130" s="337" t="e">
        <f>'SAPTBG CASAWORKS PROG. MONITOR'!#REF!</f>
        <v>#REF!</v>
      </c>
      <c r="H130" s="360" t="e">
        <f t="shared" si="14"/>
        <v>#REF!</v>
      </c>
      <c r="I130" s="112">
        <f>'Workbook Set-up'!$B$29</f>
        <v>0</v>
      </c>
    </row>
    <row r="131" spans="1:9" s="103" customFormat="1" ht="24.9" customHeight="1">
      <c r="A131" s="193">
        <v>10</v>
      </c>
      <c r="B131" s="307" t="s">
        <v>466</v>
      </c>
      <c r="C131" s="193" t="e">
        <f t="shared" si="13"/>
        <v>#REF!</v>
      </c>
      <c r="D131" s="192" t="e">
        <f>'SAPTBG CASAWORKS PROG. MONITOR'!#REF!</f>
        <v>#REF!</v>
      </c>
      <c r="E131" s="192" t="e">
        <f>'SAPTBG CASAWORKS PROG. MONITOR'!#REF!</f>
        <v>#REF!</v>
      </c>
      <c r="F131" s="192" t="e">
        <f>'SAPTBG CASAWORKS PROG. MONITOR'!#REF!</f>
        <v>#REF!</v>
      </c>
      <c r="G131" s="337" t="e">
        <f>'SAPTBG CASAWORKS PROG. MONITOR'!#REF!</f>
        <v>#REF!</v>
      </c>
      <c r="H131" s="360" t="e">
        <f t="shared" si="14"/>
        <v>#REF!</v>
      </c>
      <c r="I131" s="112">
        <f>'Workbook Set-up'!$B$29</f>
        <v>0</v>
      </c>
    </row>
    <row r="132" spans="1:9" s="103" customFormat="1" ht="24.9" customHeight="1">
      <c r="A132" s="193">
        <v>11</v>
      </c>
      <c r="B132" s="309" t="s">
        <v>254</v>
      </c>
      <c r="C132" s="193" t="e">
        <f t="shared" si="13"/>
        <v>#REF!</v>
      </c>
      <c r="D132" s="192" t="e">
        <f>'SAPTBG CASAWORKS PROG. MONITOR'!#REF!</f>
        <v>#REF!</v>
      </c>
      <c r="E132" s="192" t="e">
        <f>'SAPTBG CASAWORKS PROG. MONITOR'!#REF!</f>
        <v>#REF!</v>
      </c>
      <c r="F132" s="192" t="e">
        <f>'SAPTBG CASAWORKS PROG. MONITOR'!#REF!</f>
        <v>#REF!</v>
      </c>
      <c r="G132" s="337" t="e">
        <f>'SAPTBG CASAWORKS PROG. MONITOR'!#REF!</f>
        <v>#REF!</v>
      </c>
      <c r="H132" s="360" t="e">
        <f t="shared" si="14"/>
        <v>#REF!</v>
      </c>
      <c r="I132" s="112">
        <f>'Workbook Set-up'!$B$29</f>
        <v>0</v>
      </c>
    </row>
    <row r="133" spans="1:9" s="103" customFormat="1" ht="24.9" customHeight="1" thickBot="1">
      <c r="A133" s="193">
        <v>12</v>
      </c>
      <c r="B133" s="309" t="s">
        <v>249</v>
      </c>
      <c r="C133" s="316" t="e">
        <f t="shared" si="13"/>
        <v>#REF!</v>
      </c>
      <c r="D133" s="316" t="e">
        <f>'SAPTBG CASAWORKS PROG. MONITOR'!#REF!</f>
        <v>#REF!</v>
      </c>
      <c r="E133" s="316" t="e">
        <f>'SAPTBG CASAWORKS PROG. MONITOR'!#REF!</f>
        <v>#REF!</v>
      </c>
      <c r="F133" s="316" t="e">
        <f>'SAPTBG CASAWORKS PROG. MONITOR'!#REF!</f>
        <v>#REF!</v>
      </c>
      <c r="G133" s="339" t="e">
        <f>'SAPTBG CASAWORKS PROG. MONITOR'!#REF!</f>
        <v>#REF!</v>
      </c>
      <c r="H133" s="359" t="e">
        <f t="shared" si="14"/>
        <v>#REF!</v>
      </c>
      <c r="I133" s="112">
        <f>'Workbook Set-up'!$B$29</f>
        <v>0</v>
      </c>
    </row>
    <row r="134" spans="1:9" s="103" customFormat="1" ht="16" thickBot="1">
      <c r="A134" s="191"/>
      <c r="B134" s="190" t="s">
        <v>325</v>
      </c>
      <c r="C134" s="319" t="e">
        <f>SUM(C122:C133)</f>
        <v>#REF!</v>
      </c>
      <c r="D134" s="318" t="e">
        <f>SUM(D122:D133)</f>
        <v>#REF!</v>
      </c>
      <c r="E134" s="318" t="e">
        <f>SUM(E122:E133)</f>
        <v>#REF!</v>
      </c>
      <c r="F134" s="318" t="e">
        <f>SUM(F122:F133)</f>
        <v>#REF!</v>
      </c>
      <c r="G134" s="336" t="e">
        <f>IF(SUM(E134:F134)=0,0,E134/SUM(E134:F134))</f>
        <v>#REF!</v>
      </c>
      <c r="H134" s="323" t="e">
        <f t="shared" si="14"/>
        <v>#REF!</v>
      </c>
      <c r="I134" s="112">
        <f>'Workbook Set-up'!$B$29</f>
        <v>0</v>
      </c>
    </row>
    <row r="135" spans="1:9" s="103" customFormat="1">
      <c r="A135" s="189"/>
      <c r="B135" s="188"/>
      <c r="C135" s="188"/>
      <c r="D135" s="188"/>
      <c r="E135" s="188"/>
      <c r="F135" s="188"/>
      <c r="G135" s="188"/>
      <c r="H135" s="362"/>
      <c r="I135" s="112">
        <f>'Workbook Set-up'!$B$29</f>
        <v>0</v>
      </c>
    </row>
    <row r="136" spans="1:9" s="103" customFormat="1" ht="13" thickBot="1">
      <c r="H136" s="355"/>
      <c r="I136" s="112">
        <f>'Workbook Set-up'!$B$29</f>
        <v>0</v>
      </c>
    </row>
    <row r="137" spans="1:9" s="103" customFormat="1" ht="15.75" customHeight="1" thickBot="1">
      <c r="A137" s="881" t="s">
        <v>412</v>
      </c>
      <c r="B137" s="882"/>
      <c r="C137" s="882"/>
      <c r="D137" s="882"/>
      <c r="E137" s="882"/>
      <c r="F137" s="882"/>
      <c r="G137" s="882"/>
      <c r="H137" s="883"/>
      <c r="I137" s="112">
        <f>'Workbook Set-up'!$B$30</f>
        <v>0</v>
      </c>
    </row>
    <row r="138" spans="1:9" s="103" customFormat="1" ht="14" customHeight="1">
      <c r="A138" s="191"/>
      <c r="H138" s="355"/>
      <c r="I138" s="112">
        <f>'Workbook Set-up'!$B$30</f>
        <v>0</v>
      </c>
    </row>
    <row r="139" spans="1:9" s="103" customFormat="1" ht="37.5" customHeight="1" thickBot="1">
      <c r="A139" s="191"/>
      <c r="B139" s="196"/>
      <c r="C139" s="195" t="s">
        <v>40</v>
      </c>
      <c r="D139" s="194" t="s">
        <v>14</v>
      </c>
      <c r="E139" s="194" t="s">
        <v>36</v>
      </c>
      <c r="F139" s="194" t="s">
        <v>37</v>
      </c>
      <c r="G139" s="340" t="s">
        <v>41</v>
      </c>
      <c r="H139" s="357" t="s">
        <v>661</v>
      </c>
      <c r="I139" s="112">
        <f>'Workbook Set-up'!$B$30</f>
        <v>0</v>
      </c>
    </row>
    <row r="140" spans="1:9" s="103" customFormat="1" ht="24.9" customHeight="1" thickTop="1">
      <c r="A140" s="193">
        <v>1</v>
      </c>
      <c r="B140" s="309" t="s">
        <v>202</v>
      </c>
      <c r="C140" s="192" t="e">
        <f t="shared" ref="C140:C148" si="15">E140+F140</f>
        <v>#REF!</v>
      </c>
      <c r="D140" s="192" t="e">
        <f>'SAPTBG CASAWORKS RECORD REVIEW'!#REF!</f>
        <v>#REF!</v>
      </c>
      <c r="E140" s="192" t="e">
        <f>'SAPTBG CASAWORKS RECORD REVIEW'!#REF!</f>
        <v>#REF!</v>
      </c>
      <c r="F140" s="192" t="e">
        <f>'SAPTBG CASAWORKS RECORD REVIEW'!#REF!</f>
        <v>#REF!</v>
      </c>
      <c r="G140" s="337" t="e">
        <f>'SAPTBG CASAWORKS RECORD REVIEW'!#REF!</f>
        <v>#REF!</v>
      </c>
      <c r="H140" s="364" t="e">
        <f t="shared" ref="H140:H149" si="16">IF(AND(G140=0,C140=0),"Item Not Scored",IF(G140&gt;=0.83,"",IF(G140&lt;0.83,"Required")))</f>
        <v>#REF!</v>
      </c>
      <c r="I140" s="112">
        <f>'Workbook Set-up'!$B$30</f>
        <v>0</v>
      </c>
    </row>
    <row r="141" spans="1:9" s="103" customFormat="1" ht="24.9" customHeight="1">
      <c r="A141" s="193">
        <v>2</v>
      </c>
      <c r="B141" s="309" t="s">
        <v>195</v>
      </c>
      <c r="C141" s="192" t="e">
        <f t="shared" si="15"/>
        <v>#REF!</v>
      </c>
      <c r="D141" s="192" t="e">
        <f>'SAPTBG CASAWORKS RECORD REVIEW'!#REF!</f>
        <v>#REF!</v>
      </c>
      <c r="E141" s="192" t="e">
        <f>'SAPTBG CASAWORKS RECORD REVIEW'!#REF!</f>
        <v>#REF!</v>
      </c>
      <c r="F141" s="192" t="e">
        <f>'SAPTBG CASAWORKS RECORD REVIEW'!#REF!</f>
        <v>#REF!</v>
      </c>
      <c r="G141" s="337" t="e">
        <f>'SAPTBG CASAWORKS RECORD REVIEW'!#REF!</f>
        <v>#REF!</v>
      </c>
      <c r="H141" s="365" t="e">
        <f t="shared" si="16"/>
        <v>#REF!</v>
      </c>
      <c r="I141" s="112">
        <f>'Workbook Set-up'!$B$30</f>
        <v>0</v>
      </c>
    </row>
    <row r="142" spans="1:9" s="103" customFormat="1" ht="24.9" customHeight="1">
      <c r="A142" s="193">
        <v>3</v>
      </c>
      <c r="B142" s="309" t="s">
        <v>256</v>
      </c>
      <c r="C142" s="192" t="e">
        <f t="shared" si="15"/>
        <v>#REF!</v>
      </c>
      <c r="D142" s="192" t="e">
        <f>'SAPTBG CASAWORKS RECORD REVIEW'!#REF!</f>
        <v>#REF!</v>
      </c>
      <c r="E142" s="192" t="e">
        <f>'SAPTBG CASAWORKS RECORD REVIEW'!#REF!</f>
        <v>#REF!</v>
      </c>
      <c r="F142" s="192" t="e">
        <f>'SAPTBG CASAWORKS RECORD REVIEW'!#REF!</f>
        <v>#REF!</v>
      </c>
      <c r="G142" s="337" t="e">
        <f>'SAPTBG CASAWORKS RECORD REVIEW'!#REF!</f>
        <v>#REF!</v>
      </c>
      <c r="H142" s="360" t="e">
        <f t="shared" si="16"/>
        <v>#REF!</v>
      </c>
      <c r="I142" s="112">
        <f>'Workbook Set-up'!$B$30</f>
        <v>0</v>
      </c>
    </row>
    <row r="143" spans="1:9" s="103" customFormat="1" ht="24.9" customHeight="1">
      <c r="A143" s="193">
        <v>4</v>
      </c>
      <c r="B143" s="309" t="s">
        <v>636</v>
      </c>
      <c r="C143" s="192" t="e">
        <f t="shared" si="15"/>
        <v>#REF!</v>
      </c>
      <c r="D143" s="192" t="e">
        <f>'SAPTBG CASAWORKS RECORD REVIEW'!#REF!</f>
        <v>#REF!</v>
      </c>
      <c r="E143" s="192" t="e">
        <f>'SAPTBG CASAWORKS RECORD REVIEW'!#REF!</f>
        <v>#REF!</v>
      </c>
      <c r="F143" s="192" t="e">
        <f>'SAPTBG CASAWORKS RECORD REVIEW'!#REF!</f>
        <v>#REF!</v>
      </c>
      <c r="G143" s="337" t="e">
        <f>'SAPTBG CASAWORKS RECORD REVIEW'!#REF!</f>
        <v>#REF!</v>
      </c>
      <c r="H143" s="360" t="e">
        <f t="shared" si="16"/>
        <v>#REF!</v>
      </c>
      <c r="I143" s="112">
        <f>'Workbook Set-up'!$B$30</f>
        <v>0</v>
      </c>
    </row>
    <row r="144" spans="1:9" s="103" customFormat="1" ht="24.9" customHeight="1">
      <c r="A144" s="193">
        <v>5</v>
      </c>
      <c r="B144" s="309" t="s">
        <v>196</v>
      </c>
      <c r="C144" s="192" t="e">
        <f t="shared" si="15"/>
        <v>#REF!</v>
      </c>
      <c r="D144" s="192" t="e">
        <f>'SAPTBG CASAWORKS RECORD REVIEW'!#REF!</f>
        <v>#REF!</v>
      </c>
      <c r="E144" s="192" t="e">
        <f>'SAPTBG CASAWORKS RECORD REVIEW'!#REF!</f>
        <v>#REF!</v>
      </c>
      <c r="F144" s="192" t="e">
        <f>'SAPTBG CASAWORKS RECORD REVIEW'!#REF!</f>
        <v>#REF!</v>
      </c>
      <c r="G144" s="337" t="e">
        <f>'SAPTBG CASAWORKS RECORD REVIEW'!#REF!</f>
        <v>#REF!</v>
      </c>
      <c r="H144" s="360" t="e">
        <f t="shared" si="16"/>
        <v>#REF!</v>
      </c>
      <c r="I144" s="112">
        <f>'Workbook Set-up'!$B$30</f>
        <v>0</v>
      </c>
    </row>
    <row r="145" spans="1:9" s="103" customFormat="1" ht="24.9" customHeight="1">
      <c r="A145" s="193">
        <v>6</v>
      </c>
      <c r="B145" s="307" t="s">
        <v>418</v>
      </c>
      <c r="C145" s="192" t="e">
        <f t="shared" si="15"/>
        <v>#REF!</v>
      </c>
      <c r="D145" s="192" t="e">
        <f>'SAPTBG CASAWORKS RECORD REVIEW'!#REF!</f>
        <v>#REF!</v>
      </c>
      <c r="E145" s="192" t="e">
        <f>'SAPTBG CASAWORKS RECORD REVIEW'!#REF!</f>
        <v>#REF!</v>
      </c>
      <c r="F145" s="192" t="e">
        <f>'SAPTBG CASAWORKS RECORD REVIEW'!#REF!</f>
        <v>#REF!</v>
      </c>
      <c r="G145" s="337" t="e">
        <f>'SAPTBG CASAWORKS RECORD REVIEW'!#REF!</f>
        <v>#REF!</v>
      </c>
      <c r="H145" s="360" t="e">
        <f t="shared" si="16"/>
        <v>#REF!</v>
      </c>
      <c r="I145" s="112">
        <f>'Workbook Set-up'!$B$30</f>
        <v>0</v>
      </c>
    </row>
    <row r="146" spans="1:9" s="103" customFormat="1" ht="24.9" customHeight="1">
      <c r="A146" s="193">
        <v>7</v>
      </c>
      <c r="B146" s="307" t="s">
        <v>419</v>
      </c>
      <c r="C146" s="192" t="e">
        <f t="shared" si="15"/>
        <v>#REF!</v>
      </c>
      <c r="D146" s="192" t="e">
        <f>'SAPTBG CASAWORKS RECORD REVIEW'!#REF!</f>
        <v>#REF!</v>
      </c>
      <c r="E146" s="192" t="e">
        <f>'SAPTBG CASAWORKS RECORD REVIEW'!#REF!</f>
        <v>#REF!</v>
      </c>
      <c r="F146" s="192" t="e">
        <f>'SAPTBG CASAWORKS RECORD REVIEW'!#REF!</f>
        <v>#REF!</v>
      </c>
      <c r="G146" s="337" t="e">
        <f>'SAPTBG CASAWORKS RECORD REVIEW'!#REF!</f>
        <v>#REF!</v>
      </c>
      <c r="H146" s="360" t="e">
        <f t="shared" si="16"/>
        <v>#REF!</v>
      </c>
      <c r="I146" s="112">
        <f>'Workbook Set-up'!$B$30</f>
        <v>0</v>
      </c>
    </row>
    <row r="147" spans="1:9" s="103" customFormat="1" ht="24.9" customHeight="1">
      <c r="A147" s="193">
        <v>8</v>
      </c>
      <c r="B147" s="309" t="s">
        <v>203</v>
      </c>
      <c r="C147" s="192" t="e">
        <f t="shared" si="15"/>
        <v>#REF!</v>
      </c>
      <c r="D147" s="192" t="e">
        <f>'SAPTBG CASAWORKS RECORD REVIEW'!#REF!</f>
        <v>#REF!</v>
      </c>
      <c r="E147" s="192" t="e">
        <f>'SAPTBG CASAWORKS RECORD REVIEW'!#REF!</f>
        <v>#REF!</v>
      </c>
      <c r="F147" s="192" t="e">
        <f>'SAPTBG CASAWORKS RECORD REVIEW'!#REF!</f>
        <v>#REF!</v>
      </c>
      <c r="G147" s="337" t="e">
        <f>'SAPTBG CASAWORKS RECORD REVIEW'!#REF!</f>
        <v>#REF!</v>
      </c>
      <c r="H147" s="360" t="e">
        <f t="shared" si="16"/>
        <v>#REF!</v>
      </c>
      <c r="I147" s="112">
        <f>'Workbook Set-up'!$B$30</f>
        <v>0</v>
      </c>
    </row>
    <row r="148" spans="1:9" s="103" customFormat="1" ht="24.9" customHeight="1" thickBot="1">
      <c r="A148" s="193">
        <v>9</v>
      </c>
      <c r="B148" s="309" t="s">
        <v>194</v>
      </c>
      <c r="C148" s="317" t="e">
        <f t="shared" si="15"/>
        <v>#REF!</v>
      </c>
      <c r="D148" s="317" t="e">
        <f>'SAPTBG CASAWORKS RECORD REVIEW'!#REF!</f>
        <v>#REF!</v>
      </c>
      <c r="E148" s="317" t="e">
        <f>'SAPTBG CASAWORKS RECORD REVIEW'!#REF!</f>
        <v>#REF!</v>
      </c>
      <c r="F148" s="317" t="e">
        <f>'SAPTBG CASAWORKS RECORD REVIEW'!#REF!</f>
        <v>#REF!</v>
      </c>
      <c r="G148" s="341" t="e">
        <f>'SAPTBG CASAWORKS RECORD REVIEW'!#REF!</f>
        <v>#REF!</v>
      </c>
      <c r="H148" s="359" t="e">
        <f t="shared" si="16"/>
        <v>#REF!</v>
      </c>
      <c r="I148" s="112">
        <f>'Workbook Set-up'!$B$30</f>
        <v>0</v>
      </c>
    </row>
    <row r="149" spans="1:9" s="103" customFormat="1" ht="16" thickBot="1">
      <c r="A149" s="191"/>
      <c r="B149" s="190" t="s">
        <v>325</v>
      </c>
      <c r="C149" s="319" t="e">
        <f>SUM(C140:C148)</f>
        <v>#REF!</v>
      </c>
      <c r="D149" s="318" t="e">
        <f>SUM(D140:D148)</f>
        <v>#REF!</v>
      </c>
      <c r="E149" s="318" t="e">
        <f>SUM(E140:E148)</f>
        <v>#REF!</v>
      </c>
      <c r="F149" s="318" t="e">
        <f>SUM(F140:F148)</f>
        <v>#REF!</v>
      </c>
      <c r="G149" s="336" t="e">
        <f>IF(SUM(E149:F149)=0,0,E149/SUM(E149:F149))</f>
        <v>#REF!</v>
      </c>
      <c r="H149" s="323" t="e">
        <f t="shared" si="16"/>
        <v>#REF!</v>
      </c>
      <c r="I149" s="112">
        <f>'Workbook Set-up'!$B$30</f>
        <v>0</v>
      </c>
    </row>
    <row r="150" spans="1:9" s="103" customFormat="1">
      <c r="A150" s="189"/>
      <c r="B150" s="188"/>
      <c r="C150" s="188"/>
      <c r="D150" s="188"/>
      <c r="E150" s="188"/>
      <c r="F150" s="188"/>
      <c r="G150" s="342"/>
      <c r="H150" s="362"/>
      <c r="I150" s="112">
        <f>'Workbook Set-up'!$B$30</f>
        <v>0</v>
      </c>
    </row>
    <row r="151" spans="1:9" s="103" customFormat="1" ht="13" thickBot="1">
      <c r="H151" s="355"/>
      <c r="I151" s="112">
        <f>'Workbook Set-up'!$B$30</f>
        <v>0</v>
      </c>
    </row>
    <row r="152" spans="1:9" s="103" customFormat="1" ht="16" thickBot="1">
      <c r="A152" s="881" t="s">
        <v>473</v>
      </c>
      <c r="B152" s="882"/>
      <c r="C152" s="882"/>
      <c r="D152" s="882"/>
      <c r="E152" s="882"/>
      <c r="F152" s="882"/>
      <c r="G152" s="882"/>
      <c r="H152" s="883"/>
      <c r="I152" s="112">
        <f>'Workbook Set-up'!$B$31</f>
        <v>0</v>
      </c>
    </row>
    <row r="153" spans="1:9" s="103" customFormat="1" ht="14" customHeight="1">
      <c r="A153" s="191"/>
      <c r="H153" s="355"/>
      <c r="I153" s="112">
        <f>'Workbook Set-up'!$B$31</f>
        <v>0</v>
      </c>
    </row>
    <row r="154" spans="1:9" s="103" customFormat="1" ht="39" customHeight="1" thickBot="1">
      <c r="A154" s="191"/>
      <c r="B154" s="196"/>
      <c r="C154" s="195" t="s">
        <v>40</v>
      </c>
      <c r="D154" s="194" t="s">
        <v>14</v>
      </c>
      <c r="E154" s="194" t="s">
        <v>36</v>
      </c>
      <c r="F154" s="194" t="s">
        <v>37</v>
      </c>
      <c r="G154" s="340" t="s">
        <v>41</v>
      </c>
      <c r="H154" s="357" t="s">
        <v>661</v>
      </c>
      <c r="I154" s="112">
        <f>'Workbook Set-up'!$B$31</f>
        <v>0</v>
      </c>
    </row>
    <row r="155" spans="1:9" s="103" customFormat="1" ht="30" customHeight="1" thickTop="1">
      <c r="A155" s="193">
        <v>1</v>
      </c>
      <c r="B155" s="307" t="s">
        <v>258</v>
      </c>
      <c r="C155" s="192" t="e">
        <f t="shared" ref="C155:C160" si="17">E155+F155</f>
        <v>#REF!</v>
      </c>
      <c r="D155" s="192" t="e">
        <f>'SAPTBG WORKFIRSTPROG.MONITORING'!#REF!</f>
        <v>#REF!</v>
      </c>
      <c r="E155" s="192" t="e">
        <f>'SAPTBG WORKFIRSTPROG.MONITORING'!#REF!</f>
        <v>#REF!</v>
      </c>
      <c r="F155" s="192" t="e">
        <f>'SAPTBG WORKFIRSTPROG.MONITORING'!#REF!</f>
        <v>#REF!</v>
      </c>
      <c r="G155" s="337" t="e">
        <f>'SAPTBG WORKFIRSTPROG.MONITORING'!#REF!</f>
        <v>#REF!</v>
      </c>
      <c r="H155" s="361" t="e">
        <f t="shared" ref="H155:H161" si="18">IF(AND(G155=0,C155=0),"Item Not Scored",IF(G155&gt;=0.83,"",IF(G155&lt;0.83,"Required")))</f>
        <v>#REF!</v>
      </c>
      <c r="I155" s="112">
        <f>'Workbook Set-up'!$B$31</f>
        <v>0</v>
      </c>
    </row>
    <row r="156" spans="1:9" s="103" customFormat="1" ht="24.9" customHeight="1">
      <c r="A156" s="193">
        <v>2</v>
      </c>
      <c r="B156" s="309" t="s">
        <v>197</v>
      </c>
      <c r="C156" s="193" t="e">
        <f t="shared" si="17"/>
        <v>#REF!</v>
      </c>
      <c r="D156" s="192" t="e">
        <f>'SAPTBG WORKFIRSTPROG.MONITORING'!#REF!</f>
        <v>#REF!</v>
      </c>
      <c r="E156" s="192" t="e">
        <f>'SAPTBG WORKFIRSTPROG.MONITORING'!#REF!</f>
        <v>#REF!</v>
      </c>
      <c r="F156" s="192" t="e">
        <f>'SAPTBG WORKFIRSTPROG.MONITORING'!#REF!</f>
        <v>#REF!</v>
      </c>
      <c r="G156" s="337" t="e">
        <f>'SAPTBG WORKFIRSTPROG.MONITORING'!#REF!</f>
        <v>#REF!</v>
      </c>
      <c r="H156" s="360" t="e">
        <f t="shared" si="18"/>
        <v>#REF!</v>
      </c>
      <c r="I156" s="112">
        <f>'Workbook Set-up'!$B$31</f>
        <v>0</v>
      </c>
    </row>
    <row r="157" spans="1:9" s="103" customFormat="1" ht="24.9" customHeight="1">
      <c r="A157" s="193">
        <v>3</v>
      </c>
      <c r="B157" s="309" t="s">
        <v>198</v>
      </c>
      <c r="C157" s="193" t="e">
        <f t="shared" si="17"/>
        <v>#REF!</v>
      </c>
      <c r="D157" s="192" t="e">
        <f>'SAPTBG WORKFIRSTPROG.MONITORING'!#REF!</f>
        <v>#REF!</v>
      </c>
      <c r="E157" s="192" t="e">
        <f>'SAPTBG WORKFIRSTPROG.MONITORING'!#REF!</f>
        <v>#REF!</v>
      </c>
      <c r="F157" s="192" t="e">
        <f>'SAPTBG WORKFIRSTPROG.MONITORING'!#REF!</f>
        <v>#REF!</v>
      </c>
      <c r="G157" s="337" t="e">
        <f>'SAPTBG WORKFIRSTPROG.MONITORING'!#REF!</f>
        <v>#REF!</v>
      </c>
      <c r="H157" s="360" t="e">
        <f t="shared" si="18"/>
        <v>#REF!</v>
      </c>
      <c r="I157" s="112">
        <f>'Workbook Set-up'!$B$31</f>
        <v>0</v>
      </c>
    </row>
    <row r="158" spans="1:9" s="103" customFormat="1" ht="24.9" customHeight="1">
      <c r="A158" s="193">
        <v>4</v>
      </c>
      <c r="B158" s="309" t="s">
        <v>199</v>
      </c>
      <c r="C158" s="193" t="e">
        <f t="shared" si="17"/>
        <v>#REF!</v>
      </c>
      <c r="D158" s="192" t="e">
        <f>'SAPTBG WORKFIRSTPROG.MONITORING'!#REF!</f>
        <v>#REF!</v>
      </c>
      <c r="E158" s="192" t="e">
        <f>'SAPTBG WORKFIRSTPROG.MONITORING'!#REF!</f>
        <v>#REF!</v>
      </c>
      <c r="F158" s="192" t="e">
        <f>'SAPTBG WORKFIRSTPROG.MONITORING'!#REF!</f>
        <v>#REF!</v>
      </c>
      <c r="G158" s="337" t="e">
        <f>'SAPTBG WORKFIRSTPROG.MONITORING'!#REF!</f>
        <v>#REF!</v>
      </c>
      <c r="H158" s="360" t="e">
        <f t="shared" si="18"/>
        <v>#REF!</v>
      </c>
      <c r="I158" s="112">
        <f>'Workbook Set-up'!$B$31</f>
        <v>0</v>
      </c>
    </row>
    <row r="159" spans="1:9" s="103" customFormat="1" ht="24.9" customHeight="1">
      <c r="A159" s="193">
        <v>5</v>
      </c>
      <c r="B159" s="309" t="s">
        <v>200</v>
      </c>
      <c r="C159" s="193" t="e">
        <f t="shared" si="17"/>
        <v>#REF!</v>
      </c>
      <c r="D159" s="192" t="e">
        <f>'SAPTBG WORKFIRSTPROG.MONITORING'!#REF!</f>
        <v>#REF!</v>
      </c>
      <c r="E159" s="192" t="e">
        <f>'SAPTBG WORKFIRSTPROG.MONITORING'!#REF!</f>
        <v>#REF!</v>
      </c>
      <c r="F159" s="192" t="e">
        <f>'SAPTBG WORKFIRSTPROG.MONITORING'!#REF!</f>
        <v>#REF!</v>
      </c>
      <c r="G159" s="337" t="e">
        <f>'SAPTBG WORKFIRSTPROG.MONITORING'!#REF!</f>
        <v>#REF!</v>
      </c>
      <c r="H159" s="360" t="e">
        <f t="shared" si="18"/>
        <v>#REF!</v>
      </c>
      <c r="I159" s="112">
        <f>'Workbook Set-up'!$B$31</f>
        <v>0</v>
      </c>
    </row>
    <row r="160" spans="1:9" s="103" customFormat="1" ht="24.9" customHeight="1" thickBot="1">
      <c r="A160" s="193">
        <v>6</v>
      </c>
      <c r="B160" s="307" t="s">
        <v>201</v>
      </c>
      <c r="C160" s="316" t="e">
        <f t="shared" si="17"/>
        <v>#REF!</v>
      </c>
      <c r="D160" s="317" t="e">
        <f>'SAPTBG WORKFIRSTPROG.MONITORING'!#REF!</f>
        <v>#REF!</v>
      </c>
      <c r="E160" s="317" t="e">
        <f>'SAPTBG WORKFIRSTPROG.MONITORING'!#REF!</f>
        <v>#REF!</v>
      </c>
      <c r="F160" s="317" t="e">
        <f>'SAPTBG WORKFIRSTPROG.MONITORING'!#REF!</f>
        <v>#REF!</v>
      </c>
      <c r="G160" s="341" t="e">
        <f>'SAPTBG WORKFIRSTPROG.MONITORING'!#REF!</f>
        <v>#REF!</v>
      </c>
      <c r="H160" s="359" t="e">
        <f t="shared" si="18"/>
        <v>#REF!</v>
      </c>
      <c r="I160" s="112">
        <f>'Workbook Set-up'!$B$31</f>
        <v>0</v>
      </c>
    </row>
    <row r="161" spans="1:9" s="103" customFormat="1" ht="16" thickBot="1">
      <c r="A161" s="191"/>
      <c r="B161" s="190" t="s">
        <v>325</v>
      </c>
      <c r="C161" s="319" t="e">
        <f>SUM(C155:C160)</f>
        <v>#REF!</v>
      </c>
      <c r="D161" s="318" t="e">
        <f>SUM(D155:D160)</f>
        <v>#REF!</v>
      </c>
      <c r="E161" s="318" t="e">
        <f>SUM(E155:E160)</f>
        <v>#REF!</v>
      </c>
      <c r="F161" s="318" t="e">
        <f>SUM(F155:F160)</f>
        <v>#REF!</v>
      </c>
      <c r="G161" s="336" t="e">
        <f>IF(SUM(E161:F161)=0,0,E161/SUM(E161:F161))</f>
        <v>#REF!</v>
      </c>
      <c r="H161" s="323" t="e">
        <f t="shared" si="18"/>
        <v>#REF!</v>
      </c>
      <c r="I161" s="112">
        <f>'Workbook Set-up'!$B$31</f>
        <v>0</v>
      </c>
    </row>
    <row r="162" spans="1:9" s="103" customFormat="1">
      <c r="A162" s="189"/>
      <c r="B162" s="188"/>
      <c r="C162" s="188"/>
      <c r="D162" s="188"/>
      <c r="E162" s="188"/>
      <c r="F162" s="188"/>
      <c r="G162" s="188"/>
      <c r="H162" s="362"/>
      <c r="I162" s="112">
        <f>'Workbook Set-up'!$B$31</f>
        <v>0</v>
      </c>
    </row>
    <row r="163" spans="1:9" s="103" customFormat="1" ht="13" thickBot="1">
      <c r="H163" s="355"/>
      <c r="I163" s="112">
        <f>'Workbook Set-up'!$B$31</f>
        <v>0</v>
      </c>
    </row>
    <row r="164" spans="1:9" s="103" customFormat="1" ht="16" thickBot="1">
      <c r="A164" s="881" t="s">
        <v>408</v>
      </c>
      <c r="B164" s="882"/>
      <c r="C164" s="882"/>
      <c r="D164" s="882"/>
      <c r="E164" s="882"/>
      <c r="F164" s="882"/>
      <c r="G164" s="882"/>
      <c r="H164" s="883"/>
      <c r="I164" s="112">
        <f>'Workbook Set-up'!$B$32</f>
        <v>0</v>
      </c>
    </row>
    <row r="165" spans="1:9" s="103" customFormat="1" ht="14" customHeight="1">
      <c r="A165" s="191"/>
      <c r="H165" s="355"/>
      <c r="I165" s="112">
        <f>'Workbook Set-up'!$B$32</f>
        <v>0</v>
      </c>
    </row>
    <row r="166" spans="1:9" s="103" customFormat="1" ht="37.5" customHeight="1" thickBot="1">
      <c r="A166" s="191"/>
      <c r="B166" s="196"/>
      <c r="C166" s="195" t="s">
        <v>40</v>
      </c>
      <c r="D166" s="194" t="s">
        <v>14</v>
      </c>
      <c r="E166" s="194" t="s">
        <v>36</v>
      </c>
      <c r="F166" s="194" t="s">
        <v>37</v>
      </c>
      <c r="G166" s="340" t="s">
        <v>41</v>
      </c>
      <c r="H166" s="357" t="s">
        <v>661</v>
      </c>
      <c r="I166" s="112">
        <f>'Workbook Set-up'!$B$32</f>
        <v>0</v>
      </c>
    </row>
    <row r="167" spans="1:9" s="103" customFormat="1" ht="36" customHeight="1" thickTop="1">
      <c r="A167" s="193">
        <v>1</v>
      </c>
      <c r="B167" s="310" t="s">
        <v>420</v>
      </c>
      <c r="C167" s="192" t="e">
        <f t="shared" ref="C167:C173" si="19">E167+F167</f>
        <v>#REF!</v>
      </c>
      <c r="D167" s="192" t="e">
        <f>'SAPTBG WORK FIRST RECORD REVIEW'!#REF!</f>
        <v>#REF!</v>
      </c>
      <c r="E167" s="192" t="e">
        <f>'SAPTBG WORK FIRST RECORD REVIEW'!#REF!</f>
        <v>#REF!</v>
      </c>
      <c r="F167" s="192" t="e">
        <f>'SAPTBG WORK FIRST RECORD REVIEW'!#REF!</f>
        <v>#REF!</v>
      </c>
      <c r="G167" s="337" t="e">
        <f>'SAPTBG WORK FIRST RECORD REVIEW'!#REF!</f>
        <v>#REF!</v>
      </c>
      <c r="H167" s="361" t="e">
        <f t="shared" ref="H167:H174" si="20">IF(AND(G167=0,C167=0),"Item Not Scored",IF(G167&gt;=0.83,"",IF(G167&lt;0.83,"Required")))</f>
        <v>#REF!</v>
      </c>
      <c r="I167" s="112">
        <f>'Workbook Set-up'!$B$32</f>
        <v>0</v>
      </c>
    </row>
    <row r="168" spans="1:9" s="103" customFormat="1" ht="27.75" customHeight="1">
      <c r="A168" s="193">
        <v>2</v>
      </c>
      <c r="B168" s="313" t="s">
        <v>635</v>
      </c>
      <c r="C168" s="312" t="e">
        <f t="shared" si="19"/>
        <v>#REF!</v>
      </c>
      <c r="D168" s="192" t="e">
        <f>'SAPTBG WORK FIRST RECORD REVIEW'!#REF!</f>
        <v>#REF!</v>
      </c>
      <c r="E168" s="192" t="e">
        <f>'SAPTBG WORK FIRST RECORD REVIEW'!#REF!</f>
        <v>#REF!</v>
      </c>
      <c r="F168" s="192" t="e">
        <f>'SAPTBG WORK FIRST RECORD REVIEW'!#REF!</f>
        <v>#REF!</v>
      </c>
      <c r="G168" s="337" t="e">
        <f>'SAPTBG WORK FIRST RECORD REVIEW'!#REF!</f>
        <v>#REF!</v>
      </c>
      <c r="H168" s="360" t="e">
        <f t="shared" si="20"/>
        <v>#REF!</v>
      </c>
      <c r="I168" s="112">
        <f>'Workbook Set-up'!$B$32</f>
        <v>0</v>
      </c>
    </row>
    <row r="169" spans="1:9" s="103" customFormat="1" ht="27" customHeight="1">
      <c r="A169" s="193">
        <v>3</v>
      </c>
      <c r="B169" s="311" t="s">
        <v>203</v>
      </c>
      <c r="C169" s="193" t="e">
        <f t="shared" si="19"/>
        <v>#REF!</v>
      </c>
      <c r="D169" s="192" t="e">
        <f>'SAPTBG WORK FIRST RECORD REVIEW'!#REF!</f>
        <v>#REF!</v>
      </c>
      <c r="E169" s="192" t="e">
        <f>'SAPTBG WORK FIRST RECORD REVIEW'!#REF!</f>
        <v>#REF!</v>
      </c>
      <c r="F169" s="192" t="e">
        <f>'SAPTBG WORK FIRST RECORD REVIEW'!#REF!</f>
        <v>#REF!</v>
      </c>
      <c r="G169" s="337" t="e">
        <f>'SAPTBG WORK FIRST RECORD REVIEW'!#REF!</f>
        <v>#REF!</v>
      </c>
      <c r="H169" s="360" t="e">
        <f t="shared" si="20"/>
        <v>#REF!</v>
      </c>
      <c r="I169" s="112">
        <f>'Workbook Set-up'!$B$32</f>
        <v>0</v>
      </c>
    </row>
    <row r="170" spans="1:9" s="103" customFormat="1" ht="24" customHeight="1">
      <c r="A170" s="193">
        <v>4</v>
      </c>
      <c r="B170" s="311" t="s">
        <v>205</v>
      </c>
      <c r="C170" s="193" t="e">
        <f t="shared" si="19"/>
        <v>#REF!</v>
      </c>
      <c r="D170" s="192" t="e">
        <f>'SAPTBG WORK FIRST RECORD REVIEW'!#REF!</f>
        <v>#REF!</v>
      </c>
      <c r="E170" s="192" t="e">
        <f>'SAPTBG WORK FIRST RECORD REVIEW'!#REF!</f>
        <v>#REF!</v>
      </c>
      <c r="F170" s="192" t="e">
        <f>'SAPTBG WORK FIRST RECORD REVIEW'!#REF!</f>
        <v>#REF!</v>
      </c>
      <c r="G170" s="337" t="e">
        <f>'SAPTBG WORK FIRST RECORD REVIEW'!#REF!</f>
        <v>#REF!</v>
      </c>
      <c r="H170" s="360" t="e">
        <f t="shared" si="20"/>
        <v>#REF!</v>
      </c>
      <c r="I170" s="112">
        <f>'Workbook Set-up'!$B$32</f>
        <v>0</v>
      </c>
    </row>
    <row r="171" spans="1:9" s="103" customFormat="1" ht="27" customHeight="1">
      <c r="A171" s="193">
        <v>5</v>
      </c>
      <c r="B171" s="311" t="s">
        <v>204</v>
      </c>
      <c r="C171" s="193" t="e">
        <f t="shared" si="19"/>
        <v>#REF!</v>
      </c>
      <c r="D171" s="192" t="e">
        <f>'SAPTBG WORK FIRST RECORD REVIEW'!#REF!</f>
        <v>#REF!</v>
      </c>
      <c r="E171" s="192" t="e">
        <f>'SAPTBG WORK FIRST RECORD REVIEW'!#REF!</f>
        <v>#REF!</v>
      </c>
      <c r="F171" s="192" t="e">
        <f>'SAPTBG WORK FIRST RECORD REVIEW'!#REF!</f>
        <v>#REF!</v>
      </c>
      <c r="G171" s="337" t="e">
        <f>'SAPTBG WORK FIRST RECORD REVIEW'!#REF!</f>
        <v>#REF!</v>
      </c>
      <c r="H171" s="360" t="e">
        <f t="shared" si="20"/>
        <v>#REF!</v>
      </c>
      <c r="I171" s="112">
        <f>'Workbook Set-up'!$B$32</f>
        <v>0</v>
      </c>
    </row>
    <row r="172" spans="1:9" s="103" customFormat="1" ht="27.75" customHeight="1">
      <c r="A172" s="193">
        <v>6</v>
      </c>
      <c r="B172" s="311" t="s">
        <v>248</v>
      </c>
      <c r="C172" s="193" t="e">
        <f t="shared" si="19"/>
        <v>#REF!</v>
      </c>
      <c r="D172" s="192" t="e">
        <f>'SAPTBG WORK FIRST RECORD REVIEW'!#REF!</f>
        <v>#REF!</v>
      </c>
      <c r="E172" s="192" t="e">
        <f>'SAPTBG WORK FIRST RECORD REVIEW'!#REF!</f>
        <v>#REF!</v>
      </c>
      <c r="F172" s="192" t="e">
        <f>'SAPTBG WORK FIRST RECORD REVIEW'!#REF!</f>
        <v>#REF!</v>
      </c>
      <c r="G172" s="337" t="e">
        <f>'SAPTBG WORK FIRST RECORD REVIEW'!#REF!</f>
        <v>#REF!</v>
      </c>
      <c r="H172" s="360" t="e">
        <f t="shared" si="20"/>
        <v>#REF!</v>
      </c>
      <c r="I172" s="112">
        <f>'Workbook Set-up'!$B$32</f>
        <v>0</v>
      </c>
    </row>
    <row r="173" spans="1:9" s="103" customFormat="1" ht="30.75" customHeight="1" thickBot="1">
      <c r="A173" s="193">
        <v>7</v>
      </c>
      <c r="B173" s="311" t="s">
        <v>249</v>
      </c>
      <c r="C173" s="316" t="e">
        <f t="shared" si="19"/>
        <v>#REF!</v>
      </c>
      <c r="D173" s="316" t="e">
        <f>'SAPTBG WORK FIRST RECORD REVIEW'!#REF!</f>
        <v>#REF!</v>
      </c>
      <c r="E173" s="316" t="e">
        <f>'SAPTBG WORK FIRST RECORD REVIEW'!#REF!</f>
        <v>#REF!</v>
      </c>
      <c r="F173" s="316" t="e">
        <f>'SAPTBG WORK FIRST RECORD REVIEW'!#REF!</f>
        <v>#REF!</v>
      </c>
      <c r="G173" s="339" t="e">
        <f>'SAPTBG WORK FIRST RECORD REVIEW'!#REF!</f>
        <v>#REF!</v>
      </c>
      <c r="H173" s="366" t="e">
        <f t="shared" si="20"/>
        <v>#REF!</v>
      </c>
      <c r="I173" s="112">
        <f>'Workbook Set-up'!$B$32</f>
        <v>0</v>
      </c>
    </row>
    <row r="174" spans="1:9" s="103" customFormat="1" ht="16" thickBot="1">
      <c r="A174" s="191"/>
      <c r="B174" s="190" t="s">
        <v>325</v>
      </c>
      <c r="C174" s="319" t="e">
        <f>SUM(C167:C173)</f>
        <v>#REF!</v>
      </c>
      <c r="D174" s="318" t="e">
        <f>SUM(D167:D173)</f>
        <v>#REF!</v>
      </c>
      <c r="E174" s="318" t="e">
        <f>SUM(E167:E173)</f>
        <v>#REF!</v>
      </c>
      <c r="F174" s="318" t="e">
        <f>SUM(F167:F173)</f>
        <v>#REF!</v>
      </c>
      <c r="G174" s="336" t="e">
        <f>IF(SUM(E174:F174)=0,0,E174/SUM(E174:F174))</f>
        <v>#REF!</v>
      </c>
      <c r="H174" s="323" t="e">
        <f t="shared" si="20"/>
        <v>#REF!</v>
      </c>
      <c r="I174" s="112">
        <f>'Workbook Set-up'!$B$32</f>
        <v>0</v>
      </c>
    </row>
    <row r="175" spans="1:9" s="103" customFormat="1">
      <c r="A175" s="189"/>
      <c r="B175" s="188"/>
      <c r="C175" s="188"/>
      <c r="D175" s="188"/>
      <c r="E175" s="188"/>
      <c r="F175" s="188"/>
      <c r="G175" s="188"/>
      <c r="H175" s="362"/>
      <c r="I175" s="112">
        <f>'Workbook Set-up'!$B$32</f>
        <v>0</v>
      </c>
    </row>
    <row r="176" spans="1:9" s="103" customFormat="1" ht="13" thickBot="1">
      <c r="H176" s="355"/>
      <c r="I176" s="112">
        <f>'Workbook Set-up'!$B$32</f>
        <v>0</v>
      </c>
    </row>
    <row r="177" spans="1:9" s="103" customFormat="1" ht="16" thickBot="1">
      <c r="A177" s="881" t="s">
        <v>206</v>
      </c>
      <c r="B177" s="882"/>
      <c r="C177" s="882"/>
      <c r="D177" s="882"/>
      <c r="E177" s="882"/>
      <c r="F177" s="882"/>
      <c r="G177" s="882"/>
      <c r="H177" s="883"/>
      <c r="I177" s="112">
        <f>'Workbook Set-up'!$B$33</f>
        <v>0</v>
      </c>
    </row>
    <row r="178" spans="1:9" s="103" customFormat="1" ht="14" customHeight="1">
      <c r="A178" s="191"/>
      <c r="H178" s="355"/>
      <c r="I178" s="112">
        <f>'Workbook Set-up'!$B$33</f>
        <v>0</v>
      </c>
    </row>
    <row r="179" spans="1:9" s="103" customFormat="1" ht="39" customHeight="1" thickBot="1">
      <c r="A179" s="191"/>
      <c r="B179" s="196"/>
      <c r="C179" s="195" t="s">
        <v>40</v>
      </c>
      <c r="D179" s="194" t="s">
        <v>14</v>
      </c>
      <c r="E179" s="194" t="s">
        <v>36</v>
      </c>
      <c r="F179" s="194" t="s">
        <v>37</v>
      </c>
      <c r="G179" s="340" t="s">
        <v>41</v>
      </c>
      <c r="H179" s="357" t="s">
        <v>661</v>
      </c>
      <c r="I179" s="112">
        <f>'Workbook Set-up'!$B$33</f>
        <v>0</v>
      </c>
    </row>
    <row r="180" spans="1:9" s="103" customFormat="1" ht="27" customHeight="1" thickTop="1">
      <c r="A180" s="193">
        <v>1</v>
      </c>
      <c r="B180" s="309" t="s">
        <v>467</v>
      </c>
      <c r="C180" s="192" t="e">
        <f>E180+F180</f>
        <v>#REF!</v>
      </c>
      <c r="D180" s="192" t="e">
        <f>'JJSAMHP PROGRAM MONITORING'!#REF!</f>
        <v>#REF!</v>
      </c>
      <c r="E180" s="192" t="e">
        <f>'JJSAMHP PROGRAM MONITORING'!#REF!</f>
        <v>#REF!</v>
      </c>
      <c r="F180" s="192" t="e">
        <f>'JJSAMHP PROGRAM MONITORING'!#REF!</f>
        <v>#REF!</v>
      </c>
      <c r="G180" s="337" t="e">
        <f>'JJSAMHP PROGRAM MONITORING'!#REF!</f>
        <v>#REF!</v>
      </c>
      <c r="H180" s="361" t="e">
        <f t="shared" ref="H180:H185" si="21">IF(AND(G180=0,C180=0),"Item Not Scored",IF(G180&gt;=0.83,"",IF(G180&lt;0.83,"Required")))</f>
        <v>#REF!</v>
      </c>
      <c r="I180" s="112">
        <f>'Workbook Set-up'!$B$33</f>
        <v>0</v>
      </c>
    </row>
    <row r="181" spans="1:9" s="103" customFormat="1" ht="27" customHeight="1">
      <c r="A181" s="193">
        <v>2</v>
      </c>
      <c r="B181" s="309" t="s">
        <v>194</v>
      </c>
      <c r="C181" s="193" t="e">
        <f>E181+F181</f>
        <v>#REF!</v>
      </c>
      <c r="D181" s="192" t="e">
        <f>'JJSAMHP PROGRAM MONITORING'!#REF!</f>
        <v>#REF!</v>
      </c>
      <c r="E181" s="192" t="e">
        <f>'JJSAMHP PROGRAM MONITORING'!#REF!</f>
        <v>#REF!</v>
      </c>
      <c r="F181" s="192" t="e">
        <f>'JJSAMHP PROGRAM MONITORING'!#REF!</f>
        <v>#REF!</v>
      </c>
      <c r="G181" s="337" t="e">
        <f>'JJSAMHP PROGRAM MONITORING'!#REF!</f>
        <v>#REF!</v>
      </c>
      <c r="H181" s="360" t="e">
        <f t="shared" si="21"/>
        <v>#REF!</v>
      </c>
      <c r="I181" s="112">
        <f>'Workbook Set-up'!$B$33</f>
        <v>0</v>
      </c>
    </row>
    <row r="182" spans="1:9" s="103" customFormat="1" ht="27" customHeight="1">
      <c r="A182" s="193">
        <v>3</v>
      </c>
      <c r="B182" s="307" t="s">
        <v>486</v>
      </c>
      <c r="C182" s="193" t="e">
        <f>E182+F182</f>
        <v>#REF!</v>
      </c>
      <c r="D182" s="192" t="e">
        <f>'JJSAMHP PROGRAM MONITORING'!#REF!</f>
        <v>#REF!</v>
      </c>
      <c r="E182" s="192" t="e">
        <f>'JJSAMHP PROGRAM MONITORING'!#REF!</f>
        <v>#REF!</v>
      </c>
      <c r="F182" s="192" t="e">
        <f>'JJSAMHP PROGRAM MONITORING'!#REF!</f>
        <v>#REF!</v>
      </c>
      <c r="G182" s="337" t="e">
        <f>'JJSAMHP PROGRAM MONITORING'!#REF!</f>
        <v>#REF!</v>
      </c>
      <c r="H182" s="360" t="e">
        <f t="shared" si="21"/>
        <v>#REF!</v>
      </c>
      <c r="I182" s="112">
        <f>'Workbook Set-up'!$B$33</f>
        <v>0</v>
      </c>
    </row>
    <row r="183" spans="1:9" s="103" customFormat="1" ht="27" customHeight="1">
      <c r="A183" s="193">
        <v>4</v>
      </c>
      <c r="B183" s="309" t="s">
        <v>421</v>
      </c>
      <c r="C183" s="193" t="e">
        <f>E183+F183</f>
        <v>#REF!</v>
      </c>
      <c r="D183" s="192" t="e">
        <f>'JJSAMHP PROGRAM MONITORING'!#REF!</f>
        <v>#REF!</v>
      </c>
      <c r="E183" s="192" t="e">
        <f>'JJSAMHP PROGRAM MONITORING'!#REF!</f>
        <v>#REF!</v>
      </c>
      <c r="F183" s="192" t="e">
        <f>'JJSAMHP PROGRAM MONITORING'!#REF!</f>
        <v>#REF!</v>
      </c>
      <c r="G183" s="337" t="e">
        <f>'JJSAMHP PROGRAM MONITORING'!#REF!</f>
        <v>#REF!</v>
      </c>
      <c r="H183" s="360" t="e">
        <f t="shared" si="21"/>
        <v>#REF!</v>
      </c>
      <c r="I183" s="112">
        <f>'Workbook Set-up'!$B$33</f>
        <v>0</v>
      </c>
    </row>
    <row r="184" spans="1:9" s="103" customFormat="1" ht="27" customHeight="1" thickBot="1">
      <c r="A184" s="193">
        <v>5</v>
      </c>
      <c r="B184" s="309" t="s">
        <v>468</v>
      </c>
      <c r="C184" s="316" t="e">
        <f>E184+F184</f>
        <v>#REF!</v>
      </c>
      <c r="D184" s="317" t="e">
        <f>'JJSAMHP PROGRAM MONITORING'!#REF!</f>
        <v>#REF!</v>
      </c>
      <c r="E184" s="317" t="e">
        <f>'JJSAMHP PROGRAM MONITORING'!#REF!</f>
        <v>#REF!</v>
      </c>
      <c r="F184" s="317" t="e">
        <f>'JJSAMHP PROGRAM MONITORING'!#REF!</f>
        <v>#REF!</v>
      </c>
      <c r="G184" s="341" t="e">
        <f>'JJSAMHP PROGRAM MONITORING'!#REF!</f>
        <v>#REF!</v>
      </c>
      <c r="H184" s="359" t="e">
        <f t="shared" si="21"/>
        <v>#REF!</v>
      </c>
      <c r="I184" s="112">
        <f>'Workbook Set-up'!$B$33</f>
        <v>0</v>
      </c>
    </row>
    <row r="185" spans="1:9" s="103" customFormat="1" ht="16" thickBot="1">
      <c r="A185" s="191"/>
      <c r="B185" s="190" t="s">
        <v>325</v>
      </c>
      <c r="C185" s="319" t="e">
        <f>SUM(C180:C184)</f>
        <v>#REF!</v>
      </c>
      <c r="D185" s="318" t="e">
        <f>SUM(D180:D184)</f>
        <v>#REF!</v>
      </c>
      <c r="E185" s="318" t="e">
        <f>SUM(E180:E184)</f>
        <v>#REF!</v>
      </c>
      <c r="F185" s="318" t="e">
        <f>SUM(F180:F184)</f>
        <v>#REF!</v>
      </c>
      <c r="G185" s="336" t="e">
        <f>IF(SUM(E185:F185)=0,0,E185/SUM(E185:F185))</f>
        <v>#REF!</v>
      </c>
      <c r="H185" s="343" t="e">
        <f t="shared" si="21"/>
        <v>#REF!</v>
      </c>
      <c r="I185" s="112">
        <f>'Workbook Set-up'!$B$33</f>
        <v>0</v>
      </c>
    </row>
    <row r="186" spans="1:9" s="103" customFormat="1">
      <c r="A186" s="189"/>
      <c r="B186" s="188"/>
      <c r="C186" s="188"/>
      <c r="D186" s="188"/>
      <c r="E186" s="188"/>
      <c r="F186" s="188"/>
      <c r="G186" s="188"/>
      <c r="H186" s="362"/>
      <c r="I186" s="112">
        <f>'Workbook Set-up'!$B$33</f>
        <v>0</v>
      </c>
    </row>
    <row r="187" spans="1:9" s="103" customFormat="1" ht="13" thickBot="1">
      <c r="H187" s="355"/>
      <c r="I187" s="112">
        <f>'Workbook Set-up'!$B$33</f>
        <v>0</v>
      </c>
    </row>
    <row r="188" spans="1:9" s="103" customFormat="1" ht="16" thickBot="1">
      <c r="A188" s="881" t="s">
        <v>208</v>
      </c>
      <c r="B188" s="882"/>
      <c r="C188" s="882"/>
      <c r="D188" s="882"/>
      <c r="E188" s="882"/>
      <c r="F188" s="882"/>
      <c r="G188" s="882"/>
      <c r="H188" s="883"/>
      <c r="I188" s="112">
        <f>'Workbook Set-up'!$B$35</f>
        <v>0</v>
      </c>
    </row>
    <row r="189" spans="1:9" s="103" customFormat="1" ht="14" customHeight="1">
      <c r="A189" s="191"/>
      <c r="H189" s="355"/>
      <c r="I189" s="112">
        <f>'Workbook Set-up'!$B$35</f>
        <v>0</v>
      </c>
    </row>
    <row r="190" spans="1:9" s="103" customFormat="1" ht="38.25" customHeight="1" thickBot="1">
      <c r="A190" s="191"/>
      <c r="B190" s="196"/>
      <c r="C190" s="195" t="s">
        <v>40</v>
      </c>
      <c r="D190" s="194" t="s">
        <v>14</v>
      </c>
      <c r="E190" s="194" t="s">
        <v>36</v>
      </c>
      <c r="F190" s="194" t="s">
        <v>37</v>
      </c>
      <c r="G190" s="340" t="s">
        <v>41</v>
      </c>
      <c r="H190" s="357" t="s">
        <v>661</v>
      </c>
      <c r="I190" s="112">
        <f>'Workbook Set-up'!$B$35</f>
        <v>0</v>
      </c>
    </row>
    <row r="191" spans="1:9" s="103" customFormat="1" ht="27" customHeight="1" thickTop="1">
      <c r="A191" s="193">
        <v>1</v>
      </c>
      <c r="B191" s="307" t="s">
        <v>222</v>
      </c>
      <c r="C191" s="192" t="e">
        <f t="shared" ref="C191:C197" si="22">E191+F191</f>
        <v>#REF!</v>
      </c>
      <c r="D191" s="192" t="e">
        <f>'CMHSBG PROG. MONITORING'!#REF!</f>
        <v>#REF!</v>
      </c>
      <c r="E191" s="192" t="e">
        <f>'CMHSBG PROG. MONITORING'!#REF!</f>
        <v>#REF!</v>
      </c>
      <c r="F191" s="192" t="e">
        <f>'CMHSBG PROG. MONITORING'!#REF!</f>
        <v>#REF!</v>
      </c>
      <c r="G191" s="337" t="e">
        <f>'CMHSBG PROG. MONITORING'!#REF!</f>
        <v>#REF!</v>
      </c>
      <c r="H191" s="361" t="e">
        <f t="shared" ref="H191:H198" si="23">IF(AND(G191=0,C191=0),"Item Not Scored",IF(G191&gt;=0.83,"",IF(G191&lt;0.83,"Required")))</f>
        <v>#REF!</v>
      </c>
      <c r="I191" s="112">
        <f>'Workbook Set-up'!$B$35</f>
        <v>0</v>
      </c>
    </row>
    <row r="192" spans="1:9" s="103" customFormat="1" ht="27" customHeight="1">
      <c r="A192" s="193">
        <v>2</v>
      </c>
      <c r="B192" s="307" t="s">
        <v>209</v>
      </c>
      <c r="C192" s="193" t="e">
        <f t="shared" si="22"/>
        <v>#REF!</v>
      </c>
      <c r="D192" s="192" t="e">
        <f>'CMHSBG PROG. MONITORING'!#REF!</f>
        <v>#REF!</v>
      </c>
      <c r="E192" s="192" t="e">
        <f>'CMHSBG PROG. MONITORING'!#REF!</f>
        <v>#REF!</v>
      </c>
      <c r="F192" s="192" t="e">
        <f>'CMHSBG PROG. MONITORING'!#REF!</f>
        <v>#REF!</v>
      </c>
      <c r="G192" s="337" t="e">
        <f>'CMHSBG PROG. MONITORING'!#REF!</f>
        <v>#REF!</v>
      </c>
      <c r="H192" s="360" t="e">
        <f t="shared" si="23"/>
        <v>#REF!</v>
      </c>
      <c r="I192" s="112">
        <f>'Workbook Set-up'!$B$35</f>
        <v>0</v>
      </c>
    </row>
    <row r="193" spans="1:9" s="103" customFormat="1" ht="27" customHeight="1">
      <c r="A193" s="193">
        <v>3</v>
      </c>
      <c r="B193" s="307" t="s">
        <v>266</v>
      </c>
      <c r="C193" s="193" t="e">
        <f t="shared" si="22"/>
        <v>#REF!</v>
      </c>
      <c r="D193" s="192" t="e">
        <f>'CMHSBG PROG. MONITORING'!#REF!</f>
        <v>#REF!</v>
      </c>
      <c r="E193" s="192" t="e">
        <f>'CMHSBG PROG. MONITORING'!#REF!</f>
        <v>#REF!</v>
      </c>
      <c r="F193" s="192" t="e">
        <f>'CMHSBG PROG. MONITORING'!#REF!</f>
        <v>#REF!</v>
      </c>
      <c r="G193" s="337" t="e">
        <f>'CMHSBG PROG. MONITORING'!#REF!</f>
        <v>#REF!</v>
      </c>
      <c r="H193" s="360" t="e">
        <f t="shared" si="23"/>
        <v>#REF!</v>
      </c>
      <c r="I193" s="112">
        <f>'Workbook Set-up'!$B$35</f>
        <v>0</v>
      </c>
    </row>
    <row r="194" spans="1:9" s="103" customFormat="1" ht="27" customHeight="1">
      <c r="A194" s="193">
        <v>4</v>
      </c>
      <c r="B194" s="307" t="s">
        <v>422</v>
      </c>
      <c r="C194" s="193" t="e">
        <f t="shared" si="22"/>
        <v>#REF!</v>
      </c>
      <c r="D194" s="192" t="e">
        <f>'CMHSBG PROG. MONITORING'!#REF!</f>
        <v>#REF!</v>
      </c>
      <c r="E194" s="192" t="e">
        <f>'CMHSBG PROG. MONITORING'!#REF!</f>
        <v>#REF!</v>
      </c>
      <c r="F194" s="192" t="e">
        <f>'CMHSBG PROG. MONITORING'!#REF!</f>
        <v>#REF!</v>
      </c>
      <c r="G194" s="337" t="e">
        <f>'CMHSBG PROG. MONITORING'!#REF!</f>
        <v>#REF!</v>
      </c>
      <c r="H194" s="360" t="e">
        <f t="shared" si="23"/>
        <v>#REF!</v>
      </c>
      <c r="I194" s="112">
        <f>'Workbook Set-up'!$B$35</f>
        <v>0</v>
      </c>
    </row>
    <row r="195" spans="1:9" s="103" customFormat="1" ht="27" customHeight="1">
      <c r="A195" s="193">
        <v>5</v>
      </c>
      <c r="B195" s="309" t="s">
        <v>210</v>
      </c>
      <c r="C195" s="193" t="e">
        <f t="shared" si="22"/>
        <v>#REF!</v>
      </c>
      <c r="D195" s="192" t="e">
        <f>'CMHSBG PROG. MONITORING'!#REF!</f>
        <v>#REF!</v>
      </c>
      <c r="E195" s="192" t="e">
        <f>'CMHSBG PROG. MONITORING'!#REF!</f>
        <v>#REF!</v>
      </c>
      <c r="F195" s="192" t="e">
        <f>'CMHSBG PROG. MONITORING'!#REF!</f>
        <v>#REF!</v>
      </c>
      <c r="G195" s="337" t="e">
        <f>'CMHSBG PROG. MONITORING'!#REF!</f>
        <v>#REF!</v>
      </c>
      <c r="H195" s="360" t="e">
        <f t="shared" si="23"/>
        <v>#REF!</v>
      </c>
      <c r="I195" s="112">
        <f>'Workbook Set-up'!$B$35</f>
        <v>0</v>
      </c>
    </row>
    <row r="196" spans="1:9" s="103" customFormat="1" ht="27" customHeight="1">
      <c r="A196" s="193">
        <v>6</v>
      </c>
      <c r="B196" s="307" t="s">
        <v>211</v>
      </c>
      <c r="C196" s="193" t="e">
        <f t="shared" si="22"/>
        <v>#REF!</v>
      </c>
      <c r="D196" s="192" t="e">
        <f>'CMHSBG PROG. MONITORING'!#REF!</f>
        <v>#REF!</v>
      </c>
      <c r="E196" s="192" t="e">
        <f>'CMHSBG PROG. MONITORING'!#REF!</f>
        <v>#REF!</v>
      </c>
      <c r="F196" s="192" t="e">
        <f>'CMHSBG PROG. MONITORING'!#REF!</f>
        <v>#REF!</v>
      </c>
      <c r="G196" s="337" t="e">
        <f>'CMHSBG PROG. MONITORING'!#REF!</f>
        <v>#REF!</v>
      </c>
      <c r="H196" s="360" t="e">
        <f t="shared" si="23"/>
        <v>#REF!</v>
      </c>
      <c r="I196" s="112">
        <f>'Workbook Set-up'!$B$35</f>
        <v>0</v>
      </c>
    </row>
    <row r="197" spans="1:9" s="103" customFormat="1" ht="27" customHeight="1" thickBot="1">
      <c r="A197" s="193">
        <v>7</v>
      </c>
      <c r="B197" s="307" t="s">
        <v>265</v>
      </c>
      <c r="C197" s="316" t="e">
        <f t="shared" si="22"/>
        <v>#REF!</v>
      </c>
      <c r="D197" s="316" t="e">
        <f>'CMHSBG PROG. MONITORING'!#REF!</f>
        <v>#REF!</v>
      </c>
      <c r="E197" s="316" t="e">
        <f>'CMHSBG PROG. MONITORING'!#REF!</f>
        <v>#REF!</v>
      </c>
      <c r="F197" s="316" t="e">
        <f>'CMHSBG PROG. MONITORING'!#REF!</f>
        <v>#REF!</v>
      </c>
      <c r="G197" s="339" t="e">
        <f>'CMHSBG PROG. MONITORING'!#REF!</f>
        <v>#REF!</v>
      </c>
      <c r="H197" s="359" t="e">
        <f t="shared" si="23"/>
        <v>#REF!</v>
      </c>
      <c r="I197" s="112">
        <f>'Workbook Set-up'!$B$35</f>
        <v>0</v>
      </c>
    </row>
    <row r="198" spans="1:9" s="103" customFormat="1" ht="16" thickBot="1">
      <c r="A198" s="191"/>
      <c r="B198" s="190" t="s">
        <v>325</v>
      </c>
      <c r="C198" s="319" t="e">
        <f>SUM(C191:C197)</f>
        <v>#REF!</v>
      </c>
      <c r="D198" s="318" t="e">
        <f>SUM(D191:D197)</f>
        <v>#REF!</v>
      </c>
      <c r="E198" s="318" t="e">
        <f>SUM(E191:E197)</f>
        <v>#REF!</v>
      </c>
      <c r="F198" s="318" t="e">
        <f>SUM(F191:F197)</f>
        <v>#REF!</v>
      </c>
      <c r="G198" s="336" t="e">
        <f>IF(SUM(E198:F198)=0,0,E198/SUM(E198:F198))</f>
        <v>#REF!</v>
      </c>
      <c r="H198" s="323" t="e">
        <f t="shared" si="23"/>
        <v>#REF!</v>
      </c>
      <c r="I198" s="112">
        <f>'Workbook Set-up'!$B$35</f>
        <v>0</v>
      </c>
    </row>
    <row r="199" spans="1:9" s="103" customFormat="1">
      <c r="A199" s="189"/>
      <c r="B199" s="188"/>
      <c r="C199" s="188"/>
      <c r="D199" s="188"/>
      <c r="E199" s="188"/>
      <c r="F199" s="188"/>
      <c r="G199" s="188"/>
      <c r="H199" s="362"/>
      <c r="I199" s="112">
        <f>'Workbook Set-up'!$B$35</f>
        <v>0</v>
      </c>
    </row>
    <row r="200" spans="1:9" s="103" customFormat="1" ht="13" thickBot="1">
      <c r="G200" s="344"/>
      <c r="H200" s="355"/>
      <c r="I200" s="112">
        <f>'Workbook Set-up'!$B$35</f>
        <v>0</v>
      </c>
    </row>
    <row r="201" spans="1:9" s="103" customFormat="1" ht="16" thickBot="1">
      <c r="A201" s="881" t="s">
        <v>469</v>
      </c>
      <c r="B201" s="882"/>
      <c r="C201" s="882"/>
      <c r="D201" s="882"/>
      <c r="E201" s="882"/>
      <c r="F201" s="882"/>
      <c r="G201" s="882"/>
      <c r="H201" s="883"/>
      <c r="I201" s="112">
        <f>'Workbook Set-up'!$B$36</f>
        <v>0</v>
      </c>
    </row>
    <row r="202" spans="1:9" s="103" customFormat="1" ht="14" customHeight="1">
      <c r="A202" s="191"/>
      <c r="H202" s="355"/>
      <c r="I202" s="112">
        <f>'Workbook Set-up'!$B$36</f>
        <v>0</v>
      </c>
    </row>
    <row r="203" spans="1:9" s="103" customFormat="1" ht="38.25" customHeight="1" thickBot="1">
      <c r="A203" s="191"/>
      <c r="B203" s="196"/>
      <c r="C203" s="195" t="s">
        <v>40</v>
      </c>
      <c r="D203" s="194" t="s">
        <v>14</v>
      </c>
      <c r="E203" s="194" t="s">
        <v>36</v>
      </c>
      <c r="F203" s="194" t="s">
        <v>37</v>
      </c>
      <c r="G203" s="340" t="s">
        <v>41</v>
      </c>
      <c r="H203" s="357" t="s">
        <v>661</v>
      </c>
      <c r="I203" s="112">
        <f>'Workbook Set-up'!$B$36</f>
        <v>0</v>
      </c>
    </row>
    <row r="204" spans="1:9" s="103" customFormat="1" ht="27.75" customHeight="1" thickTop="1">
      <c r="A204" s="193">
        <v>1</v>
      </c>
      <c r="B204" s="307" t="s">
        <v>223</v>
      </c>
      <c r="C204" s="192" t="e">
        <f>E204+F204</f>
        <v>#REF!</v>
      </c>
      <c r="D204" s="192" t="e">
        <f>'CMHSBG RECORD REVIEW'!#REF!</f>
        <v>#REF!</v>
      </c>
      <c r="E204" s="192" t="e">
        <f>'CMHSBG RECORD REVIEW'!#REF!</f>
        <v>#REF!</v>
      </c>
      <c r="F204" s="192" t="e">
        <f>'CMHSBG RECORD REVIEW'!#REF!</f>
        <v>#REF!</v>
      </c>
      <c r="G204" s="337" t="e">
        <f>'CMHSBG RECORD REVIEW'!#REF!</f>
        <v>#REF!</v>
      </c>
      <c r="H204" s="359" t="e">
        <f t="shared" ref="H204:H209" si="24">IF(AND(G204=0,C204=0),"Item Not Scored",IF(G204&gt;=0.83,"",IF(G204&lt;0.83,"Required")))</f>
        <v>#REF!</v>
      </c>
      <c r="I204" s="112">
        <f>'Workbook Set-up'!$B$36</f>
        <v>0</v>
      </c>
    </row>
    <row r="205" spans="1:9" s="103" customFormat="1" ht="20.149999999999999" customHeight="1">
      <c r="A205" s="193">
        <v>2</v>
      </c>
      <c r="B205" s="309" t="s">
        <v>207</v>
      </c>
      <c r="C205" s="193" t="e">
        <f>E205+F205</f>
        <v>#REF!</v>
      </c>
      <c r="D205" s="192" t="e">
        <f>'CMHSBG RECORD REVIEW'!#REF!</f>
        <v>#REF!</v>
      </c>
      <c r="E205" s="192" t="e">
        <f>'CMHSBG RECORD REVIEW'!#REF!</f>
        <v>#REF!</v>
      </c>
      <c r="F205" s="192" t="e">
        <f>'CMHSBG RECORD REVIEW'!#REF!</f>
        <v>#REF!</v>
      </c>
      <c r="G205" s="337" t="e">
        <f>'CMHSBG RECORD REVIEW'!#REF!</f>
        <v>#REF!</v>
      </c>
      <c r="H205" s="359" t="e">
        <f t="shared" si="24"/>
        <v>#REF!</v>
      </c>
      <c r="I205" s="112">
        <f>'Workbook Set-up'!$B$36</f>
        <v>0</v>
      </c>
    </row>
    <row r="206" spans="1:9" s="103" customFormat="1" ht="20.149999999999999" customHeight="1">
      <c r="A206" s="193">
        <v>3</v>
      </c>
      <c r="B206" s="309" t="s">
        <v>194</v>
      </c>
      <c r="C206" s="193" t="e">
        <f>E206+F206</f>
        <v>#REF!</v>
      </c>
      <c r="D206" s="192" t="e">
        <f>'CMHSBG RECORD REVIEW'!#REF!</f>
        <v>#REF!</v>
      </c>
      <c r="E206" s="192" t="e">
        <f>'CMHSBG RECORD REVIEW'!#REF!</f>
        <v>#REF!</v>
      </c>
      <c r="F206" s="192" t="e">
        <f>'CMHSBG RECORD REVIEW'!#REF!</f>
        <v>#REF!</v>
      </c>
      <c r="G206" s="337" t="e">
        <f>'CMHSBG RECORD REVIEW'!#REF!</f>
        <v>#REF!</v>
      </c>
      <c r="H206" s="359" t="e">
        <f t="shared" si="24"/>
        <v>#REF!</v>
      </c>
      <c r="I206" s="112">
        <f>'Workbook Set-up'!$B$36</f>
        <v>0</v>
      </c>
    </row>
    <row r="207" spans="1:9" s="103" customFormat="1" ht="30.75" customHeight="1">
      <c r="A207" s="193">
        <v>4</v>
      </c>
      <c r="B207" s="307" t="s">
        <v>164</v>
      </c>
      <c r="C207" s="193" t="e">
        <f>E207+F207</f>
        <v>#REF!</v>
      </c>
      <c r="D207" s="192" t="e">
        <f>'CMHSBG RECORD REVIEW'!#REF!</f>
        <v>#REF!</v>
      </c>
      <c r="E207" s="192" t="e">
        <f>'CMHSBG RECORD REVIEW'!#REF!</f>
        <v>#REF!</v>
      </c>
      <c r="F207" s="192" t="e">
        <f>'CMHSBG RECORD REVIEW'!#REF!</f>
        <v>#REF!</v>
      </c>
      <c r="G207" s="337" t="e">
        <f>'CMHSBG RECORD REVIEW'!#REF!</f>
        <v>#REF!</v>
      </c>
      <c r="H207" s="359" t="e">
        <f t="shared" si="24"/>
        <v>#REF!</v>
      </c>
      <c r="I207" s="112">
        <f>'Workbook Set-up'!$B$36</f>
        <v>0</v>
      </c>
    </row>
    <row r="208" spans="1:9" s="103" customFormat="1" ht="20.149999999999999" customHeight="1" thickBot="1">
      <c r="A208" s="193">
        <v>5</v>
      </c>
      <c r="B208" s="309" t="s">
        <v>165</v>
      </c>
      <c r="C208" s="316" t="e">
        <f>E208+F208</f>
        <v>#REF!</v>
      </c>
      <c r="D208" s="317" t="e">
        <f>'CMHSBG RECORD REVIEW'!#REF!</f>
        <v>#REF!</v>
      </c>
      <c r="E208" s="317" t="e">
        <f>'CMHSBG RECORD REVIEW'!#REF!</f>
        <v>#REF!</v>
      </c>
      <c r="F208" s="317" t="e">
        <f>'CMHSBG RECORD REVIEW'!#REF!</f>
        <v>#REF!</v>
      </c>
      <c r="G208" s="341" t="e">
        <f>'CMHSBG RECORD REVIEW'!#REF!</f>
        <v>#REF!</v>
      </c>
      <c r="H208" s="359" t="e">
        <f t="shared" si="24"/>
        <v>#REF!</v>
      </c>
      <c r="I208" s="112">
        <f>'Workbook Set-up'!$B$36</f>
        <v>0</v>
      </c>
    </row>
    <row r="209" spans="1:9" s="103" customFormat="1" ht="16" thickBot="1">
      <c r="A209" s="191"/>
      <c r="B209" s="190" t="s">
        <v>325</v>
      </c>
      <c r="C209" s="319" t="e">
        <f>SUM(C204:C208)</f>
        <v>#REF!</v>
      </c>
      <c r="D209" s="318" t="e">
        <f>SUM(D204:D208)</f>
        <v>#REF!</v>
      </c>
      <c r="E209" s="318" t="e">
        <f>SUM(E204:E208)</f>
        <v>#REF!</v>
      </c>
      <c r="F209" s="318" t="e">
        <f>SUM(F204:F208)</f>
        <v>#REF!</v>
      </c>
      <c r="G209" s="336" t="e">
        <f>IF(SUM(E209:F209)=0,0,E209/SUM(E209:F209))</f>
        <v>#REF!</v>
      </c>
      <c r="H209" s="343" t="e">
        <f t="shared" si="24"/>
        <v>#REF!</v>
      </c>
      <c r="I209" s="112">
        <f>'Workbook Set-up'!$B$36</f>
        <v>0</v>
      </c>
    </row>
    <row r="210" spans="1:9" s="103" customFormat="1" ht="13" thickBot="1">
      <c r="A210" s="345"/>
      <c r="B210" s="346"/>
      <c r="C210" s="346"/>
      <c r="D210" s="346"/>
      <c r="E210" s="346"/>
      <c r="F210" s="346"/>
      <c r="G210" s="347"/>
      <c r="H210" s="348"/>
      <c r="I210" s="112">
        <f>'Workbook Set-up'!$B$36</f>
        <v>0</v>
      </c>
    </row>
    <row r="211" spans="1:9" s="103" customFormat="1">
      <c r="I211" s="112"/>
    </row>
    <row r="212" spans="1:9" s="103" customFormat="1">
      <c r="I212" s="112"/>
    </row>
    <row r="213" spans="1:9" s="103" customFormat="1">
      <c r="A213" s="44"/>
      <c r="B213" s="44"/>
      <c r="C213" s="44"/>
      <c r="D213" s="44"/>
      <c r="E213" s="44"/>
      <c r="F213" s="44"/>
      <c r="G213" s="44"/>
      <c r="H213" s="44"/>
      <c r="I213" s="112"/>
    </row>
    <row r="214" spans="1:9" s="103" customFormat="1">
      <c r="A214" s="44"/>
      <c r="B214" s="44"/>
      <c r="C214" s="44"/>
      <c r="D214" s="44"/>
      <c r="E214" s="44"/>
      <c r="F214" s="44"/>
      <c r="G214" s="44"/>
      <c r="H214" s="44"/>
      <c r="I214" s="112"/>
    </row>
  </sheetData>
  <sheetProtection sheet="1" objects="1" scenarios="1" autoFilter="0"/>
  <autoFilter ref="I6:I212" xr:uid="{00000000-0009-0000-0000-000017000000}"/>
  <mergeCells count="14">
    <mergeCell ref="A12:H12"/>
    <mergeCell ref="A201:H201"/>
    <mergeCell ref="A188:H188"/>
    <mergeCell ref="A177:H177"/>
    <mergeCell ref="A164:H164"/>
    <mergeCell ref="A152:H152"/>
    <mergeCell ref="A137:H137"/>
    <mergeCell ref="A119:H119"/>
    <mergeCell ref="A31:H31"/>
    <mergeCell ref="A102:H102"/>
    <mergeCell ref="A86:H86"/>
    <mergeCell ref="A71:H71"/>
    <mergeCell ref="A55:H55"/>
    <mergeCell ref="A44:H44"/>
  </mergeCells>
  <conditionalFormatting sqref="F47:F52 F74:F82 F140:F148 F155:F160 F180:F184 F58:F67 F89:F98 F15:F26 F29">
    <cfRule type="cellIs" dxfId="103" priority="106" stopIfTrue="1" operator="greaterThan">
      <formula>0</formula>
    </cfRule>
  </conditionalFormatting>
  <conditionalFormatting sqref="E47:E52 E74:E82 E140:E148 E155:E160 E180:E184 E58:E67 E89:E98 E15:E26 E29">
    <cfRule type="cellIs" dxfId="102" priority="107" stopIfTrue="1" operator="greaterThan">
      <formula>0</formula>
    </cfRule>
  </conditionalFormatting>
  <conditionalFormatting sqref="G105:H115 G15:H26 G29:H29 G180:H184 G204:H208 G47:H52 G58:H67 G74:H82 G89:H98 H105:H116 G140:H148 G155:H160 G167:H173 H180:H185 H204:H209 H16:H29">
    <cfRule type="expression" dxfId="101" priority="109" stopIfTrue="1">
      <formula>AND(C15&lt;&gt;0,G15&lt;0.83)</formula>
    </cfRule>
  </conditionalFormatting>
  <conditionalFormatting sqref="D9">
    <cfRule type="cellIs" dxfId="100" priority="104" operator="greaterThan">
      <formula>0</formula>
    </cfRule>
  </conditionalFormatting>
  <conditionalFormatting sqref="E9">
    <cfRule type="cellIs" dxfId="99" priority="103" operator="greaterThan">
      <formula>0</formula>
    </cfRule>
  </conditionalFormatting>
  <conditionalFormatting sqref="F9">
    <cfRule type="cellIs" dxfId="98" priority="102" operator="greaterThan">
      <formula>0</formula>
    </cfRule>
  </conditionalFormatting>
  <conditionalFormatting sqref="G9:H9">
    <cfRule type="cellIs" dxfId="97" priority="42" operator="greaterThanOrEqual">
      <formula>0.83</formula>
    </cfRule>
    <cfRule type="expression" dxfId="96" priority="110">
      <formula>AND($C$9&lt;&gt;0,$G$9&lt;0.83)</formula>
    </cfRule>
  </conditionalFormatting>
  <conditionalFormatting sqref="F68">
    <cfRule type="cellIs" dxfId="95" priority="98" stopIfTrue="1" operator="greaterThan">
      <formula>0</formula>
    </cfRule>
  </conditionalFormatting>
  <conditionalFormatting sqref="E68">
    <cfRule type="cellIs" dxfId="94" priority="99" stopIfTrue="1" operator="greaterThan">
      <formula>0</formula>
    </cfRule>
  </conditionalFormatting>
  <conditionalFormatting sqref="G68:H68">
    <cfRule type="cellIs" dxfId="93" priority="100" stopIfTrue="1" operator="equal">
      <formula>1</formula>
    </cfRule>
    <cfRule type="expression" dxfId="92" priority="101" stopIfTrue="1">
      <formula>AND(C68&lt;&gt;0,G68&lt;1)</formula>
    </cfRule>
  </conditionalFormatting>
  <conditionalFormatting sqref="F83">
    <cfRule type="cellIs" dxfId="91" priority="94" stopIfTrue="1" operator="greaterThan">
      <formula>0</formula>
    </cfRule>
  </conditionalFormatting>
  <conditionalFormatting sqref="E83">
    <cfRule type="cellIs" dxfId="90" priority="95" stopIfTrue="1" operator="greaterThan">
      <formula>0</formula>
    </cfRule>
  </conditionalFormatting>
  <conditionalFormatting sqref="G83:H83">
    <cfRule type="cellIs" dxfId="89" priority="96" stopIfTrue="1" operator="equal">
      <formula>1</formula>
    </cfRule>
    <cfRule type="expression" dxfId="88" priority="97" stopIfTrue="1">
      <formula>AND(C83&lt;&gt;0,G83&lt;1)</formula>
    </cfRule>
  </conditionalFormatting>
  <conditionalFormatting sqref="F99">
    <cfRule type="cellIs" dxfId="87" priority="90" stopIfTrue="1" operator="greaterThan">
      <formula>0</formula>
    </cfRule>
  </conditionalFormatting>
  <conditionalFormatting sqref="E99">
    <cfRule type="cellIs" dxfId="86" priority="91" stopIfTrue="1" operator="greaterThan">
      <formula>0</formula>
    </cfRule>
  </conditionalFormatting>
  <conditionalFormatting sqref="G99:H99">
    <cfRule type="cellIs" dxfId="85" priority="92" stopIfTrue="1" operator="equal">
      <formula>1</formula>
    </cfRule>
    <cfRule type="expression" dxfId="84" priority="93" stopIfTrue="1">
      <formula>AND(C99&lt;&gt;0,G99&lt;1)</formula>
    </cfRule>
  </conditionalFormatting>
  <conditionalFormatting sqref="D105:D115">
    <cfRule type="cellIs" dxfId="83" priority="87" stopIfTrue="1" operator="greaterThan">
      <formula>0</formula>
    </cfRule>
  </conditionalFormatting>
  <conditionalFormatting sqref="F105:F115">
    <cfRule type="cellIs" dxfId="82" priority="88" stopIfTrue="1" operator="greaterThan">
      <formula>0</formula>
    </cfRule>
  </conditionalFormatting>
  <conditionalFormatting sqref="E105:E115">
    <cfRule type="cellIs" dxfId="81" priority="89" stopIfTrue="1" operator="greaterThan">
      <formula>0</formula>
    </cfRule>
  </conditionalFormatting>
  <conditionalFormatting sqref="F116">
    <cfRule type="cellIs" dxfId="80" priority="83" stopIfTrue="1" operator="greaterThan">
      <formula>0</formula>
    </cfRule>
  </conditionalFormatting>
  <conditionalFormatting sqref="E116">
    <cfRule type="cellIs" dxfId="79" priority="84" stopIfTrue="1" operator="greaterThan">
      <formula>0</formula>
    </cfRule>
  </conditionalFormatting>
  <conditionalFormatting sqref="G116:H116">
    <cfRule type="cellIs" dxfId="78" priority="85" stopIfTrue="1" operator="equal">
      <formula>1</formula>
    </cfRule>
    <cfRule type="expression" dxfId="77" priority="86" stopIfTrue="1">
      <formula>AND(C116&lt;&gt;0,G116&lt;1)</formula>
    </cfRule>
  </conditionalFormatting>
  <conditionalFormatting sqref="D122:D133">
    <cfRule type="cellIs" dxfId="76" priority="78" stopIfTrue="1" operator="greaterThan">
      <formula>0</formula>
    </cfRule>
  </conditionalFormatting>
  <conditionalFormatting sqref="F122:F134">
    <cfRule type="cellIs" dxfId="75" priority="79" stopIfTrue="1" operator="greaterThan">
      <formula>0</formula>
    </cfRule>
  </conditionalFormatting>
  <conditionalFormatting sqref="E122:E134">
    <cfRule type="cellIs" dxfId="74" priority="80" stopIfTrue="1" operator="greaterThan">
      <formula>0</formula>
    </cfRule>
  </conditionalFormatting>
  <conditionalFormatting sqref="G122:H134">
    <cfRule type="cellIs" dxfId="73" priority="81" stopIfTrue="1" operator="equal">
      <formula>1</formula>
    </cfRule>
    <cfRule type="expression" dxfId="72" priority="82" stopIfTrue="1">
      <formula>AND(C122&lt;&gt;0,G122&lt;1)</formula>
    </cfRule>
  </conditionalFormatting>
  <conditionalFormatting sqref="F149">
    <cfRule type="cellIs" dxfId="71" priority="74" stopIfTrue="1" operator="greaterThan">
      <formula>0</formula>
    </cfRule>
  </conditionalFormatting>
  <conditionalFormatting sqref="E149">
    <cfRule type="cellIs" dxfId="70" priority="75" stopIfTrue="1" operator="greaterThan">
      <formula>0</formula>
    </cfRule>
  </conditionalFormatting>
  <conditionalFormatting sqref="G149:H149">
    <cfRule type="cellIs" dxfId="69" priority="76" stopIfTrue="1" operator="equal">
      <formula>1</formula>
    </cfRule>
    <cfRule type="expression" dxfId="68" priority="77" stopIfTrue="1">
      <formula>AND(C149&lt;&gt;0,G149&lt;1)</formula>
    </cfRule>
  </conditionalFormatting>
  <conditionalFormatting sqref="F161">
    <cfRule type="cellIs" dxfId="67" priority="70" stopIfTrue="1" operator="greaterThan">
      <formula>0</formula>
    </cfRule>
  </conditionalFormatting>
  <conditionalFormatting sqref="E161">
    <cfRule type="cellIs" dxfId="66" priority="71" stopIfTrue="1" operator="greaterThan">
      <formula>0</formula>
    </cfRule>
  </conditionalFormatting>
  <conditionalFormatting sqref="G161:H161">
    <cfRule type="cellIs" dxfId="65" priority="72" stopIfTrue="1" operator="equal">
      <formula>1</formula>
    </cfRule>
    <cfRule type="expression" dxfId="64" priority="73" stopIfTrue="1">
      <formula>AND(C161&lt;&gt;0,G161&lt;1)</formula>
    </cfRule>
  </conditionalFormatting>
  <conditionalFormatting sqref="D167:D173">
    <cfRule type="cellIs" dxfId="63" priority="67" stopIfTrue="1" operator="greaterThan">
      <formula>0</formula>
    </cfRule>
  </conditionalFormatting>
  <conditionalFormatting sqref="F167:F173">
    <cfRule type="cellIs" dxfId="62" priority="68" stopIfTrue="1" operator="greaterThan">
      <formula>0</formula>
    </cfRule>
  </conditionalFormatting>
  <conditionalFormatting sqref="E167:E173">
    <cfRule type="cellIs" dxfId="61" priority="69" stopIfTrue="1" operator="greaterThan">
      <formula>0</formula>
    </cfRule>
  </conditionalFormatting>
  <conditionalFormatting sqref="F174">
    <cfRule type="cellIs" dxfId="60" priority="63" stopIfTrue="1" operator="greaterThan">
      <formula>0</formula>
    </cfRule>
  </conditionalFormatting>
  <conditionalFormatting sqref="E174">
    <cfRule type="cellIs" dxfId="59" priority="64" stopIfTrue="1" operator="greaterThan">
      <formula>0</formula>
    </cfRule>
  </conditionalFormatting>
  <conditionalFormatting sqref="G174:H174">
    <cfRule type="cellIs" dxfId="58" priority="65" stopIfTrue="1" operator="equal">
      <formula>1</formula>
    </cfRule>
    <cfRule type="expression" dxfId="57" priority="66" stopIfTrue="1">
      <formula>AND(C174&lt;&gt;0,G174&lt;1)</formula>
    </cfRule>
  </conditionalFormatting>
  <conditionalFormatting sqref="F185">
    <cfRule type="cellIs" dxfId="56" priority="59" stopIfTrue="1" operator="greaterThan">
      <formula>0</formula>
    </cfRule>
  </conditionalFormatting>
  <conditionalFormatting sqref="E185">
    <cfRule type="cellIs" dxfId="55" priority="60" stopIfTrue="1" operator="greaterThan">
      <formula>0</formula>
    </cfRule>
  </conditionalFormatting>
  <conditionalFormatting sqref="G185:H185">
    <cfRule type="cellIs" dxfId="54" priority="61" stopIfTrue="1" operator="equal">
      <formula>1</formula>
    </cfRule>
    <cfRule type="expression" dxfId="53" priority="62" stopIfTrue="1">
      <formula>AND(C185&lt;&gt;0,G185&lt;1)</formula>
    </cfRule>
  </conditionalFormatting>
  <conditionalFormatting sqref="D204:D208">
    <cfRule type="cellIs" dxfId="52" priority="56" stopIfTrue="1" operator="greaterThan">
      <formula>0</formula>
    </cfRule>
  </conditionalFormatting>
  <conditionalFormatting sqref="F204:F208">
    <cfRule type="cellIs" dxfId="51" priority="57" stopIfTrue="1" operator="greaterThan">
      <formula>0</formula>
    </cfRule>
  </conditionalFormatting>
  <conditionalFormatting sqref="E204:E208">
    <cfRule type="cellIs" dxfId="50" priority="58" stopIfTrue="1" operator="greaterThan">
      <formula>0</formula>
    </cfRule>
  </conditionalFormatting>
  <conditionalFormatting sqref="F209">
    <cfRule type="cellIs" dxfId="49" priority="52" stopIfTrue="1" operator="greaterThan">
      <formula>0</formula>
    </cfRule>
  </conditionalFormatting>
  <conditionalFormatting sqref="E209">
    <cfRule type="cellIs" dxfId="48" priority="53" stopIfTrue="1" operator="greaterThan">
      <formula>0</formula>
    </cfRule>
  </conditionalFormatting>
  <conditionalFormatting sqref="G191:H197">
    <cfRule type="cellIs" dxfId="47" priority="50" stopIfTrue="1" operator="equal">
      <formula>1</formula>
    </cfRule>
    <cfRule type="expression" dxfId="46" priority="51" stopIfTrue="1">
      <formula>AND(C191&lt;&gt;0,G191&lt;1)</formula>
    </cfRule>
  </conditionalFormatting>
  <conditionalFormatting sqref="D191:D197">
    <cfRule type="cellIs" dxfId="45" priority="47" stopIfTrue="1" operator="greaterThan">
      <formula>0</formula>
    </cfRule>
  </conditionalFormatting>
  <conditionalFormatting sqref="F191:F197">
    <cfRule type="cellIs" dxfId="44" priority="48" stopIfTrue="1" operator="greaterThan">
      <formula>0</formula>
    </cfRule>
  </conditionalFormatting>
  <conditionalFormatting sqref="E191:E197">
    <cfRule type="cellIs" dxfId="43" priority="49" stopIfTrue="1" operator="greaterThan">
      <formula>0</formula>
    </cfRule>
  </conditionalFormatting>
  <conditionalFormatting sqref="F198">
    <cfRule type="cellIs" dxfId="42" priority="43" stopIfTrue="1" operator="greaterThan">
      <formula>0</formula>
    </cfRule>
  </conditionalFormatting>
  <conditionalFormatting sqref="E198">
    <cfRule type="cellIs" dxfId="41" priority="44" stopIfTrue="1" operator="greaterThan">
      <formula>0</formula>
    </cfRule>
  </conditionalFormatting>
  <conditionalFormatting sqref="G198:H198">
    <cfRule type="cellIs" dxfId="40" priority="45" stopIfTrue="1" operator="equal">
      <formula>1</formula>
    </cfRule>
    <cfRule type="expression" dxfId="39" priority="46" stopIfTrue="1">
      <formula>AND(C198&lt;&gt;0,G198&lt;1)</formula>
    </cfRule>
  </conditionalFormatting>
  <conditionalFormatting sqref="D28">
    <cfRule type="cellIs" dxfId="38" priority="37" stopIfTrue="1" operator="greaterThan">
      <formula>0</formula>
    </cfRule>
  </conditionalFormatting>
  <conditionalFormatting sqref="F28">
    <cfRule type="cellIs" dxfId="37" priority="38" stopIfTrue="1" operator="greaterThan">
      <formula>0</formula>
    </cfRule>
  </conditionalFormatting>
  <conditionalFormatting sqref="E28">
    <cfRule type="cellIs" dxfId="36" priority="39" stopIfTrue="1" operator="greaterThan">
      <formula>0</formula>
    </cfRule>
  </conditionalFormatting>
  <conditionalFormatting sqref="G28:H28 H29">
    <cfRule type="cellIs" dxfId="35" priority="40" stopIfTrue="1" operator="equal">
      <formula>1</formula>
    </cfRule>
    <cfRule type="expression" dxfId="34" priority="41" stopIfTrue="1">
      <formula>AND(C28&lt;&gt;0,G28&lt;1)</formula>
    </cfRule>
  </conditionalFormatting>
  <conditionalFormatting sqref="D27">
    <cfRule type="cellIs" dxfId="33" priority="32" stopIfTrue="1" operator="greaterThan">
      <formula>0</formula>
    </cfRule>
  </conditionalFormatting>
  <conditionalFormatting sqref="F27">
    <cfRule type="cellIs" dxfId="32" priority="33" stopIfTrue="1" operator="greaterThan">
      <formula>0</formula>
    </cfRule>
  </conditionalFormatting>
  <conditionalFormatting sqref="E27">
    <cfRule type="cellIs" dxfId="31" priority="34" stopIfTrue="1" operator="greaterThan">
      <formula>0</formula>
    </cfRule>
  </conditionalFormatting>
  <conditionalFormatting sqref="G27:H27">
    <cfRule type="cellIs" dxfId="30" priority="35" stopIfTrue="1" operator="equal">
      <formula>1</formula>
    </cfRule>
    <cfRule type="expression" dxfId="29" priority="36" stopIfTrue="1">
      <formula>AND(C27&lt;&gt;0,G27&lt;1)</formula>
    </cfRule>
  </conditionalFormatting>
  <conditionalFormatting sqref="D41">
    <cfRule type="cellIs" dxfId="28" priority="27" stopIfTrue="1" operator="greaterThan">
      <formula>0</formula>
    </cfRule>
  </conditionalFormatting>
  <conditionalFormatting sqref="F41">
    <cfRule type="cellIs" dxfId="27" priority="28" stopIfTrue="1" operator="greaterThan">
      <formula>0</formula>
    </cfRule>
  </conditionalFormatting>
  <conditionalFormatting sqref="E41">
    <cfRule type="cellIs" dxfId="26" priority="29" stopIfTrue="1" operator="greaterThan">
      <formula>0</formula>
    </cfRule>
  </conditionalFormatting>
  <conditionalFormatting sqref="G41:H41">
    <cfRule type="cellIs" dxfId="25" priority="30" stopIfTrue="1" operator="equal">
      <formula>1</formula>
    </cfRule>
    <cfRule type="expression" dxfId="24" priority="31" stopIfTrue="1">
      <formula>AND(C41&lt;&gt;0,G41&lt;1)</formula>
    </cfRule>
  </conditionalFormatting>
  <conditionalFormatting sqref="D39">
    <cfRule type="cellIs" dxfId="23" priority="12" stopIfTrue="1" operator="greaterThan">
      <formula>0</formula>
    </cfRule>
  </conditionalFormatting>
  <conditionalFormatting sqref="D34:D38">
    <cfRule type="cellIs" dxfId="22" priority="22" stopIfTrue="1" operator="greaterThan">
      <formula>0</formula>
    </cfRule>
  </conditionalFormatting>
  <conditionalFormatting sqref="F34:F38">
    <cfRule type="cellIs" dxfId="21" priority="23" stopIfTrue="1" operator="greaterThan">
      <formula>0</formula>
    </cfRule>
  </conditionalFormatting>
  <conditionalFormatting sqref="E34:E38">
    <cfRule type="cellIs" dxfId="20" priority="24" stopIfTrue="1" operator="greaterThan">
      <formula>0</formula>
    </cfRule>
  </conditionalFormatting>
  <conditionalFormatting sqref="G34:H38">
    <cfRule type="cellIs" dxfId="19" priority="25" stopIfTrue="1" operator="equal">
      <formula>1</formula>
    </cfRule>
    <cfRule type="expression" dxfId="18" priority="26" stopIfTrue="1">
      <formula>AND(C34&lt;&gt;0,G34&lt;1)</formula>
    </cfRule>
  </conditionalFormatting>
  <conditionalFormatting sqref="D40">
    <cfRule type="cellIs" dxfId="17" priority="17" stopIfTrue="1" operator="greaterThan">
      <formula>0</formula>
    </cfRule>
  </conditionalFormatting>
  <conditionalFormatting sqref="F40">
    <cfRule type="cellIs" dxfId="16" priority="18" stopIfTrue="1" operator="greaterThan">
      <formula>0</formula>
    </cfRule>
  </conditionalFormatting>
  <conditionalFormatting sqref="E40">
    <cfRule type="cellIs" dxfId="15" priority="19" stopIfTrue="1" operator="greaterThan">
      <formula>0</formula>
    </cfRule>
  </conditionalFormatting>
  <conditionalFormatting sqref="G40:H40">
    <cfRule type="cellIs" dxfId="14" priority="20" stopIfTrue="1" operator="equal">
      <formula>1</formula>
    </cfRule>
    <cfRule type="expression" dxfId="13" priority="21" stopIfTrue="1">
      <formula>AND(C40&lt;&gt;0,G40&lt;1)</formula>
    </cfRule>
  </conditionalFormatting>
  <conditionalFormatting sqref="F39">
    <cfRule type="cellIs" dxfId="12" priority="13" stopIfTrue="1" operator="greaterThan">
      <formula>0</formula>
    </cfRule>
  </conditionalFormatting>
  <conditionalFormatting sqref="E39">
    <cfRule type="cellIs" dxfId="11" priority="14" stopIfTrue="1" operator="greaterThan">
      <formula>0</formula>
    </cfRule>
  </conditionalFormatting>
  <conditionalFormatting sqref="G39:H39">
    <cfRule type="cellIs" dxfId="10" priority="15" stopIfTrue="1" operator="equal">
      <formula>1</formula>
    </cfRule>
    <cfRule type="expression" dxfId="9" priority="16" stopIfTrue="1">
      <formula>AND(C39&lt;&gt;0,G39&lt;1)</formula>
    </cfRule>
  </conditionalFormatting>
  <conditionalFormatting sqref="G34:H41 G47:H52 G58:H68 G74:H83 G89:H99 G105:H116 G122:H134 G140:H149 G155:H161 G167:H174 G180:H185 G191:H198 G15:H29 G204:H209">
    <cfRule type="cellIs" dxfId="8" priority="10" operator="lessThan">
      <formula>0.83</formula>
    </cfRule>
  </conditionalFormatting>
  <conditionalFormatting sqref="D198 G34:H41 G47:H52 G58:H68 G74:H83 G89:H99 G105:H116 G122:H134 G140:H149 G155:H161 G167:H174 G180:H185 G191:H198 G15:H29 G204:H209">
    <cfRule type="cellIs" dxfId="7" priority="9" operator="equal">
      <formula>0</formula>
    </cfRule>
  </conditionalFormatting>
  <conditionalFormatting sqref="H34:H39">
    <cfRule type="expression" dxfId="6" priority="8" stopIfTrue="1">
      <formula>AND(D34&lt;&gt;0,H34&lt;0.83)</formula>
    </cfRule>
  </conditionalFormatting>
  <conditionalFormatting sqref="H122:H127">
    <cfRule type="expression" dxfId="5" priority="7" stopIfTrue="1">
      <formula>AND(D122&lt;&gt;0,H122&lt;0.83)</formula>
    </cfRule>
  </conditionalFormatting>
  <conditionalFormatting sqref="H191:H196">
    <cfRule type="expression" dxfId="4" priority="6" stopIfTrue="1">
      <formula>AND(D191&lt;&gt;0,H191&lt;0.83)</formula>
    </cfRule>
  </conditionalFormatting>
  <conditionalFormatting sqref="H1:H1048576">
    <cfRule type="cellIs" dxfId="3" priority="4" operator="equal">
      <formula>"ITEM NOT SCORED"</formula>
    </cfRule>
    <cfRule type="cellIs" dxfId="2" priority="5" operator="equal">
      <formula>"REQUIRED"</formula>
    </cfRule>
  </conditionalFormatting>
  <conditionalFormatting sqref="H204:H209">
    <cfRule type="expression" dxfId="1" priority="3" stopIfTrue="1">
      <formula>AND(D204&lt;&gt;0,H204&lt;1)</formula>
    </cfRule>
  </conditionalFormatting>
  <conditionalFormatting sqref="H15:H29 H34:H41 H47:H52 H58:H68 H74:H83 H89:H99 H105:H116 H122:H134 H140:H149 H155:H161 H167:H174 H180:H185 H191:H198 H204:H209">
    <cfRule type="cellIs" dxfId="0" priority="1" operator="equal">
      <formula>""</formula>
    </cfRule>
  </conditionalFormatting>
  <printOptions horizontalCentered="1"/>
  <pageMargins left="0.2" right="0.2" top="0.25" bottom="0.35" header="0.5" footer="0"/>
  <pageSetup scale="75" orientation="landscape" r:id="rId1"/>
  <headerFooter alignWithMargins="0">
    <oddFooter>&amp;R&amp;P</oddFooter>
  </headerFooter>
  <rowBreaks count="6" manualBreakCount="6">
    <brk id="30" max="8" man="1"/>
    <brk id="53" max="8" man="1"/>
    <brk id="84" max="8" man="1"/>
    <brk id="117" max="8" man="1"/>
    <brk id="150" max="8" man="1"/>
    <brk id="186" max="8"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6"/>
  <dimension ref="A1:BU7"/>
  <sheetViews>
    <sheetView workbookViewId="0">
      <pane ySplit="1" topLeftCell="A2" activePane="bottomLeft" state="frozen"/>
      <selection activeCell="B4" sqref="B4"/>
      <selection pane="bottomLeft" activeCell="B16" sqref="B16"/>
    </sheetView>
  </sheetViews>
  <sheetFormatPr defaultColWidth="9.08984375" defaultRowHeight="12.5"/>
  <cols>
    <col min="1" max="1" width="35.6328125" style="44" customWidth="1"/>
    <col min="2" max="3" width="9.6328125" style="44" customWidth="1"/>
    <col min="4" max="6" width="9.08984375" style="44"/>
    <col min="7" max="7" width="9.453125" style="44" bestFit="1" customWidth="1"/>
    <col min="8" max="11" width="9.08984375" style="44"/>
    <col min="12" max="12" width="9.453125" style="44" bestFit="1" customWidth="1"/>
    <col min="13" max="16" width="9.08984375" style="44"/>
    <col min="17" max="17" width="9.453125" style="44" bestFit="1" customWidth="1"/>
    <col min="18" max="21" width="9.08984375" style="44"/>
    <col min="22" max="22" width="9.453125" style="44" bestFit="1" customWidth="1"/>
    <col min="23" max="23" width="9.08984375" style="44"/>
    <col min="24" max="24" width="9.08984375" style="44" bestFit="1" customWidth="1"/>
    <col min="25" max="26" width="9.08984375" style="44"/>
    <col min="27" max="27" width="9.453125" style="44" bestFit="1" customWidth="1"/>
    <col min="28" max="31" width="9.08984375" style="44"/>
    <col min="32" max="32" width="9.453125" style="44" bestFit="1" customWidth="1"/>
    <col min="33" max="36" width="9.08984375" style="44"/>
    <col min="37" max="37" width="9.453125" style="44" bestFit="1" customWidth="1"/>
    <col min="38" max="41" width="9.08984375" style="44"/>
    <col min="42" max="42" width="9.453125" style="44" bestFit="1" customWidth="1"/>
    <col min="43" max="46" width="9.08984375" style="44"/>
    <col min="47" max="47" width="9.453125" style="44" bestFit="1" customWidth="1"/>
    <col min="48" max="51" width="9.08984375" style="44"/>
    <col min="52" max="52" width="9.453125" style="44" bestFit="1" customWidth="1"/>
    <col min="53" max="56" width="9.08984375" style="44"/>
    <col min="57" max="57" width="9.453125" style="44" bestFit="1" customWidth="1"/>
    <col min="58" max="61" width="9.08984375" style="44"/>
    <col min="62" max="62" width="9.453125" style="44" bestFit="1" customWidth="1"/>
    <col min="63" max="66" width="9.08984375" style="44"/>
    <col min="67" max="67" width="9.453125" style="44" bestFit="1" customWidth="1"/>
    <col min="68" max="71" width="9.08984375" style="44"/>
    <col min="72" max="72" width="9.453125" style="44" bestFit="1" customWidth="1"/>
    <col min="73" max="16384" width="9.08984375" style="44"/>
  </cols>
  <sheetData>
    <row r="1" spans="1:73" s="103" customFormat="1"/>
    <row r="2" spans="1:73" s="103" customFormat="1" ht="18">
      <c r="A2" s="130"/>
      <c r="B2" s="105"/>
      <c r="C2" s="105"/>
      <c r="D2" s="104" t="s">
        <v>221</v>
      </c>
      <c r="E2" s="105"/>
      <c r="F2" s="105"/>
      <c r="G2" s="105"/>
      <c r="H2" s="105"/>
      <c r="I2" s="105"/>
      <c r="J2" s="105"/>
      <c r="K2" s="105"/>
      <c r="L2" s="105"/>
      <c r="M2" s="105"/>
      <c r="N2" s="105"/>
      <c r="O2" s="105"/>
      <c r="P2" s="105"/>
      <c r="Q2" s="105"/>
      <c r="R2" s="105"/>
      <c r="S2" s="104" t="s">
        <v>221</v>
      </c>
      <c r="T2" s="105"/>
      <c r="U2" s="105"/>
      <c r="V2" s="105"/>
      <c r="W2" s="105"/>
      <c r="X2" s="105"/>
      <c r="Y2" s="105"/>
      <c r="Z2" s="105"/>
      <c r="AA2" s="105"/>
      <c r="AB2" s="105"/>
      <c r="AC2" s="105"/>
      <c r="AD2" s="105"/>
      <c r="AE2" s="105"/>
      <c r="AF2" s="105"/>
      <c r="AG2" s="105"/>
      <c r="AH2" s="104" t="s">
        <v>221</v>
      </c>
      <c r="AI2" s="105"/>
      <c r="AJ2" s="105"/>
      <c r="AK2" s="105"/>
      <c r="AL2" s="105"/>
      <c r="AM2" s="105"/>
      <c r="AN2" s="105"/>
      <c r="AO2" s="105"/>
      <c r="AP2" s="105"/>
      <c r="AQ2" s="105"/>
      <c r="AR2" s="105"/>
      <c r="AS2" s="105"/>
      <c r="AT2" s="105"/>
      <c r="AU2" s="105"/>
      <c r="AV2" s="105"/>
      <c r="AW2" s="104" t="s">
        <v>221</v>
      </c>
      <c r="AX2" s="105"/>
      <c r="AY2" s="105"/>
      <c r="AZ2" s="105"/>
      <c r="BA2" s="105"/>
      <c r="BB2" s="105"/>
      <c r="BC2" s="105"/>
      <c r="BD2" s="105"/>
      <c r="BE2" s="105"/>
      <c r="BF2" s="105"/>
      <c r="BG2" s="105"/>
      <c r="BH2" s="105"/>
      <c r="BI2" s="105"/>
      <c r="BJ2" s="105"/>
      <c r="BK2" s="105"/>
      <c r="BL2" s="104" t="s">
        <v>221</v>
      </c>
      <c r="BM2" s="105"/>
      <c r="BN2" s="105"/>
      <c r="BO2" s="105"/>
      <c r="BP2" s="105"/>
      <c r="BQ2" s="104" t="s">
        <v>221</v>
      </c>
      <c r="BR2" s="105"/>
      <c r="BS2" s="105"/>
      <c r="BT2" s="105"/>
      <c r="BU2" s="105"/>
    </row>
    <row r="3" spans="1:73" s="103" customFormat="1"/>
    <row r="4" spans="1:73" s="103" customFormat="1" ht="39">
      <c r="D4" s="113" t="s">
        <v>232</v>
      </c>
      <c r="E4" s="106"/>
      <c r="F4" s="106"/>
      <c r="G4" s="106"/>
      <c r="H4" s="107"/>
      <c r="I4" s="109" t="s">
        <v>243</v>
      </c>
      <c r="J4" s="110"/>
      <c r="K4" s="110"/>
      <c r="L4" s="110"/>
      <c r="M4" s="111"/>
      <c r="N4" s="109" t="s">
        <v>244</v>
      </c>
      <c r="O4" s="110"/>
      <c r="P4" s="110"/>
      <c r="Q4" s="110"/>
      <c r="R4" s="111"/>
      <c r="S4" s="108" t="s">
        <v>231</v>
      </c>
      <c r="T4" s="106"/>
      <c r="U4" s="106"/>
      <c r="V4" s="106"/>
      <c r="W4" s="107"/>
      <c r="X4" s="109" t="s">
        <v>246</v>
      </c>
      <c r="Y4" s="110"/>
      <c r="Z4" s="110"/>
      <c r="AA4" s="110"/>
      <c r="AB4" s="107"/>
      <c r="AC4" s="109" t="s">
        <v>250</v>
      </c>
      <c r="AD4" s="106"/>
      <c r="AE4" s="106"/>
      <c r="AF4" s="106"/>
      <c r="AG4" s="107"/>
      <c r="AH4" s="109" t="s">
        <v>252</v>
      </c>
      <c r="AI4" s="106"/>
      <c r="AJ4" s="106"/>
      <c r="AK4" s="106"/>
      <c r="AL4" s="107"/>
      <c r="AM4" s="109" t="s">
        <v>255</v>
      </c>
      <c r="AN4" s="106"/>
      <c r="AO4" s="106"/>
      <c r="AP4" s="106"/>
      <c r="AQ4" s="107"/>
      <c r="AR4" s="109" t="s">
        <v>259</v>
      </c>
      <c r="AS4" s="106"/>
      <c r="AT4" s="106"/>
      <c r="AU4" s="106"/>
      <c r="AV4" s="107"/>
      <c r="AW4" s="109" t="s">
        <v>260</v>
      </c>
      <c r="AX4" s="110"/>
      <c r="AY4" s="110"/>
      <c r="AZ4" s="110"/>
      <c r="BA4" s="111"/>
      <c r="BB4" s="109" t="s">
        <v>206</v>
      </c>
      <c r="BC4" s="110"/>
      <c r="BD4" s="110"/>
      <c r="BE4" s="110"/>
      <c r="BF4" s="111"/>
      <c r="BG4" s="109" t="s">
        <v>281</v>
      </c>
      <c r="BH4" s="110"/>
      <c r="BI4" s="110"/>
      <c r="BJ4" s="110"/>
      <c r="BK4" s="111"/>
      <c r="BL4" s="109" t="s">
        <v>282</v>
      </c>
      <c r="BM4" s="110"/>
      <c r="BN4" s="110"/>
      <c r="BO4" s="110"/>
      <c r="BP4" s="111"/>
      <c r="BQ4" s="109" t="s">
        <v>681</v>
      </c>
      <c r="BR4" s="110"/>
      <c r="BS4" s="110"/>
      <c r="BT4" s="110"/>
      <c r="BU4" s="111"/>
    </row>
    <row r="5" spans="1:73" s="103" customFormat="1"/>
    <row r="6" spans="1:73" s="103" customFormat="1" ht="52.5" thickBot="1">
      <c r="A6" s="325" t="s">
        <v>43</v>
      </c>
      <c r="B6" s="324" t="s">
        <v>226</v>
      </c>
      <c r="C6" s="386" t="s">
        <v>227</v>
      </c>
      <c r="D6" s="387" t="s">
        <v>228</v>
      </c>
      <c r="E6" s="388" t="s">
        <v>14</v>
      </c>
      <c r="F6" s="388" t="s">
        <v>36</v>
      </c>
      <c r="G6" s="388" t="s">
        <v>37</v>
      </c>
      <c r="H6" s="389" t="s">
        <v>41</v>
      </c>
      <c r="I6" s="390" t="s">
        <v>40</v>
      </c>
      <c r="J6" s="388" t="s">
        <v>14</v>
      </c>
      <c r="K6" s="388" t="s">
        <v>36</v>
      </c>
      <c r="L6" s="388" t="s">
        <v>37</v>
      </c>
      <c r="M6" s="389" t="s">
        <v>41</v>
      </c>
      <c r="N6" s="390" t="s">
        <v>228</v>
      </c>
      <c r="O6" s="388" t="s">
        <v>14</v>
      </c>
      <c r="P6" s="388" t="s">
        <v>36</v>
      </c>
      <c r="Q6" s="388" t="s">
        <v>37</v>
      </c>
      <c r="R6" s="389" t="s">
        <v>41</v>
      </c>
      <c r="S6" s="390" t="s">
        <v>229</v>
      </c>
      <c r="T6" s="388" t="s">
        <v>14</v>
      </c>
      <c r="U6" s="388" t="s">
        <v>36</v>
      </c>
      <c r="V6" s="388" t="s">
        <v>37</v>
      </c>
      <c r="W6" s="389" t="s">
        <v>41</v>
      </c>
      <c r="X6" s="390" t="s">
        <v>230</v>
      </c>
      <c r="Y6" s="388" t="s">
        <v>14</v>
      </c>
      <c r="Z6" s="388" t="s">
        <v>36</v>
      </c>
      <c r="AA6" s="388" t="s">
        <v>37</v>
      </c>
      <c r="AB6" s="389" t="s">
        <v>41</v>
      </c>
      <c r="AC6" s="390" t="s">
        <v>230</v>
      </c>
      <c r="AD6" s="388" t="s">
        <v>14</v>
      </c>
      <c r="AE6" s="388" t="s">
        <v>36</v>
      </c>
      <c r="AF6" s="388" t="s">
        <v>37</v>
      </c>
      <c r="AG6" s="389" t="s">
        <v>41</v>
      </c>
      <c r="AH6" s="390" t="s">
        <v>230</v>
      </c>
      <c r="AI6" s="388" t="s">
        <v>14</v>
      </c>
      <c r="AJ6" s="388" t="s">
        <v>36</v>
      </c>
      <c r="AK6" s="388" t="s">
        <v>37</v>
      </c>
      <c r="AL6" s="389" t="s">
        <v>41</v>
      </c>
      <c r="AM6" s="390" t="s">
        <v>230</v>
      </c>
      <c r="AN6" s="388" t="s">
        <v>14</v>
      </c>
      <c r="AO6" s="388" t="s">
        <v>36</v>
      </c>
      <c r="AP6" s="388" t="s">
        <v>37</v>
      </c>
      <c r="AQ6" s="389" t="s">
        <v>41</v>
      </c>
      <c r="AR6" s="390" t="s">
        <v>230</v>
      </c>
      <c r="AS6" s="388" t="s">
        <v>14</v>
      </c>
      <c r="AT6" s="388" t="s">
        <v>36</v>
      </c>
      <c r="AU6" s="388" t="s">
        <v>37</v>
      </c>
      <c r="AV6" s="389" t="s">
        <v>41</v>
      </c>
      <c r="AW6" s="390" t="s">
        <v>228</v>
      </c>
      <c r="AX6" s="388" t="s">
        <v>14</v>
      </c>
      <c r="AY6" s="388" t="s">
        <v>36</v>
      </c>
      <c r="AZ6" s="388" t="s">
        <v>37</v>
      </c>
      <c r="BA6" s="389" t="s">
        <v>41</v>
      </c>
      <c r="BB6" s="390" t="s">
        <v>228</v>
      </c>
      <c r="BC6" s="388" t="s">
        <v>14</v>
      </c>
      <c r="BD6" s="388" t="s">
        <v>36</v>
      </c>
      <c r="BE6" s="388" t="s">
        <v>37</v>
      </c>
      <c r="BF6" s="389" t="s">
        <v>41</v>
      </c>
      <c r="BG6" s="390" t="s">
        <v>228</v>
      </c>
      <c r="BH6" s="388" t="s">
        <v>14</v>
      </c>
      <c r="BI6" s="388" t="s">
        <v>36</v>
      </c>
      <c r="BJ6" s="388" t="s">
        <v>37</v>
      </c>
      <c r="BK6" s="389" t="s">
        <v>41</v>
      </c>
      <c r="BL6" s="390" t="s">
        <v>228</v>
      </c>
      <c r="BM6" s="388" t="s">
        <v>14</v>
      </c>
      <c r="BN6" s="388" t="s">
        <v>36</v>
      </c>
      <c r="BO6" s="388" t="s">
        <v>37</v>
      </c>
      <c r="BP6" s="389" t="s">
        <v>41</v>
      </c>
      <c r="BQ6" s="390" t="s">
        <v>228</v>
      </c>
      <c r="BR6" s="388" t="s">
        <v>14</v>
      </c>
      <c r="BS6" s="388" t="s">
        <v>36</v>
      </c>
      <c r="BT6" s="388" t="s">
        <v>37</v>
      </c>
      <c r="BU6" s="389" t="s">
        <v>41</v>
      </c>
    </row>
    <row r="7" spans="1:73" s="103" customFormat="1" ht="25.5" customHeight="1" thickBot="1">
      <c r="A7" s="391">
        <f>'Workbook Set-up'!B4</f>
        <v>0</v>
      </c>
      <c r="B7" s="392">
        <f>'Workbook Set-up'!B14</f>
        <v>0</v>
      </c>
      <c r="C7" s="395">
        <f>'Workbook Set-up'!B15</f>
        <v>0</v>
      </c>
      <c r="D7" s="393" t="e">
        <f>IF('OVERALL SUMMARY'!$C$29=0,"",'OVERALL SUMMARY'!C29)</f>
        <v>#REF!</v>
      </c>
      <c r="E7" s="393" t="e">
        <f>IF('OVERALL SUMMARY'!$C$29=0,"",'OVERALL SUMMARY'!D29)</f>
        <v>#REF!</v>
      </c>
      <c r="F7" s="393" t="e">
        <f>IF('OVERALL SUMMARY'!$C$29=0,"",'OVERALL SUMMARY'!E29)</f>
        <v>#REF!</v>
      </c>
      <c r="G7" s="393" t="e">
        <f>IF('OVERALL SUMMARY'!$C$29=0,"",'OVERALL SUMMARY'!F29)</f>
        <v>#REF!</v>
      </c>
      <c r="H7" s="394" t="e">
        <f>IF('OVERALL SUMMARY'!$C$29=0,"",'OVERALL SUMMARY'!G29)</f>
        <v>#REF!</v>
      </c>
      <c r="I7" s="393" t="e">
        <f>IF('OVERALL SUMMARY'!$C$52=0,"",'OVERALL SUMMARY'!C52)</f>
        <v>#REF!</v>
      </c>
      <c r="J7" s="393" t="e">
        <f>IF('OVERALL SUMMARY'!$C$52=0,"",'OVERALL SUMMARY'!D52)</f>
        <v>#REF!</v>
      </c>
      <c r="K7" s="393" t="e">
        <f>IF('OVERALL SUMMARY'!$C$52=0,"",'OVERALL SUMMARY'!E52)</f>
        <v>#REF!</v>
      </c>
      <c r="L7" s="393" t="e">
        <f>IF('OVERALL SUMMARY'!$C$52=0,"",'OVERALL SUMMARY'!F52)</f>
        <v>#REF!</v>
      </c>
      <c r="M7" s="394" t="e">
        <f>IF('OVERALL SUMMARY'!$C$52=0,"",'OVERALL SUMMARY'!G52)</f>
        <v>#REF!</v>
      </c>
      <c r="N7" s="393" t="e">
        <f>IF('OVERALL SUMMARY'!$C$68=0,"",'OVERALL SUMMARY'!C68)</f>
        <v>#REF!</v>
      </c>
      <c r="O7" s="393" t="e">
        <f>IF('OVERALL SUMMARY'!$C$68=0,"",'OVERALL SUMMARY'!D68)</f>
        <v>#REF!</v>
      </c>
      <c r="P7" s="393" t="e">
        <f>IF('OVERALL SUMMARY'!$C$68=0,"",'OVERALL SUMMARY'!E68)</f>
        <v>#REF!</v>
      </c>
      <c r="Q7" s="393" t="e">
        <f>IF('OVERALL SUMMARY'!$C$68=0,"",'OVERALL SUMMARY'!F68)</f>
        <v>#REF!</v>
      </c>
      <c r="R7" s="394" t="e">
        <f>IF('OVERALL SUMMARY'!$C$68=0,"",'OVERALL SUMMARY'!G68)</f>
        <v>#REF!</v>
      </c>
      <c r="S7" s="393" t="e">
        <f>IF('OVERALL SUMMARY'!$C$83=0,"",'OVERALL SUMMARY'!C83)</f>
        <v>#REF!</v>
      </c>
      <c r="T7" s="393" t="e">
        <f>IF('OVERALL SUMMARY'!$C$83=0,"",'OVERALL SUMMARY'!D83)</f>
        <v>#REF!</v>
      </c>
      <c r="U7" s="393" t="e">
        <f>IF('OVERALL SUMMARY'!$C$83=0,"",'OVERALL SUMMARY'!E83)</f>
        <v>#REF!</v>
      </c>
      <c r="V7" s="393" t="e">
        <f>IF('OVERALL SUMMARY'!$C$83=0,"",'OVERALL SUMMARY'!F83)</f>
        <v>#REF!</v>
      </c>
      <c r="W7" s="394" t="e">
        <f>IF('OVERALL SUMMARY'!$C$83=0,"",'OVERALL SUMMARY'!G83)</f>
        <v>#REF!</v>
      </c>
      <c r="X7" s="393" t="e">
        <f>IF('OVERALL SUMMARY'!$C$99=0,"",'OVERALL SUMMARY'!C99)</f>
        <v>#REF!</v>
      </c>
      <c r="Y7" s="393" t="e">
        <f>IF('OVERALL SUMMARY'!$C$99=0,"",'OVERALL SUMMARY'!D99)</f>
        <v>#REF!</v>
      </c>
      <c r="Z7" s="393" t="e">
        <f>IF('OVERALL SUMMARY'!$C$99=0,"",'OVERALL SUMMARY'!E99)</f>
        <v>#REF!</v>
      </c>
      <c r="AA7" s="393" t="e">
        <f>IF('OVERALL SUMMARY'!$C$99=0,"",'OVERALL SUMMARY'!F99)</f>
        <v>#REF!</v>
      </c>
      <c r="AB7" s="394" t="e">
        <f>IF('OVERALL SUMMARY'!$C$99=0,"",'OVERALL SUMMARY'!G99)</f>
        <v>#REF!</v>
      </c>
      <c r="AC7" s="393" t="e">
        <f>IF('OVERALL SUMMARY'!$C$116=0,"",'OVERALL SUMMARY'!C116)</f>
        <v>#REF!</v>
      </c>
      <c r="AD7" s="393" t="e">
        <f>IF('OVERALL SUMMARY'!$C$116=0,"",'OVERALL SUMMARY'!D116)</f>
        <v>#REF!</v>
      </c>
      <c r="AE7" s="393" t="e">
        <f>IF('OVERALL SUMMARY'!$C$116=0,"",'OVERALL SUMMARY'!E116)</f>
        <v>#REF!</v>
      </c>
      <c r="AF7" s="393" t="e">
        <f>IF('OVERALL SUMMARY'!$C$116=0,"",'OVERALL SUMMARY'!F116)</f>
        <v>#REF!</v>
      </c>
      <c r="AG7" s="394" t="e">
        <f>IF('OVERALL SUMMARY'!$C$116=0,"",'OVERALL SUMMARY'!G116)</f>
        <v>#REF!</v>
      </c>
      <c r="AH7" s="393" t="e">
        <f>IF('OVERALL SUMMARY'!$C$134=0,"",'OVERALL SUMMARY'!C134)</f>
        <v>#REF!</v>
      </c>
      <c r="AI7" s="393" t="e">
        <f>IF('OVERALL SUMMARY'!$C$134=0,"",'OVERALL SUMMARY'!D134)</f>
        <v>#REF!</v>
      </c>
      <c r="AJ7" s="393" t="e">
        <f>IF('OVERALL SUMMARY'!$C$134=0,"",'OVERALL SUMMARY'!E134)</f>
        <v>#REF!</v>
      </c>
      <c r="AK7" s="393" t="e">
        <f>IF('OVERALL SUMMARY'!$C$134=0,"",'OVERALL SUMMARY'!F134)</f>
        <v>#REF!</v>
      </c>
      <c r="AL7" s="394" t="e">
        <f>IF('OVERALL SUMMARY'!$C$134=0,"",'OVERALL SUMMARY'!G134)</f>
        <v>#REF!</v>
      </c>
      <c r="AM7" s="393" t="e">
        <f>IF('OVERALL SUMMARY'!$C$149=0,"",'OVERALL SUMMARY'!C149)</f>
        <v>#REF!</v>
      </c>
      <c r="AN7" s="393" t="e">
        <f>IF('OVERALL SUMMARY'!$C$149=0,"",'OVERALL SUMMARY'!D149)</f>
        <v>#REF!</v>
      </c>
      <c r="AO7" s="393" t="e">
        <f>IF('OVERALL SUMMARY'!$C$149=0,"",'OVERALL SUMMARY'!E149)</f>
        <v>#REF!</v>
      </c>
      <c r="AP7" s="393" t="e">
        <f>IF('OVERALL SUMMARY'!$C$149=0,"",'OVERALL SUMMARY'!F149)</f>
        <v>#REF!</v>
      </c>
      <c r="AQ7" s="394" t="e">
        <f>IF('OVERALL SUMMARY'!$C$149=0,"",'OVERALL SUMMARY'!G149)</f>
        <v>#REF!</v>
      </c>
      <c r="AR7" s="393" t="e">
        <f>IF('OVERALL SUMMARY'!$C$161=0,"",'OVERALL SUMMARY'!C161)</f>
        <v>#REF!</v>
      </c>
      <c r="AS7" s="393" t="e">
        <f>IF('OVERALL SUMMARY'!$C$161=0,"",'OVERALL SUMMARY'!D161)</f>
        <v>#REF!</v>
      </c>
      <c r="AT7" s="393" t="e">
        <f>IF('OVERALL SUMMARY'!$C$161=0,"",'OVERALL SUMMARY'!E161)</f>
        <v>#REF!</v>
      </c>
      <c r="AU7" s="393" t="e">
        <f>IF('OVERALL SUMMARY'!$C$161=0,"",'OVERALL SUMMARY'!F161)</f>
        <v>#REF!</v>
      </c>
      <c r="AV7" s="394" t="e">
        <f>IF('OVERALL SUMMARY'!$C$161=0,"",'OVERALL SUMMARY'!G161)</f>
        <v>#REF!</v>
      </c>
      <c r="AW7" s="393" t="e">
        <f>IF('OVERALL SUMMARY'!$C$174=0,"",'OVERALL SUMMARY'!C174)</f>
        <v>#REF!</v>
      </c>
      <c r="AX7" s="393" t="e">
        <f>IF('OVERALL SUMMARY'!$C$174=0,"",'OVERALL SUMMARY'!D174)</f>
        <v>#REF!</v>
      </c>
      <c r="AY7" s="393" t="e">
        <f>IF('OVERALL SUMMARY'!$C$174=0,"",'OVERALL SUMMARY'!E174)</f>
        <v>#REF!</v>
      </c>
      <c r="AZ7" s="393" t="e">
        <f>IF('OVERALL SUMMARY'!$C$174=0,"",'OVERALL SUMMARY'!F174)</f>
        <v>#REF!</v>
      </c>
      <c r="BA7" s="396" t="e">
        <f>IF('OVERALL SUMMARY'!$C$174=0,"",'OVERALL SUMMARY'!G174)</f>
        <v>#REF!</v>
      </c>
      <c r="BB7" s="393" t="e">
        <f>IF('OVERALL SUMMARY'!$C$185=0,"",'OVERALL SUMMARY'!C185)</f>
        <v>#REF!</v>
      </c>
      <c r="BC7" s="393" t="e">
        <f>IF('OVERALL SUMMARY'!$C$185=0,"",'OVERALL SUMMARY'!D185)</f>
        <v>#REF!</v>
      </c>
      <c r="BD7" s="393" t="e">
        <f>IF('OVERALL SUMMARY'!$C$185=0,"",'OVERALL SUMMARY'!E185)</f>
        <v>#REF!</v>
      </c>
      <c r="BE7" s="393" t="e">
        <f>IF('OVERALL SUMMARY'!$C$185=0,"",'OVERALL SUMMARY'!F185)</f>
        <v>#REF!</v>
      </c>
      <c r="BF7" s="396" t="e">
        <f>IF('OVERALL SUMMARY'!$C$185=0,"",'OVERALL SUMMARY'!G185)</f>
        <v>#REF!</v>
      </c>
      <c r="BG7" s="393" t="e">
        <f>IF('OVERALL SUMMARY'!$C$198=0,"",'OVERALL SUMMARY'!C198)</f>
        <v>#REF!</v>
      </c>
      <c r="BH7" s="393" t="e">
        <f>IF('OVERALL SUMMARY'!$C$198=0,"",'OVERALL SUMMARY'!D198)</f>
        <v>#REF!</v>
      </c>
      <c r="BI7" s="393" t="e">
        <f>IF('OVERALL SUMMARY'!$C$198=0,"",'OVERALL SUMMARY'!E198)</f>
        <v>#REF!</v>
      </c>
      <c r="BJ7" s="393" t="e">
        <f>IF('OVERALL SUMMARY'!$C$198=0,"",'OVERALL SUMMARY'!F198)</f>
        <v>#REF!</v>
      </c>
      <c r="BK7" s="396" t="e">
        <f>IF('OVERALL SUMMARY'!$C$198=0,"",'OVERALL SUMMARY'!G198)</f>
        <v>#REF!</v>
      </c>
      <c r="BL7" s="393" t="e">
        <f>IF('OVERALL SUMMARY'!$C$209=0,"",'OVERALL SUMMARY'!C209)</f>
        <v>#REF!</v>
      </c>
      <c r="BM7" s="393" t="e">
        <f>IF('OVERALL SUMMARY'!$C$209=0,"",'OVERALL SUMMARY'!D209)</f>
        <v>#REF!</v>
      </c>
      <c r="BN7" s="393" t="e">
        <f>IF('OVERALL SUMMARY'!$C$209=0,"",'OVERALL SUMMARY'!E209)</f>
        <v>#REF!</v>
      </c>
      <c r="BO7" s="393" t="e">
        <f>IF('OVERALL SUMMARY'!$C$209=0,"",'OVERALL SUMMARY'!F209)</f>
        <v>#REF!</v>
      </c>
      <c r="BP7" s="396" t="e">
        <f>IF('OVERALL SUMMARY'!$C$209=0,"",'OVERALL SUMMARY'!G209)</f>
        <v>#REF!</v>
      </c>
      <c r="BQ7" s="393" t="e">
        <f>IF('OVERALL SUMMARY'!$C$9=0,"",'OVERALL SUMMARY'!C9)</f>
        <v>#REF!</v>
      </c>
      <c r="BR7" s="393" t="e">
        <f>IF('OVERALL SUMMARY'!$C$9=0,"",'OVERALL SUMMARY'!D9)</f>
        <v>#REF!</v>
      </c>
      <c r="BS7" s="393" t="e">
        <f>IF('OVERALL SUMMARY'!$C$9=0,"",'OVERALL SUMMARY'!E9)</f>
        <v>#REF!</v>
      </c>
      <c r="BT7" s="393" t="e">
        <f>IF('OVERALL SUMMARY'!$C$9=0,"",'OVERALL SUMMARY'!F9)</f>
        <v>#REF!</v>
      </c>
      <c r="BU7" s="396" t="e">
        <f>IF('OVERALL SUMMARY'!$C$9=0,"",'OVERALL SUMMARY'!G9)</f>
        <v>#REF!</v>
      </c>
    </row>
  </sheetData>
  <sheetProtection sheet="1" objects="1" scenarios="1"/>
  <printOptions horizontalCentered="1"/>
  <pageMargins left="0.2" right="0.2" top="0.5" bottom="0.5" header="0" footer="0"/>
  <pageSetup paperSize="5" scale="90" orientation="landscape" horizontalDpi="1200" verticalDpi="1200" r:id="rId1"/>
  <headerFooter>
    <oddFooter>&amp;C&amp;P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A101"/>
  <sheetViews>
    <sheetView topLeftCell="A58" workbookViewId="0">
      <selection activeCell="B8" sqref="B8"/>
    </sheetView>
  </sheetViews>
  <sheetFormatPr defaultRowHeight="13"/>
  <cols>
    <col min="1" max="1" width="30.6328125" style="46" customWidth="1"/>
    <col min="2" max="254" width="9.08984375" style="44"/>
    <col min="255" max="257" width="30.6328125" style="44" customWidth="1"/>
    <col min="258" max="510" width="9.08984375" style="44"/>
    <col min="511" max="513" width="30.6328125" style="44" customWidth="1"/>
    <col min="514" max="766" width="9.08984375" style="44"/>
    <col min="767" max="769" width="30.6328125" style="44" customWidth="1"/>
    <col min="770" max="1022" width="9.08984375" style="44"/>
    <col min="1023" max="1025" width="30.6328125" style="44" customWidth="1"/>
    <col min="1026" max="1278" width="9.08984375" style="44"/>
    <col min="1279" max="1281" width="30.6328125" style="44" customWidth="1"/>
    <col min="1282" max="1534" width="9.08984375" style="44"/>
    <col min="1535" max="1537" width="30.6328125" style="44" customWidth="1"/>
    <col min="1538" max="1790" width="9.08984375" style="44"/>
    <col min="1791" max="1793" width="30.6328125" style="44" customWidth="1"/>
    <col min="1794" max="2046" width="9.08984375" style="44"/>
    <col min="2047" max="2049" width="30.6328125" style="44" customWidth="1"/>
    <col min="2050" max="2302" width="9.08984375" style="44"/>
    <col min="2303" max="2305" width="30.6328125" style="44" customWidth="1"/>
    <col min="2306" max="2558" width="9.08984375" style="44"/>
    <col min="2559" max="2561" width="30.6328125" style="44" customWidth="1"/>
    <col min="2562" max="2814" width="9.08984375" style="44"/>
    <col min="2815" max="2817" width="30.6328125" style="44" customWidth="1"/>
    <col min="2818" max="3070" width="9.08984375" style="44"/>
    <col min="3071" max="3073" width="30.6328125" style="44" customWidth="1"/>
    <col min="3074" max="3326" width="9.08984375" style="44"/>
    <col min="3327" max="3329" width="30.6328125" style="44" customWidth="1"/>
    <col min="3330" max="3582" width="9.08984375" style="44"/>
    <col min="3583" max="3585" width="30.6328125" style="44" customWidth="1"/>
    <col min="3586" max="3838" width="9.08984375" style="44"/>
    <col min="3839" max="3841" width="30.6328125" style="44" customWidth="1"/>
    <col min="3842" max="4094" width="9.08984375" style="44"/>
    <col min="4095" max="4097" width="30.6328125" style="44" customWidth="1"/>
    <col min="4098" max="4350" width="9.08984375" style="44"/>
    <col min="4351" max="4353" width="30.6328125" style="44" customWidth="1"/>
    <col min="4354" max="4606" width="9.08984375" style="44"/>
    <col min="4607" max="4609" width="30.6328125" style="44" customWidth="1"/>
    <col min="4610" max="4862" width="9.08984375" style="44"/>
    <col min="4863" max="4865" width="30.6328125" style="44" customWidth="1"/>
    <col min="4866" max="5118" width="9.08984375" style="44"/>
    <col min="5119" max="5121" width="30.6328125" style="44" customWidth="1"/>
    <col min="5122" max="5374" width="9.08984375" style="44"/>
    <col min="5375" max="5377" width="30.6328125" style="44" customWidth="1"/>
    <col min="5378" max="5630" width="9.08984375" style="44"/>
    <col min="5631" max="5633" width="30.6328125" style="44" customWidth="1"/>
    <col min="5634" max="5886" width="9.08984375" style="44"/>
    <col min="5887" max="5889" width="30.6328125" style="44" customWidth="1"/>
    <col min="5890" max="6142" width="9.08984375" style="44"/>
    <col min="6143" max="6145" width="30.6328125" style="44" customWidth="1"/>
    <col min="6146" max="6398" width="9.08984375" style="44"/>
    <col min="6399" max="6401" width="30.6328125" style="44" customWidth="1"/>
    <col min="6402" max="6654" width="9.08984375" style="44"/>
    <col min="6655" max="6657" width="30.6328125" style="44" customWidth="1"/>
    <col min="6658" max="6910" width="9.08984375" style="44"/>
    <col min="6911" max="6913" width="30.6328125" style="44" customWidth="1"/>
    <col min="6914" max="7166" width="9.08984375" style="44"/>
    <col min="7167" max="7169" width="30.6328125" style="44" customWidth="1"/>
    <col min="7170" max="7422" width="9.08984375" style="44"/>
    <col min="7423" max="7425" width="30.6328125" style="44" customWidth="1"/>
    <col min="7426" max="7678" width="9.08984375" style="44"/>
    <col min="7679" max="7681" width="30.6328125" style="44" customWidth="1"/>
    <col min="7682" max="7934" width="9.08984375" style="44"/>
    <col min="7935" max="7937" width="30.6328125" style="44" customWidth="1"/>
    <col min="7938" max="8190" width="9.08984375" style="44"/>
    <col min="8191" max="8193" width="30.6328125" style="44" customWidth="1"/>
    <col min="8194" max="8446" width="9.08984375" style="44"/>
    <col min="8447" max="8449" width="30.6328125" style="44" customWidth="1"/>
    <col min="8450" max="8702" width="9.08984375" style="44"/>
    <col min="8703" max="8705" width="30.6328125" style="44" customWidth="1"/>
    <col min="8706" max="8958" width="9.08984375" style="44"/>
    <col min="8959" max="8961" width="30.6328125" style="44" customWidth="1"/>
    <col min="8962" max="9214" width="9.08984375" style="44"/>
    <col min="9215" max="9217" width="30.6328125" style="44" customWidth="1"/>
    <col min="9218" max="9470" width="9.08984375" style="44"/>
    <col min="9471" max="9473" width="30.6328125" style="44" customWidth="1"/>
    <col min="9474" max="9726" width="9.08984375" style="44"/>
    <col min="9727" max="9729" width="30.6328125" style="44" customWidth="1"/>
    <col min="9730" max="9982" width="9.08984375" style="44"/>
    <col min="9983" max="9985" width="30.6328125" style="44" customWidth="1"/>
    <col min="9986" max="10238" width="9.08984375" style="44"/>
    <col min="10239" max="10241" width="30.6328125" style="44" customWidth="1"/>
    <col min="10242" max="10494" width="9.08984375" style="44"/>
    <col min="10495" max="10497" width="30.6328125" style="44" customWidth="1"/>
    <col min="10498" max="10750" width="9.08984375" style="44"/>
    <col min="10751" max="10753" width="30.6328125" style="44" customWidth="1"/>
    <col min="10754" max="11006" width="9.08984375" style="44"/>
    <col min="11007" max="11009" width="30.6328125" style="44" customWidth="1"/>
    <col min="11010" max="11262" width="9.08984375" style="44"/>
    <col min="11263" max="11265" width="30.6328125" style="44" customWidth="1"/>
    <col min="11266" max="11518" width="9.08984375" style="44"/>
    <col min="11519" max="11521" width="30.6328125" style="44" customWidth="1"/>
    <col min="11522" max="11774" width="9.08984375" style="44"/>
    <col min="11775" max="11777" width="30.6328125" style="44" customWidth="1"/>
    <col min="11778" max="12030" width="9.08984375" style="44"/>
    <col min="12031" max="12033" width="30.6328125" style="44" customWidth="1"/>
    <col min="12034" max="12286" width="9.08984375" style="44"/>
    <col min="12287" max="12289" width="30.6328125" style="44" customWidth="1"/>
    <col min="12290" max="12542" width="9.08984375" style="44"/>
    <col min="12543" max="12545" width="30.6328125" style="44" customWidth="1"/>
    <col min="12546" max="12798" width="9.08984375" style="44"/>
    <col min="12799" max="12801" width="30.6328125" style="44" customWidth="1"/>
    <col min="12802" max="13054" width="9.08984375" style="44"/>
    <col min="13055" max="13057" width="30.6328125" style="44" customWidth="1"/>
    <col min="13058" max="13310" width="9.08984375" style="44"/>
    <col min="13311" max="13313" width="30.6328125" style="44" customWidth="1"/>
    <col min="13314" max="13566" width="9.08984375" style="44"/>
    <col min="13567" max="13569" width="30.6328125" style="44" customWidth="1"/>
    <col min="13570" max="13822" width="9.08984375" style="44"/>
    <col min="13823" max="13825" width="30.6328125" style="44" customWidth="1"/>
    <col min="13826" max="14078" width="9.08984375" style="44"/>
    <col min="14079" max="14081" width="30.6328125" style="44" customWidth="1"/>
    <col min="14082" max="14334" width="9.08984375" style="44"/>
    <col min="14335" max="14337" width="30.6328125" style="44" customWidth="1"/>
    <col min="14338" max="14590" width="9.08984375" style="44"/>
    <col min="14591" max="14593" width="30.6328125" style="44" customWidth="1"/>
    <col min="14594" max="14846" width="9.08984375" style="44"/>
    <col min="14847" max="14849" width="30.6328125" style="44" customWidth="1"/>
    <col min="14850" max="15102" width="9.08984375" style="44"/>
    <col min="15103" max="15105" width="30.6328125" style="44" customWidth="1"/>
    <col min="15106" max="15358" width="9.08984375" style="44"/>
    <col min="15359" max="15361" width="30.6328125" style="44" customWidth="1"/>
    <col min="15362" max="15614" width="9.08984375" style="44"/>
    <col min="15615" max="15617" width="30.6328125" style="44" customWidth="1"/>
    <col min="15618" max="15870" width="9.08984375" style="44"/>
    <col min="15871" max="15873" width="30.6328125" style="44" customWidth="1"/>
    <col min="15874" max="16126" width="9.08984375" style="44"/>
    <col min="16127" max="16129" width="30.6328125" style="44" customWidth="1"/>
    <col min="16130" max="16384" width="9.08984375" style="44"/>
  </cols>
  <sheetData>
    <row r="1" spans="1:1" ht="13.5" thickBot="1">
      <c r="A1" s="136" t="s">
        <v>241</v>
      </c>
    </row>
    <row r="2" spans="1:1" ht="13.5" thickTop="1">
      <c r="A2" s="137" t="s">
        <v>58</v>
      </c>
    </row>
    <row r="3" spans="1:1">
      <c r="A3" s="138" t="s">
        <v>59</v>
      </c>
    </row>
    <row r="4" spans="1:1">
      <c r="A4" s="138" t="s">
        <v>60</v>
      </c>
    </row>
    <row r="5" spans="1:1">
      <c r="A5" s="138" t="s">
        <v>61</v>
      </c>
    </row>
    <row r="6" spans="1:1">
      <c r="A6" s="138" t="s">
        <v>62</v>
      </c>
    </row>
    <row r="7" spans="1:1">
      <c r="A7" s="138" t="s">
        <v>63</v>
      </c>
    </row>
    <row r="8" spans="1:1">
      <c r="A8" s="138" t="s">
        <v>64</v>
      </c>
    </row>
    <row r="9" spans="1:1">
      <c r="A9" s="138" t="s">
        <v>65</v>
      </c>
    </row>
    <row r="10" spans="1:1">
      <c r="A10" s="138" t="s">
        <v>66</v>
      </c>
    </row>
    <row r="11" spans="1:1">
      <c r="A11" s="138" t="s">
        <v>67</v>
      </c>
    </row>
    <row r="12" spans="1:1">
      <c r="A12" s="138" t="s">
        <v>68</v>
      </c>
    </row>
    <row r="13" spans="1:1">
      <c r="A13" s="138" t="s">
        <v>69</v>
      </c>
    </row>
    <row r="14" spans="1:1">
      <c r="A14" s="138" t="s">
        <v>70</v>
      </c>
    </row>
    <row r="15" spans="1:1">
      <c r="A15" s="138" t="s">
        <v>71</v>
      </c>
    </row>
    <row r="16" spans="1:1">
      <c r="A16" s="138" t="s">
        <v>72</v>
      </c>
    </row>
    <row r="17" spans="1:1">
      <c r="A17" s="138" t="s">
        <v>73</v>
      </c>
    </row>
    <row r="18" spans="1:1">
      <c r="A18" s="138" t="s">
        <v>74</v>
      </c>
    </row>
    <row r="19" spans="1:1">
      <c r="A19" s="138" t="s">
        <v>75</v>
      </c>
    </row>
    <row r="20" spans="1:1">
      <c r="A20" s="138" t="s">
        <v>76</v>
      </c>
    </row>
    <row r="21" spans="1:1">
      <c r="A21" s="138" t="s">
        <v>77</v>
      </c>
    </row>
    <row r="22" spans="1:1">
      <c r="A22" s="138" t="s">
        <v>78</v>
      </c>
    </row>
    <row r="23" spans="1:1">
      <c r="A23" s="138" t="s">
        <v>79</v>
      </c>
    </row>
    <row r="24" spans="1:1">
      <c r="A24" s="138" t="s">
        <v>80</v>
      </c>
    </row>
    <row r="25" spans="1:1">
      <c r="A25" s="138" t="s">
        <v>81</v>
      </c>
    </row>
    <row r="26" spans="1:1">
      <c r="A26" s="138" t="s">
        <v>82</v>
      </c>
    </row>
    <row r="27" spans="1:1">
      <c r="A27" s="138" t="s">
        <v>157</v>
      </c>
    </row>
    <row r="28" spans="1:1">
      <c r="A28" s="138" t="s">
        <v>83</v>
      </c>
    </row>
    <row r="29" spans="1:1">
      <c r="A29" s="138" t="s">
        <v>84</v>
      </c>
    </row>
    <row r="30" spans="1:1">
      <c r="A30" s="138" t="s">
        <v>85</v>
      </c>
    </row>
    <row r="31" spans="1:1">
      <c r="A31" s="138" t="s">
        <v>86</v>
      </c>
    </row>
    <row r="32" spans="1:1">
      <c r="A32" s="138" t="s">
        <v>87</v>
      </c>
    </row>
    <row r="33" spans="1:1">
      <c r="A33" s="138" t="s">
        <v>88</v>
      </c>
    </row>
    <row r="34" spans="1:1">
      <c r="A34" s="138" t="s">
        <v>89</v>
      </c>
    </row>
    <row r="35" spans="1:1">
      <c r="A35" s="138" t="s">
        <v>90</v>
      </c>
    </row>
    <row r="36" spans="1:1">
      <c r="A36" s="138" t="s">
        <v>91</v>
      </c>
    </row>
    <row r="37" spans="1:1">
      <c r="A37" s="138" t="s">
        <v>92</v>
      </c>
    </row>
    <row r="38" spans="1:1">
      <c r="A38" s="138" t="s">
        <v>93</v>
      </c>
    </row>
    <row r="39" spans="1:1">
      <c r="A39" s="138" t="s">
        <v>94</v>
      </c>
    </row>
    <row r="40" spans="1:1">
      <c r="A40" s="138" t="s">
        <v>95</v>
      </c>
    </row>
    <row r="41" spans="1:1">
      <c r="A41" s="138" t="s">
        <v>96</v>
      </c>
    </row>
    <row r="42" spans="1:1">
      <c r="A42" s="138" t="s">
        <v>97</v>
      </c>
    </row>
    <row r="43" spans="1:1">
      <c r="A43" s="138" t="s">
        <v>98</v>
      </c>
    </row>
    <row r="44" spans="1:1">
      <c r="A44" s="138" t="s">
        <v>99</v>
      </c>
    </row>
    <row r="45" spans="1:1">
      <c r="A45" s="138" t="s">
        <v>100</v>
      </c>
    </row>
    <row r="46" spans="1:1">
      <c r="A46" s="138" t="s">
        <v>101</v>
      </c>
    </row>
    <row r="47" spans="1:1">
      <c r="A47" s="138" t="s">
        <v>102</v>
      </c>
    </row>
    <row r="48" spans="1:1">
      <c r="A48" s="138" t="s">
        <v>103</v>
      </c>
    </row>
    <row r="49" spans="1:1">
      <c r="A49" s="138" t="s">
        <v>104</v>
      </c>
    </row>
    <row r="50" spans="1:1">
      <c r="A50" s="138" t="s">
        <v>105</v>
      </c>
    </row>
    <row r="51" spans="1:1">
      <c r="A51" s="138" t="s">
        <v>106</v>
      </c>
    </row>
    <row r="52" spans="1:1">
      <c r="A52" s="138" t="s">
        <v>107</v>
      </c>
    </row>
    <row r="53" spans="1:1">
      <c r="A53" s="138" t="s">
        <v>108</v>
      </c>
    </row>
    <row r="54" spans="1:1">
      <c r="A54" s="138" t="s">
        <v>109</v>
      </c>
    </row>
    <row r="55" spans="1:1">
      <c r="A55" s="138" t="s">
        <v>110</v>
      </c>
    </row>
    <row r="56" spans="1:1">
      <c r="A56" s="138" t="s">
        <v>111</v>
      </c>
    </row>
    <row r="57" spans="1:1">
      <c r="A57" s="138" t="s">
        <v>112</v>
      </c>
    </row>
    <row r="58" spans="1:1">
      <c r="A58" s="138" t="s">
        <v>113</v>
      </c>
    </row>
    <row r="59" spans="1:1">
      <c r="A59" s="138" t="s">
        <v>114</v>
      </c>
    </row>
    <row r="60" spans="1:1">
      <c r="A60" s="138" t="s">
        <v>115</v>
      </c>
    </row>
    <row r="61" spans="1:1">
      <c r="A61" s="138" t="s">
        <v>116</v>
      </c>
    </row>
    <row r="62" spans="1:1">
      <c r="A62" s="138" t="s">
        <v>117</v>
      </c>
    </row>
    <row r="63" spans="1:1">
      <c r="A63" s="138" t="s">
        <v>118</v>
      </c>
    </row>
    <row r="64" spans="1:1">
      <c r="A64" s="138" t="s">
        <v>119</v>
      </c>
    </row>
    <row r="65" spans="1:1">
      <c r="A65" s="138" t="s">
        <v>120</v>
      </c>
    </row>
    <row r="66" spans="1:1">
      <c r="A66" s="138" t="s">
        <v>121</v>
      </c>
    </row>
    <row r="67" spans="1:1">
      <c r="A67" s="138" t="s">
        <v>122</v>
      </c>
    </row>
    <row r="68" spans="1:1">
      <c r="A68" s="138" t="s">
        <v>123</v>
      </c>
    </row>
    <row r="69" spans="1:1">
      <c r="A69" s="138" t="s">
        <v>124</v>
      </c>
    </row>
    <row r="70" spans="1:1">
      <c r="A70" s="138" t="s">
        <v>125</v>
      </c>
    </row>
    <row r="71" spans="1:1">
      <c r="A71" s="138" t="s">
        <v>126</v>
      </c>
    </row>
    <row r="72" spans="1:1">
      <c r="A72" s="138" t="s">
        <v>127</v>
      </c>
    </row>
    <row r="73" spans="1:1">
      <c r="A73" s="138" t="s">
        <v>128</v>
      </c>
    </row>
    <row r="74" spans="1:1">
      <c r="A74" s="138" t="s">
        <v>129</v>
      </c>
    </row>
    <row r="75" spans="1:1">
      <c r="A75" s="138" t="s">
        <v>130</v>
      </c>
    </row>
    <row r="76" spans="1:1">
      <c r="A76" s="138" t="s">
        <v>131</v>
      </c>
    </row>
    <row r="77" spans="1:1">
      <c r="A77" s="138" t="s">
        <v>132</v>
      </c>
    </row>
    <row r="78" spans="1:1">
      <c r="A78" s="138" t="s">
        <v>133</v>
      </c>
    </row>
    <row r="79" spans="1:1">
      <c r="A79" s="138" t="s">
        <v>134</v>
      </c>
    </row>
    <row r="80" spans="1:1">
      <c r="A80" s="138" t="s">
        <v>135</v>
      </c>
    </row>
    <row r="81" spans="1:1">
      <c r="A81" s="138" t="s">
        <v>136</v>
      </c>
    </row>
    <row r="82" spans="1:1">
      <c r="A82" s="138" t="s">
        <v>137</v>
      </c>
    </row>
    <row r="83" spans="1:1">
      <c r="A83" s="138" t="s">
        <v>138</v>
      </c>
    </row>
    <row r="84" spans="1:1">
      <c r="A84" s="138" t="s">
        <v>139</v>
      </c>
    </row>
    <row r="85" spans="1:1">
      <c r="A85" s="138" t="s">
        <v>140</v>
      </c>
    </row>
    <row r="86" spans="1:1">
      <c r="A86" s="138" t="s">
        <v>141</v>
      </c>
    </row>
    <row r="87" spans="1:1">
      <c r="A87" s="138" t="s">
        <v>142</v>
      </c>
    </row>
    <row r="88" spans="1:1">
      <c r="A88" s="138" t="s">
        <v>143</v>
      </c>
    </row>
    <row r="89" spans="1:1">
      <c r="A89" s="138" t="s">
        <v>144</v>
      </c>
    </row>
    <row r="90" spans="1:1">
      <c r="A90" s="138" t="s">
        <v>145</v>
      </c>
    </row>
    <row r="91" spans="1:1">
      <c r="A91" s="138" t="s">
        <v>146</v>
      </c>
    </row>
    <row r="92" spans="1:1">
      <c r="A92" s="138" t="s">
        <v>147</v>
      </c>
    </row>
    <row r="93" spans="1:1">
      <c r="A93" s="138" t="s">
        <v>148</v>
      </c>
    </row>
    <row r="94" spans="1:1">
      <c r="A94" s="138" t="s">
        <v>149</v>
      </c>
    </row>
    <row r="95" spans="1:1">
      <c r="A95" s="138" t="s">
        <v>150</v>
      </c>
    </row>
    <row r="96" spans="1:1">
      <c r="A96" s="138" t="s">
        <v>151</v>
      </c>
    </row>
    <row r="97" spans="1:1">
      <c r="A97" s="138" t="s">
        <v>152</v>
      </c>
    </row>
    <row r="98" spans="1:1">
      <c r="A98" s="138" t="s">
        <v>153</v>
      </c>
    </row>
    <row r="99" spans="1:1">
      <c r="A99" s="138" t="s">
        <v>154</v>
      </c>
    </row>
    <row r="100" spans="1:1">
      <c r="A100" s="138" t="s">
        <v>155</v>
      </c>
    </row>
    <row r="101" spans="1:1">
      <c r="A101" s="139" t="s">
        <v>156</v>
      </c>
    </row>
  </sheetData>
  <sheetProtection sheet="1" objects="1" scenarios="1"/>
  <autoFilter ref="A1:A101" xr:uid="{00000000-0009-0000-0000-000019000000}"/>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57"/>
  </sheetPr>
  <dimension ref="A1:D40"/>
  <sheetViews>
    <sheetView zoomScaleNormal="100" zoomScaleSheetLayoutView="85" workbookViewId="0">
      <selection activeCell="B8" sqref="B8"/>
    </sheetView>
  </sheetViews>
  <sheetFormatPr defaultColWidth="8.90625" defaultRowHeight="12.5"/>
  <cols>
    <col min="1" max="1" width="68.90625" style="4" customWidth="1"/>
    <col min="2" max="2" width="67.6328125" style="5" customWidth="1"/>
    <col min="3" max="4" width="8.90625" style="3" hidden="1" customWidth="1"/>
    <col min="5" max="16384" width="8.90625" style="3"/>
  </cols>
  <sheetData>
    <row r="1" spans="1:4" ht="40.25" customHeight="1">
      <c r="A1" s="1" t="s">
        <v>0</v>
      </c>
      <c r="B1" s="2"/>
    </row>
    <row r="2" spans="1:4" ht="12.9" customHeight="1" thickBot="1"/>
    <row r="3" spans="1:4" ht="60" customHeight="1" thickBot="1">
      <c r="A3" s="741" t="s">
        <v>1</v>
      </c>
      <c r="B3" s="742"/>
      <c r="D3" s="43"/>
    </row>
    <row r="4" spans="1:4" s="6" customFormat="1" ht="23.15" customHeight="1" thickBot="1">
      <c r="A4" s="749" t="s">
        <v>171</v>
      </c>
      <c r="B4" s="743"/>
    </row>
    <row r="5" spans="1:4" s="6" customFormat="1" ht="23.15" customHeight="1">
      <c r="A5" s="750" t="s">
        <v>170</v>
      </c>
      <c r="B5" s="744"/>
    </row>
    <row r="6" spans="1:4" s="6" customFormat="1" ht="23.15" customHeight="1">
      <c r="A6" s="751" t="s">
        <v>158</v>
      </c>
      <c r="B6" s="745"/>
    </row>
    <row r="7" spans="1:4" s="6" customFormat="1" ht="23.15" customHeight="1">
      <c r="A7" s="751" t="s">
        <v>159</v>
      </c>
      <c r="B7" s="745"/>
    </row>
    <row r="8" spans="1:4" s="6" customFormat="1" ht="23.15" customHeight="1">
      <c r="A8" s="751" t="s">
        <v>160</v>
      </c>
      <c r="B8" s="745"/>
    </row>
    <row r="9" spans="1:4" s="6" customFormat="1" ht="23.15" customHeight="1">
      <c r="A9" s="751" t="s">
        <v>161</v>
      </c>
      <c r="B9" s="745"/>
    </row>
    <row r="10" spans="1:4" s="6" customFormat="1" ht="23.15" customHeight="1">
      <c r="A10" s="751" t="s">
        <v>238</v>
      </c>
      <c r="B10" s="745"/>
    </row>
    <row r="11" spans="1:4" s="6" customFormat="1" ht="23.15" customHeight="1">
      <c r="A11" s="751" t="s">
        <v>239</v>
      </c>
      <c r="B11" s="745"/>
    </row>
    <row r="12" spans="1:4" s="6" customFormat="1" ht="23.15" customHeight="1">
      <c r="A12" s="752" t="s">
        <v>240</v>
      </c>
      <c r="B12" s="746"/>
    </row>
    <row r="13" spans="1:4" s="6" customFormat="1" ht="23.15" customHeight="1">
      <c r="A13" s="751" t="s">
        <v>632</v>
      </c>
      <c r="B13" s="745"/>
    </row>
    <row r="14" spans="1:4" s="6" customFormat="1" ht="23.15" customHeight="1">
      <c r="A14" s="753" t="s">
        <v>5</v>
      </c>
      <c r="B14" s="747"/>
    </row>
    <row r="15" spans="1:4" s="6" customFormat="1" ht="23.15" customHeight="1" thickBot="1">
      <c r="A15" s="754" t="s">
        <v>6</v>
      </c>
      <c r="B15" s="748"/>
    </row>
    <row r="16" spans="1:4" s="8" customFormat="1">
      <c r="A16" s="4"/>
      <c r="B16" s="7"/>
    </row>
    <row r="17" spans="1:4" s="8" customFormat="1">
      <c r="A17" s="4"/>
      <c r="B17" s="7"/>
    </row>
    <row r="18" spans="1:4" s="8" customFormat="1">
      <c r="A18" s="4"/>
      <c r="B18" s="7"/>
    </row>
    <row r="19" spans="1:4" s="8" customFormat="1">
      <c r="A19" s="4"/>
      <c r="B19" s="7"/>
    </row>
    <row r="20" spans="1:4" s="8" customFormat="1" ht="30" customHeight="1" thickBot="1">
      <c r="A20" s="766" t="s">
        <v>7</v>
      </c>
      <c r="B20" s="755"/>
    </row>
    <row r="21" spans="1:4" s="8" customFormat="1" ht="31">
      <c r="A21" s="756" t="s">
        <v>8</v>
      </c>
      <c r="B21" s="757" t="s">
        <v>9</v>
      </c>
    </row>
    <row r="22" spans="1:4" s="8" customFormat="1" ht="20.149999999999999" customHeight="1">
      <c r="A22" s="761" t="s">
        <v>868</v>
      </c>
      <c r="B22" s="758"/>
      <c r="C22" s="100" t="str">
        <f t="shared" ref="C22:C36" si="0">IF(B22="Yes",ROW(),"")</f>
        <v/>
      </c>
      <c r="D22" s="100" t="str">
        <f t="shared" ref="D22:D36" si="1">IF(C22="","",RANK(C22,$C$22:$C$36,-1))</f>
        <v/>
      </c>
    </row>
    <row r="23" spans="1:4" s="8" customFormat="1" ht="20.149999999999999" customHeight="1">
      <c r="A23" s="761" t="s">
        <v>644</v>
      </c>
      <c r="B23" s="758"/>
      <c r="C23" s="100"/>
      <c r="D23" s="100"/>
    </row>
    <row r="24" spans="1:4" s="8" customFormat="1" ht="33" customHeight="1">
      <c r="A24" s="765" t="s">
        <v>869</v>
      </c>
      <c r="B24" s="758"/>
      <c r="C24" s="100" t="str">
        <f t="shared" si="0"/>
        <v/>
      </c>
      <c r="D24" s="100" t="str">
        <f t="shared" si="1"/>
        <v/>
      </c>
    </row>
    <row r="25" spans="1:4" s="8" customFormat="1" ht="30" customHeight="1">
      <c r="A25" s="765" t="s">
        <v>869</v>
      </c>
      <c r="B25" s="758"/>
      <c r="C25" s="100" t="str">
        <f t="shared" si="0"/>
        <v/>
      </c>
      <c r="D25" s="100" t="str">
        <f t="shared" si="1"/>
        <v/>
      </c>
    </row>
    <row r="26" spans="1:4" s="8" customFormat="1" ht="20.149999999999999" customHeight="1">
      <c r="A26" s="762" t="s">
        <v>485</v>
      </c>
      <c r="B26" s="758"/>
      <c r="C26" s="100" t="str">
        <f t="shared" si="0"/>
        <v/>
      </c>
      <c r="D26" s="100" t="str">
        <f t="shared" si="1"/>
        <v/>
      </c>
    </row>
    <row r="27" spans="1:4" s="8" customFormat="1" ht="20.149999999999999" customHeight="1">
      <c r="A27" s="762" t="s">
        <v>481</v>
      </c>
      <c r="B27" s="758"/>
      <c r="C27" s="100" t="str">
        <f t="shared" si="0"/>
        <v/>
      </c>
      <c r="D27" s="100" t="str">
        <f t="shared" si="1"/>
        <v/>
      </c>
    </row>
    <row r="28" spans="1:4" s="8" customFormat="1" ht="20.149999999999999" customHeight="1">
      <c r="A28" s="762" t="s">
        <v>482</v>
      </c>
      <c r="B28" s="758"/>
      <c r="C28" s="100" t="str">
        <f t="shared" si="0"/>
        <v/>
      </c>
      <c r="D28" s="100" t="str">
        <f t="shared" si="1"/>
        <v/>
      </c>
    </row>
    <row r="29" spans="1:4" s="8" customFormat="1" ht="30" customHeight="1">
      <c r="A29" s="765" t="s">
        <v>877</v>
      </c>
      <c r="B29" s="758"/>
      <c r="C29" s="100" t="str">
        <f t="shared" si="0"/>
        <v/>
      </c>
      <c r="D29" s="100" t="str">
        <f t="shared" si="1"/>
        <v/>
      </c>
    </row>
    <row r="30" spans="1:4" s="8" customFormat="1" ht="31.5" customHeight="1">
      <c r="A30" s="765" t="s">
        <v>878</v>
      </c>
      <c r="B30" s="758"/>
      <c r="C30" s="100" t="str">
        <f t="shared" si="0"/>
        <v/>
      </c>
      <c r="D30" s="100" t="str">
        <f t="shared" si="1"/>
        <v/>
      </c>
    </row>
    <row r="31" spans="1:4" s="8" customFormat="1" ht="41.25" customHeight="1">
      <c r="A31" s="765" t="s">
        <v>870</v>
      </c>
      <c r="B31" s="758"/>
      <c r="C31" s="100" t="str">
        <f t="shared" si="0"/>
        <v/>
      </c>
      <c r="D31" s="100" t="str">
        <f t="shared" si="1"/>
        <v/>
      </c>
    </row>
    <row r="32" spans="1:4" s="8" customFormat="1" ht="33" customHeight="1">
      <c r="A32" s="765" t="s">
        <v>871</v>
      </c>
      <c r="B32" s="758"/>
      <c r="C32" s="100" t="str">
        <f t="shared" si="0"/>
        <v/>
      </c>
      <c r="D32" s="100" t="str">
        <f t="shared" si="1"/>
        <v/>
      </c>
    </row>
    <row r="33" spans="1:4" ht="33.75" customHeight="1">
      <c r="A33" s="765" t="s">
        <v>872</v>
      </c>
      <c r="B33" s="759"/>
      <c r="C33" s="100" t="str">
        <f t="shared" si="0"/>
        <v/>
      </c>
      <c r="D33" s="100" t="str">
        <f t="shared" si="1"/>
        <v/>
      </c>
    </row>
    <row r="34" spans="1:4" ht="32.25" customHeight="1">
      <c r="A34" s="765" t="s">
        <v>873</v>
      </c>
      <c r="B34" s="759"/>
      <c r="C34" s="100"/>
      <c r="D34" s="100"/>
    </row>
    <row r="35" spans="1:4" ht="31.5" customHeight="1">
      <c r="A35" s="765" t="s">
        <v>483</v>
      </c>
      <c r="B35" s="759"/>
      <c r="C35" s="100" t="str">
        <f t="shared" si="0"/>
        <v/>
      </c>
      <c r="D35" s="100" t="str">
        <f t="shared" si="1"/>
        <v/>
      </c>
    </row>
    <row r="36" spans="1:4" ht="31.5" customHeight="1">
      <c r="A36" s="765" t="s">
        <v>484</v>
      </c>
      <c r="B36" s="759"/>
      <c r="C36" s="100" t="str">
        <f t="shared" si="0"/>
        <v/>
      </c>
      <c r="D36" s="100" t="str">
        <f t="shared" si="1"/>
        <v/>
      </c>
    </row>
    <row r="37" spans="1:4" ht="20.149999999999999" customHeight="1">
      <c r="A37" s="763" t="s">
        <v>874</v>
      </c>
      <c r="B37" s="759"/>
      <c r="C37" s="100"/>
      <c r="D37" s="100"/>
    </row>
    <row r="38" spans="1:4" ht="20.149999999999999" customHeight="1" thickBot="1">
      <c r="A38" s="764" t="s">
        <v>875</v>
      </c>
      <c r="B38" s="760"/>
      <c r="C38" s="100"/>
      <c r="D38" s="100"/>
    </row>
    <row r="39" spans="1:4" s="8" customFormat="1">
      <c r="A39" s="4"/>
      <c r="B39" s="7"/>
    </row>
    <row r="40" spans="1:4" s="8" customFormat="1">
      <c r="A40" s="4"/>
      <c r="B40" s="7"/>
    </row>
  </sheetData>
  <sheetProtection sheet="1" objects="1" scenarios="1"/>
  <conditionalFormatting sqref="B4:B15">
    <cfRule type="expression" dxfId="745" priority="46" stopIfTrue="1">
      <formula>B4=""</formula>
    </cfRule>
  </conditionalFormatting>
  <conditionalFormatting sqref="B22:B23 B25:B38">
    <cfRule type="cellIs" dxfId="744" priority="45" operator="equal">
      <formula>""</formula>
    </cfRule>
  </conditionalFormatting>
  <conditionalFormatting sqref="B24">
    <cfRule type="cellIs" dxfId="743" priority="44" operator="equal">
      <formula>""</formula>
    </cfRule>
  </conditionalFormatting>
  <dataValidations count="3">
    <dataValidation type="list" allowBlank="1" showInputMessage="1" showErrorMessage="1" prompt="Select the appropriate LME-MCO from the drop-down box choices." sqref="B4" xr:uid="{00000000-0002-0000-0200-000000000000}">
      <formula1>LME_MCO</formula1>
    </dataValidation>
    <dataValidation type="list" allowBlank="1" showInputMessage="1" showErrorMessage="1" sqref="B22:B38" xr:uid="{00000000-0002-0000-0200-000001000000}">
      <formula1>"Yes,No"</formula1>
    </dataValidation>
    <dataValidation type="list" allowBlank="1" showInputMessage="1" showErrorMessage="1" sqref="B5:B13" xr:uid="{00000000-0002-0000-0200-000002000000}">
      <formula1>Reviewers</formula1>
    </dataValidation>
  </dataValidations>
  <printOptions horizontalCentered="1"/>
  <pageMargins left="0.2" right="0.2" top="0.3" bottom="0.3" header="0.25" footer="0"/>
  <pageSetup scale="70" orientation="landscape" r:id="rId1"/>
  <headerFooter alignWithMargins="0">
    <oddFooter>&amp;CSFY17 WORKBOOK SET-UP&amp;R&amp;P</oddFooter>
  </headerFooter>
  <rowBreaks count="1" manualBreakCount="1">
    <brk id="1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1"/>
  <sheetViews>
    <sheetView topLeftCell="B1" workbookViewId="0">
      <selection activeCell="E31" sqref="E31"/>
    </sheetView>
  </sheetViews>
  <sheetFormatPr defaultColWidth="9.08984375" defaultRowHeight="12.5"/>
  <cols>
    <col min="1" max="1" width="68.90625" style="44" customWidth="1"/>
    <col min="2" max="2" width="42.90625" style="44" customWidth="1"/>
    <col min="3" max="3" width="37.453125" style="44" customWidth="1"/>
    <col min="4" max="4" width="9.08984375" style="44"/>
    <col min="5" max="5" width="23.90625" style="44" customWidth="1"/>
    <col min="6" max="16384" width="9.08984375" style="44"/>
  </cols>
  <sheetData>
    <row r="1" spans="1:5" ht="13">
      <c r="A1" s="47" t="s">
        <v>44</v>
      </c>
    </row>
    <row r="2" spans="1:5">
      <c r="A2" s="45" t="s">
        <v>45</v>
      </c>
      <c r="B2" s="168" t="s">
        <v>894</v>
      </c>
      <c r="C2" s="168" t="s">
        <v>364</v>
      </c>
    </row>
    <row r="4" spans="1:5" ht="13">
      <c r="A4" s="47" t="s">
        <v>46</v>
      </c>
      <c r="B4" s="47" t="s">
        <v>362</v>
      </c>
      <c r="C4" s="47" t="s">
        <v>365</v>
      </c>
      <c r="E4" s="370" t="s">
        <v>893</v>
      </c>
    </row>
    <row r="5" spans="1:5" ht="12.75" customHeight="1">
      <c r="A5" s="46" t="s">
        <v>2</v>
      </c>
      <c r="B5" s="46" t="s">
        <v>335</v>
      </c>
      <c r="C5" s="44" t="s">
        <v>366</v>
      </c>
    </row>
    <row r="6" spans="1:5" ht="12.75" customHeight="1">
      <c r="A6" s="46" t="s">
        <v>47</v>
      </c>
      <c r="B6" s="46" t="s">
        <v>346</v>
      </c>
      <c r="C6" s="44" t="s">
        <v>391</v>
      </c>
      <c r="E6" s="47" t="s">
        <v>667</v>
      </c>
    </row>
    <row r="7" spans="1:5" ht="13.5" customHeight="1">
      <c r="A7" s="46" t="s">
        <v>48</v>
      </c>
      <c r="B7" s="46" t="s">
        <v>341</v>
      </c>
      <c r="C7" s="44" t="s">
        <v>367</v>
      </c>
      <c r="E7" s="44">
        <v>4</v>
      </c>
    </row>
    <row r="8" spans="1:5" ht="13">
      <c r="A8" s="46" t="s">
        <v>49</v>
      </c>
      <c r="B8" s="46" t="s">
        <v>2</v>
      </c>
      <c r="C8" s="44" t="s">
        <v>368</v>
      </c>
      <c r="E8" s="44">
        <v>5</v>
      </c>
    </row>
    <row r="9" spans="1:5" ht="13">
      <c r="A9" s="46" t="s">
        <v>50</v>
      </c>
      <c r="B9" s="46" t="s">
        <v>342</v>
      </c>
      <c r="C9" s="44" t="s">
        <v>369</v>
      </c>
      <c r="E9" s="44">
        <v>6</v>
      </c>
    </row>
    <row r="10" spans="1:5" ht="13">
      <c r="A10" s="46" t="s">
        <v>51</v>
      </c>
      <c r="B10" s="46" t="s">
        <v>350</v>
      </c>
      <c r="C10" s="169" t="s">
        <v>370</v>
      </c>
      <c r="E10" s="44">
        <v>7</v>
      </c>
    </row>
    <row r="11" spans="1:5" ht="13">
      <c r="A11" s="46" t="s">
        <v>52</v>
      </c>
      <c r="B11" s="170" t="s">
        <v>351</v>
      </c>
      <c r="C11" s="169" t="s">
        <v>371</v>
      </c>
      <c r="E11" s="44">
        <v>8</v>
      </c>
    </row>
    <row r="12" spans="1:5" ht="12.75" customHeight="1">
      <c r="A12" s="46" t="s">
        <v>634</v>
      </c>
      <c r="B12" s="46" t="s">
        <v>352</v>
      </c>
      <c r="C12" s="169" t="s">
        <v>372</v>
      </c>
      <c r="E12" s="44">
        <v>9</v>
      </c>
    </row>
    <row r="13" spans="1:5" ht="12.75" customHeight="1">
      <c r="A13" s="46" t="s">
        <v>329</v>
      </c>
      <c r="B13" s="46" t="s">
        <v>47</v>
      </c>
      <c r="C13" s="169" t="s">
        <v>373</v>
      </c>
      <c r="E13" s="44">
        <v>10</v>
      </c>
    </row>
    <row r="14" spans="1:5" ht="12.75" customHeight="1">
      <c r="B14" s="46" t="s">
        <v>343</v>
      </c>
      <c r="C14" s="169" t="s">
        <v>374</v>
      </c>
      <c r="E14" s="44">
        <v>11</v>
      </c>
    </row>
    <row r="15" spans="1:5" ht="13.5" customHeight="1">
      <c r="A15" s="168" t="s">
        <v>330</v>
      </c>
      <c r="B15" s="46" t="s">
        <v>48</v>
      </c>
      <c r="C15" s="169" t="s">
        <v>375</v>
      </c>
      <c r="E15" s="44">
        <v>12</v>
      </c>
    </row>
    <row r="16" spans="1:5" ht="12.75" customHeight="1">
      <c r="B16" s="46" t="s">
        <v>356</v>
      </c>
      <c r="C16" s="169" t="s">
        <v>376</v>
      </c>
      <c r="E16" s="44">
        <v>13</v>
      </c>
    </row>
    <row r="17" spans="1:5" ht="12.75" customHeight="1">
      <c r="A17" s="47" t="s">
        <v>331</v>
      </c>
      <c r="B17" s="46" t="s">
        <v>353</v>
      </c>
      <c r="C17" s="169" t="s">
        <v>377</v>
      </c>
      <c r="E17" s="44">
        <v>14</v>
      </c>
    </row>
    <row r="18" spans="1:5" ht="12.75" customHeight="1">
      <c r="A18" s="46" t="s">
        <v>327</v>
      </c>
      <c r="B18" s="46" t="s">
        <v>359</v>
      </c>
      <c r="C18" s="169" t="s">
        <v>378</v>
      </c>
      <c r="E18" s="44">
        <v>15</v>
      </c>
    </row>
    <row r="19" spans="1:5" ht="13.5" customHeight="1">
      <c r="A19" s="46" t="s">
        <v>328</v>
      </c>
      <c r="B19" s="46" t="s">
        <v>354</v>
      </c>
      <c r="C19" s="44" t="s">
        <v>699</v>
      </c>
      <c r="E19" s="44">
        <v>16</v>
      </c>
    </row>
    <row r="20" spans="1:5" ht="12.75" customHeight="1">
      <c r="A20" s="46" t="s">
        <v>329</v>
      </c>
      <c r="B20" s="46" t="s">
        <v>355</v>
      </c>
      <c r="C20" s="169" t="s">
        <v>698</v>
      </c>
      <c r="E20" s="44">
        <v>17</v>
      </c>
    </row>
    <row r="21" spans="1:5" ht="12.75" customHeight="1">
      <c r="B21" s="46" t="s">
        <v>344</v>
      </c>
      <c r="C21" s="169" t="s">
        <v>379</v>
      </c>
      <c r="E21" s="44">
        <v>18</v>
      </c>
    </row>
    <row r="22" spans="1:5" ht="12.75" customHeight="1">
      <c r="A22" s="168" t="s">
        <v>334</v>
      </c>
      <c r="B22" s="46" t="s">
        <v>360</v>
      </c>
      <c r="C22" s="169" t="s">
        <v>380</v>
      </c>
    </row>
    <row r="23" spans="1:5" ht="12.75" customHeight="1">
      <c r="B23" s="46" t="s">
        <v>336</v>
      </c>
      <c r="C23" s="169" t="s">
        <v>381</v>
      </c>
    </row>
    <row r="24" spans="1:5" ht="12.75" customHeight="1">
      <c r="A24" s="47" t="s">
        <v>333</v>
      </c>
      <c r="B24" s="46" t="s">
        <v>49</v>
      </c>
      <c r="C24" s="169" t="s">
        <v>382</v>
      </c>
      <c r="E24" s="168" t="s">
        <v>688</v>
      </c>
    </row>
    <row r="25" spans="1:5" ht="13.5" customHeight="1">
      <c r="A25" s="46" t="s">
        <v>333</v>
      </c>
      <c r="B25" s="46" t="s">
        <v>345</v>
      </c>
      <c r="C25" s="169" t="s">
        <v>383</v>
      </c>
      <c r="E25" s="47" t="s">
        <v>687</v>
      </c>
    </row>
    <row r="26" spans="1:5" ht="13">
      <c r="A26" s="46" t="s">
        <v>332</v>
      </c>
      <c r="B26" s="46" t="s">
        <v>337</v>
      </c>
      <c r="C26" s="169" t="s">
        <v>384</v>
      </c>
      <c r="E26" s="44" t="s">
        <v>333</v>
      </c>
    </row>
    <row r="27" spans="1:5" ht="12.75" customHeight="1">
      <c r="A27" s="44" t="s">
        <v>329</v>
      </c>
      <c r="B27" s="46" t="s">
        <v>338</v>
      </c>
      <c r="C27" s="169" t="s">
        <v>385</v>
      </c>
      <c r="E27" s="44" t="s">
        <v>332</v>
      </c>
    </row>
    <row r="28" spans="1:5" ht="12.75" customHeight="1">
      <c r="B28" s="46" t="s">
        <v>357</v>
      </c>
      <c r="C28" s="169" t="s">
        <v>386</v>
      </c>
    </row>
    <row r="29" spans="1:5" ht="12.75" customHeight="1">
      <c r="A29" s="168" t="s">
        <v>398</v>
      </c>
      <c r="B29" s="46" t="s">
        <v>50</v>
      </c>
      <c r="C29" s="169" t="s">
        <v>387</v>
      </c>
      <c r="E29" s="168" t="s">
        <v>689</v>
      </c>
    </row>
    <row r="30" spans="1:5" ht="12.75" customHeight="1">
      <c r="B30" s="46" t="s">
        <v>339</v>
      </c>
      <c r="C30" s="169" t="s">
        <v>388</v>
      </c>
    </row>
    <row r="31" spans="1:5" ht="12.75" customHeight="1">
      <c r="A31" s="47" t="s">
        <v>399</v>
      </c>
      <c r="B31" s="46" t="s">
        <v>347</v>
      </c>
      <c r="C31" s="169" t="s">
        <v>389</v>
      </c>
      <c r="E31" s="47" t="s">
        <v>690</v>
      </c>
    </row>
    <row r="32" spans="1:5" ht="27" customHeight="1">
      <c r="A32" s="44" t="s">
        <v>401</v>
      </c>
      <c r="B32" s="46" t="s">
        <v>348</v>
      </c>
      <c r="C32" s="169" t="s">
        <v>390</v>
      </c>
      <c r="E32" s="44" t="s">
        <v>690</v>
      </c>
    </row>
    <row r="33" spans="1:5" ht="13">
      <c r="A33" s="44" t="s">
        <v>402</v>
      </c>
      <c r="B33" s="46" t="s">
        <v>51</v>
      </c>
      <c r="C33" s="44" t="s">
        <v>329</v>
      </c>
      <c r="E33" s="44" t="s">
        <v>328</v>
      </c>
    </row>
    <row r="34" spans="1:5" ht="13">
      <c r="A34" s="44" t="s">
        <v>329</v>
      </c>
      <c r="B34" s="46" t="s">
        <v>52</v>
      </c>
    </row>
    <row r="35" spans="1:5" ht="13">
      <c r="B35" s="46" t="s">
        <v>340</v>
      </c>
      <c r="C35" s="168" t="s">
        <v>495</v>
      </c>
    </row>
    <row r="36" spans="1:5" ht="13">
      <c r="A36" s="219" t="s">
        <v>490</v>
      </c>
      <c r="B36" s="46" t="s">
        <v>361</v>
      </c>
    </row>
    <row r="37" spans="1:5" ht="13">
      <c r="B37" s="46" t="s">
        <v>634</v>
      </c>
      <c r="C37" s="47" t="s">
        <v>496</v>
      </c>
    </row>
    <row r="38" spans="1:5" ht="13">
      <c r="A38" s="47" t="s">
        <v>491</v>
      </c>
      <c r="B38" s="46" t="s">
        <v>358</v>
      </c>
    </row>
    <row r="39" spans="1:5" ht="13">
      <c r="A39" s="44" t="s">
        <v>487</v>
      </c>
      <c r="B39" s="46" t="s">
        <v>349</v>
      </c>
    </row>
    <row r="40" spans="1:5">
      <c r="A40" s="44" t="s">
        <v>492</v>
      </c>
      <c r="B40" s="44" t="s">
        <v>329</v>
      </c>
      <c r="C40" s="44" t="s">
        <v>501</v>
      </c>
    </row>
    <row r="41" spans="1:5" ht="13">
      <c r="B41" s="47" t="s">
        <v>693</v>
      </c>
      <c r="C41" s="46" t="s">
        <v>2</v>
      </c>
      <c r="E41" s="44" t="s">
        <v>697</v>
      </c>
    </row>
    <row r="42" spans="1:5">
      <c r="A42" s="168" t="s">
        <v>493</v>
      </c>
      <c r="C42" s="44" t="s">
        <v>535</v>
      </c>
      <c r="E42" s="44" t="s">
        <v>694</v>
      </c>
    </row>
    <row r="43" spans="1:5" ht="13">
      <c r="B43" s="43" t="s">
        <v>234</v>
      </c>
      <c r="C43" s="46" t="s">
        <v>47</v>
      </c>
    </row>
    <row r="44" spans="1:5" ht="13">
      <c r="A44" s="47" t="s">
        <v>494</v>
      </c>
      <c r="B44" s="43" t="s">
        <v>235</v>
      </c>
      <c r="C44" s="46" t="s">
        <v>48</v>
      </c>
      <c r="E44" s="43" t="s">
        <v>234</v>
      </c>
    </row>
    <row r="45" spans="1:5">
      <c r="A45" s="44" t="s">
        <v>488</v>
      </c>
      <c r="B45" s="43" t="s">
        <v>236</v>
      </c>
      <c r="C45" s="44" t="s">
        <v>536</v>
      </c>
      <c r="E45" s="43" t="s">
        <v>235</v>
      </c>
    </row>
    <row r="46" spans="1:5">
      <c r="A46" s="44" t="s">
        <v>489</v>
      </c>
      <c r="B46" s="43" t="s">
        <v>403</v>
      </c>
      <c r="C46" s="44" t="s">
        <v>568</v>
      </c>
      <c r="E46" s="43" t="s">
        <v>236</v>
      </c>
    </row>
    <row r="47" spans="1:5">
      <c r="B47" s="43" t="s">
        <v>405</v>
      </c>
      <c r="C47" s="44" t="s">
        <v>502</v>
      </c>
      <c r="E47" s="43" t="s">
        <v>403</v>
      </c>
    </row>
    <row r="48" spans="1:5">
      <c r="B48" s="43" t="s">
        <v>404</v>
      </c>
      <c r="C48" s="44" t="s">
        <v>497</v>
      </c>
      <c r="E48" s="43" t="s">
        <v>405</v>
      </c>
    </row>
    <row r="49" spans="1:5" ht="13">
      <c r="B49" s="43" t="s">
        <v>237</v>
      </c>
      <c r="C49" s="46" t="s">
        <v>49</v>
      </c>
      <c r="E49" s="43" t="s">
        <v>404</v>
      </c>
    </row>
    <row r="50" spans="1:5">
      <c r="B50" s="43" t="s">
        <v>470</v>
      </c>
      <c r="C50" s="44" t="s">
        <v>498</v>
      </c>
      <c r="E50" s="43" t="s">
        <v>237</v>
      </c>
    </row>
    <row r="51" spans="1:5">
      <c r="B51" s="43" t="s">
        <v>471</v>
      </c>
      <c r="C51" s="44" t="s">
        <v>616</v>
      </c>
      <c r="E51" s="43" t="s">
        <v>470</v>
      </c>
    </row>
    <row r="52" spans="1:5">
      <c r="B52" s="44" t="s">
        <v>633</v>
      </c>
      <c r="C52" s="44" t="s">
        <v>499</v>
      </c>
      <c r="E52" s="43" t="s">
        <v>471</v>
      </c>
    </row>
    <row r="53" spans="1:5" ht="13">
      <c r="C53" s="46" t="s">
        <v>329</v>
      </c>
      <c r="E53" s="44" t="s">
        <v>633</v>
      </c>
    </row>
    <row r="54" spans="1:5" ht="13">
      <c r="C54" s="46" t="s">
        <v>50</v>
      </c>
      <c r="E54" s="44" t="s">
        <v>695</v>
      </c>
    </row>
    <row r="55" spans="1:5">
      <c r="C55" s="44" t="s">
        <v>587</v>
      </c>
      <c r="E55" s="44" t="s">
        <v>696</v>
      </c>
    </row>
    <row r="56" spans="1:5">
      <c r="C56" s="44" t="s">
        <v>569</v>
      </c>
    </row>
    <row r="57" spans="1:5">
      <c r="C57" s="44" t="s">
        <v>537</v>
      </c>
    </row>
    <row r="58" spans="1:5">
      <c r="C58" s="44" t="s">
        <v>614</v>
      </c>
    </row>
    <row r="59" spans="1:5" ht="13">
      <c r="C59" s="46" t="s">
        <v>51</v>
      </c>
    </row>
    <row r="60" spans="1:5" ht="13">
      <c r="C60" s="46" t="s">
        <v>52</v>
      </c>
    </row>
    <row r="61" spans="1:5">
      <c r="A61" s="168" t="s">
        <v>503</v>
      </c>
      <c r="C61" s="44" t="s">
        <v>590</v>
      </c>
      <c r="E61" s="44" t="s">
        <v>701</v>
      </c>
    </row>
    <row r="62" spans="1:5" ht="13">
      <c r="C62" s="46" t="s">
        <v>634</v>
      </c>
    </row>
    <row r="63" spans="1:5" ht="13">
      <c r="A63" s="47" t="s">
        <v>504</v>
      </c>
      <c r="C63" s="44" t="s">
        <v>500</v>
      </c>
      <c r="E63" s="44" t="s">
        <v>702</v>
      </c>
    </row>
    <row r="64" spans="1:5">
      <c r="C64" s="44" t="s">
        <v>615</v>
      </c>
      <c r="E64" s="44" t="s">
        <v>703</v>
      </c>
    </row>
    <row r="65" spans="1:5">
      <c r="A65" s="44" t="s">
        <v>544</v>
      </c>
      <c r="B65" s="168" t="s">
        <v>508</v>
      </c>
      <c r="C65" s="44" t="s">
        <v>570</v>
      </c>
      <c r="E65" s="44" t="s">
        <v>704</v>
      </c>
    </row>
    <row r="66" spans="1:5" ht="13">
      <c r="A66" s="46" t="s">
        <v>2</v>
      </c>
      <c r="C66" s="44" t="s">
        <v>538</v>
      </c>
      <c r="E66" s="44" t="s">
        <v>705</v>
      </c>
    </row>
    <row r="67" spans="1:5" ht="13">
      <c r="A67" s="44" t="s">
        <v>539</v>
      </c>
      <c r="B67" s="47" t="s">
        <v>631</v>
      </c>
    </row>
    <row r="68" spans="1:5">
      <c r="A68" s="44" t="s">
        <v>617</v>
      </c>
    </row>
    <row r="69" spans="1:5" ht="13">
      <c r="A69" s="46" t="s">
        <v>47</v>
      </c>
      <c r="B69" s="46" t="s">
        <v>2</v>
      </c>
      <c r="E69" s="168" t="s">
        <v>708</v>
      </c>
    </row>
    <row r="70" spans="1:5" ht="13">
      <c r="A70" s="44" t="s">
        <v>612</v>
      </c>
      <c r="B70" s="46" t="s">
        <v>47</v>
      </c>
      <c r="C70" s="168" t="s">
        <v>567</v>
      </c>
    </row>
    <row r="71" spans="1:5" ht="13">
      <c r="A71" s="46" t="s">
        <v>48</v>
      </c>
      <c r="B71" s="44" t="s">
        <v>612</v>
      </c>
      <c r="E71" s="47" t="s">
        <v>709</v>
      </c>
    </row>
    <row r="72" spans="1:5" ht="13">
      <c r="A72" s="44" t="s">
        <v>505</v>
      </c>
      <c r="B72" s="46" t="s">
        <v>48</v>
      </c>
      <c r="C72" s="47" t="s">
        <v>510</v>
      </c>
      <c r="E72" s="44" t="s">
        <v>710</v>
      </c>
    </row>
    <row r="73" spans="1:5">
      <c r="A73" s="44" t="s">
        <v>568</v>
      </c>
      <c r="B73" s="44" t="s">
        <v>509</v>
      </c>
      <c r="E73" s="44" t="s">
        <v>711</v>
      </c>
    </row>
    <row r="74" spans="1:5" ht="13">
      <c r="A74" s="46" t="s">
        <v>49</v>
      </c>
      <c r="B74" s="44" t="s">
        <v>568</v>
      </c>
      <c r="C74" s="44" t="s">
        <v>341</v>
      </c>
      <c r="E74" s="44" t="s">
        <v>712</v>
      </c>
    </row>
    <row r="75" spans="1:5" ht="13">
      <c r="A75" s="44" t="s">
        <v>591</v>
      </c>
      <c r="B75" s="46" t="s">
        <v>49</v>
      </c>
      <c r="C75" s="46" t="s">
        <v>2</v>
      </c>
      <c r="E75" s="44" t="s">
        <v>713</v>
      </c>
    </row>
    <row r="76" spans="1:5">
      <c r="A76" s="44" t="s">
        <v>506</v>
      </c>
      <c r="B76" s="44" t="s">
        <v>506</v>
      </c>
      <c r="C76" s="44" t="s">
        <v>546</v>
      </c>
    </row>
    <row r="77" spans="1:5">
      <c r="A77" s="44" t="s">
        <v>540</v>
      </c>
      <c r="B77" s="44" t="s">
        <v>540</v>
      </c>
      <c r="C77" s="44" t="s">
        <v>594</v>
      </c>
    </row>
    <row r="78" spans="1:5" ht="13">
      <c r="A78" s="44" t="s">
        <v>571</v>
      </c>
      <c r="B78" s="44" t="s">
        <v>571</v>
      </c>
      <c r="C78" s="46" t="s">
        <v>47</v>
      </c>
    </row>
    <row r="79" spans="1:5" ht="15" customHeight="1">
      <c r="A79" s="44" t="s">
        <v>541</v>
      </c>
      <c r="B79" s="44" t="s">
        <v>616</v>
      </c>
      <c r="C79" s="46" t="s">
        <v>48</v>
      </c>
    </row>
    <row r="80" spans="1:5" ht="15" customHeight="1">
      <c r="A80" s="44" t="s">
        <v>616</v>
      </c>
      <c r="B80" s="44" t="s">
        <v>499</v>
      </c>
      <c r="C80" s="44" t="s">
        <v>596</v>
      </c>
    </row>
    <row r="81" spans="1:3" ht="15" customHeight="1">
      <c r="A81" s="44" t="s">
        <v>499</v>
      </c>
      <c r="B81" s="46" t="s">
        <v>329</v>
      </c>
      <c r="C81" s="44" t="s">
        <v>573</v>
      </c>
    </row>
    <row r="82" spans="1:3" ht="15" customHeight="1">
      <c r="A82" s="46" t="s">
        <v>329</v>
      </c>
      <c r="B82" s="46" t="s">
        <v>50</v>
      </c>
      <c r="C82" s="44" t="s">
        <v>627</v>
      </c>
    </row>
    <row r="83" spans="1:3" ht="15" customHeight="1">
      <c r="A83" s="46" t="s">
        <v>50</v>
      </c>
      <c r="B83" s="44" t="s">
        <v>587</v>
      </c>
      <c r="C83" s="44" t="s">
        <v>513</v>
      </c>
    </row>
    <row r="84" spans="1:3" ht="15" customHeight="1">
      <c r="A84" s="44" t="s">
        <v>587</v>
      </c>
      <c r="B84" s="44" t="s">
        <v>537</v>
      </c>
      <c r="C84" s="44" t="s">
        <v>548</v>
      </c>
    </row>
    <row r="85" spans="1:3" ht="15" customHeight="1">
      <c r="A85" s="44" t="s">
        <v>537</v>
      </c>
      <c r="B85" s="44" t="s">
        <v>588</v>
      </c>
      <c r="C85" s="44" t="s">
        <v>620</v>
      </c>
    </row>
    <row r="86" spans="1:3" ht="15" customHeight="1">
      <c r="A86" s="44" t="s">
        <v>588</v>
      </c>
      <c r="B86" s="46" t="s">
        <v>51</v>
      </c>
      <c r="C86" s="46" t="s">
        <v>49</v>
      </c>
    </row>
    <row r="87" spans="1:3" ht="15" customHeight="1">
      <c r="A87" s="44" t="s">
        <v>613</v>
      </c>
      <c r="B87" s="44" t="s">
        <v>592</v>
      </c>
      <c r="C87" s="44" t="s">
        <v>512</v>
      </c>
    </row>
    <row r="88" spans="1:3" ht="15" customHeight="1">
      <c r="A88" s="46" t="s">
        <v>51</v>
      </c>
      <c r="B88" s="44" t="s">
        <v>592</v>
      </c>
      <c r="C88" s="44" t="s">
        <v>609</v>
      </c>
    </row>
    <row r="89" spans="1:3" ht="15" customHeight="1">
      <c r="A89" s="44" t="s">
        <v>592</v>
      </c>
      <c r="B89" s="46" t="s">
        <v>52</v>
      </c>
      <c r="C89" s="44" t="s">
        <v>338</v>
      </c>
    </row>
    <row r="90" spans="1:3" ht="15" customHeight="1">
      <c r="A90" s="46" t="s">
        <v>52</v>
      </c>
      <c r="B90" s="44" t="s">
        <v>507</v>
      </c>
      <c r="C90" s="44" t="s">
        <v>511</v>
      </c>
    </row>
    <row r="91" spans="1:3" ht="15" customHeight="1">
      <c r="A91" s="44" t="s">
        <v>507</v>
      </c>
      <c r="B91" s="46" t="s">
        <v>634</v>
      </c>
      <c r="C91" s="44" t="s">
        <v>619</v>
      </c>
    </row>
    <row r="92" spans="1:3" ht="15" customHeight="1">
      <c r="A92" s="44" t="s">
        <v>593</v>
      </c>
      <c r="C92" s="46" t="s">
        <v>329</v>
      </c>
    </row>
    <row r="93" spans="1:3" ht="15" customHeight="1">
      <c r="A93" s="44" t="s">
        <v>589</v>
      </c>
      <c r="C93" s="46" t="s">
        <v>50</v>
      </c>
    </row>
    <row r="94" spans="1:3" ht="15" customHeight="1">
      <c r="A94" s="46" t="s">
        <v>634</v>
      </c>
      <c r="C94" s="44" t="s">
        <v>595</v>
      </c>
    </row>
    <row r="95" spans="1:3">
      <c r="A95" s="44" t="s">
        <v>500</v>
      </c>
      <c r="C95" s="44" t="s">
        <v>347</v>
      </c>
    </row>
    <row r="96" spans="1:3">
      <c r="C96" s="44" t="s">
        <v>610</v>
      </c>
    </row>
    <row r="97" spans="1:3">
      <c r="A97" s="168" t="s">
        <v>514</v>
      </c>
      <c r="C97" s="44" t="s">
        <v>618</v>
      </c>
    </row>
    <row r="98" spans="1:3">
      <c r="C98" s="44" t="s">
        <v>584</v>
      </c>
    </row>
    <row r="99" spans="1:3" ht="13">
      <c r="A99" s="47" t="s">
        <v>515</v>
      </c>
      <c r="C99" s="44" t="s">
        <v>547</v>
      </c>
    </row>
    <row r="100" spans="1:3">
      <c r="C100" s="44" t="s">
        <v>629</v>
      </c>
    </row>
    <row r="101" spans="1:3">
      <c r="A101" s="44" t="s">
        <v>516</v>
      </c>
      <c r="B101" s="168" t="s">
        <v>518</v>
      </c>
      <c r="C101" s="44" t="s">
        <v>572</v>
      </c>
    </row>
    <row r="102" spans="1:3" ht="13">
      <c r="A102" s="46" t="s">
        <v>2</v>
      </c>
      <c r="C102" s="46" t="s">
        <v>51</v>
      </c>
    </row>
    <row r="103" spans="1:3" ht="13">
      <c r="A103" s="44" t="s">
        <v>608</v>
      </c>
      <c r="B103" s="47" t="s">
        <v>519</v>
      </c>
      <c r="C103" s="44" t="s">
        <v>545</v>
      </c>
    </row>
    <row r="104" spans="1:3" ht="13">
      <c r="A104" s="46" t="s">
        <v>47</v>
      </c>
      <c r="C104" s="46" t="s">
        <v>52</v>
      </c>
    </row>
    <row r="105" spans="1:3">
      <c r="A105" s="44" t="s">
        <v>550</v>
      </c>
      <c r="B105" s="44" t="s">
        <v>520</v>
      </c>
      <c r="C105" s="44" t="s">
        <v>340</v>
      </c>
    </row>
    <row r="106" spans="1:3" ht="13">
      <c r="A106" s="46" t="s">
        <v>48</v>
      </c>
      <c r="B106" s="44" t="s">
        <v>575</v>
      </c>
      <c r="C106" s="44" t="s">
        <v>586</v>
      </c>
    </row>
    <row r="107" spans="1:3">
      <c r="A107" s="44" t="s">
        <v>607</v>
      </c>
      <c r="B107" s="44" t="s">
        <v>600</v>
      </c>
      <c r="C107" s="44" t="s">
        <v>628</v>
      </c>
    </row>
    <row r="108" spans="1:3" ht="13">
      <c r="A108" s="46" t="s">
        <v>49</v>
      </c>
      <c r="B108" s="44" t="s">
        <v>521</v>
      </c>
      <c r="C108" s="46" t="s">
        <v>634</v>
      </c>
    </row>
    <row r="109" spans="1:3">
      <c r="A109" s="44" t="s">
        <v>517</v>
      </c>
      <c r="B109" s="44" t="s">
        <v>597</v>
      </c>
      <c r="C109" s="44" t="s">
        <v>549</v>
      </c>
    </row>
    <row r="110" spans="1:3" ht="13">
      <c r="A110" s="46" t="s">
        <v>329</v>
      </c>
      <c r="B110" s="46" t="s">
        <v>2</v>
      </c>
      <c r="C110" s="44" t="s">
        <v>585</v>
      </c>
    </row>
    <row r="111" spans="1:3" ht="13">
      <c r="A111" s="46" t="s">
        <v>50</v>
      </c>
      <c r="B111" s="44" t="s">
        <v>601</v>
      </c>
    </row>
    <row r="112" spans="1:3" ht="13">
      <c r="A112" s="46" t="s">
        <v>51</v>
      </c>
      <c r="B112" s="44" t="s">
        <v>551</v>
      </c>
    </row>
    <row r="113" spans="1:3" ht="13">
      <c r="A113" s="46" t="s">
        <v>52</v>
      </c>
      <c r="B113" s="44" t="s">
        <v>522</v>
      </c>
    </row>
    <row r="114" spans="1:3">
      <c r="A114" s="44" t="s">
        <v>626</v>
      </c>
      <c r="B114" s="44" t="s">
        <v>598</v>
      </c>
    </row>
    <row r="115" spans="1:3" ht="13">
      <c r="A115" s="46" t="s">
        <v>634</v>
      </c>
      <c r="B115" s="44" t="s">
        <v>621</v>
      </c>
      <c r="C115" s="168" t="s">
        <v>542</v>
      </c>
    </row>
    <row r="116" spans="1:3" ht="13">
      <c r="A116" s="44" t="s">
        <v>549</v>
      </c>
      <c r="B116" s="46" t="s">
        <v>47</v>
      </c>
    </row>
    <row r="117" spans="1:3" ht="13">
      <c r="B117" s="44" t="s">
        <v>523</v>
      </c>
      <c r="C117" s="47" t="s">
        <v>543</v>
      </c>
    </row>
    <row r="118" spans="1:3">
      <c r="B118" s="44" t="s">
        <v>602</v>
      </c>
    </row>
    <row r="119" spans="1:3">
      <c r="B119" s="44" t="s">
        <v>552</v>
      </c>
    </row>
    <row r="120" spans="1:3" ht="13">
      <c r="B120" s="46" t="s">
        <v>48</v>
      </c>
      <c r="C120" s="44" t="s">
        <v>544</v>
      </c>
    </row>
    <row r="121" spans="1:3">
      <c r="B121" s="44" t="s">
        <v>576</v>
      </c>
      <c r="C121" s="44" t="s">
        <v>611</v>
      </c>
    </row>
    <row r="122" spans="1:3" ht="13">
      <c r="B122" s="44" t="s">
        <v>553</v>
      </c>
      <c r="C122" s="46" t="s">
        <v>2</v>
      </c>
    </row>
    <row r="123" spans="1:3" ht="13">
      <c r="B123" s="44" t="s">
        <v>577</v>
      </c>
      <c r="C123" s="46" t="s">
        <v>47</v>
      </c>
    </row>
    <row r="124" spans="1:3" ht="13">
      <c r="B124" s="44" t="s">
        <v>524</v>
      </c>
      <c r="C124" s="46" t="s">
        <v>48</v>
      </c>
    </row>
    <row r="125" spans="1:3">
      <c r="B125" s="44" t="s">
        <v>554</v>
      </c>
      <c r="C125" s="44" t="s">
        <v>630</v>
      </c>
    </row>
    <row r="126" spans="1:3" ht="13">
      <c r="B126" s="44" t="s">
        <v>525</v>
      </c>
      <c r="C126" s="46" t="s">
        <v>49</v>
      </c>
    </row>
    <row r="127" spans="1:3">
      <c r="B127" s="44" t="s">
        <v>578</v>
      </c>
      <c r="C127" s="44" t="s">
        <v>506</v>
      </c>
    </row>
    <row r="128" spans="1:3" ht="13">
      <c r="B128" s="46" t="s">
        <v>49</v>
      </c>
      <c r="C128" s="44" t="s">
        <v>571</v>
      </c>
    </row>
    <row r="129" spans="2:3">
      <c r="B129" s="44" t="s">
        <v>555</v>
      </c>
      <c r="C129" s="44" t="s">
        <v>616</v>
      </c>
    </row>
    <row r="130" spans="2:3">
      <c r="B130" s="44" t="s">
        <v>579</v>
      </c>
      <c r="C130" s="44" t="s">
        <v>499</v>
      </c>
    </row>
    <row r="131" spans="2:3" ht="13">
      <c r="B131" s="44" t="s">
        <v>622</v>
      </c>
      <c r="C131" s="46" t="s">
        <v>329</v>
      </c>
    </row>
    <row r="132" spans="2:3" ht="13">
      <c r="B132" s="44" t="s">
        <v>556</v>
      </c>
      <c r="C132" s="46" t="s">
        <v>50</v>
      </c>
    </row>
    <row r="133" spans="2:3">
      <c r="B133" s="44" t="s">
        <v>526</v>
      </c>
      <c r="C133" s="44" t="s">
        <v>587</v>
      </c>
    </row>
    <row r="134" spans="2:3">
      <c r="B134" s="44" t="s">
        <v>557</v>
      </c>
      <c r="C134" s="44" t="s">
        <v>537</v>
      </c>
    </row>
    <row r="135" spans="2:3" ht="13">
      <c r="B135" s="44" t="s">
        <v>527</v>
      </c>
      <c r="C135" s="46" t="s">
        <v>51</v>
      </c>
    </row>
    <row r="136" spans="2:3" ht="13">
      <c r="B136" s="44" t="s">
        <v>528</v>
      </c>
      <c r="C136" s="46" t="s">
        <v>52</v>
      </c>
    </row>
    <row r="137" spans="2:3" ht="13">
      <c r="B137" s="44" t="s">
        <v>338</v>
      </c>
      <c r="C137" s="46" t="s">
        <v>634</v>
      </c>
    </row>
    <row r="138" spans="2:3">
      <c r="B138" s="44" t="s">
        <v>558</v>
      </c>
    </row>
    <row r="139" spans="2:3">
      <c r="B139" s="44" t="s">
        <v>623</v>
      </c>
    </row>
    <row r="140" spans="2:3">
      <c r="B140" s="44" t="s">
        <v>559</v>
      </c>
    </row>
    <row r="141" spans="2:3" ht="13">
      <c r="B141" s="46" t="s">
        <v>329</v>
      </c>
    </row>
    <row r="142" spans="2:3">
      <c r="B142" s="44" t="s">
        <v>603</v>
      </c>
    </row>
    <row r="143" spans="2:3">
      <c r="B143" s="44" t="s">
        <v>560</v>
      </c>
    </row>
    <row r="144" spans="2:3">
      <c r="B144" s="44" t="s">
        <v>580</v>
      </c>
    </row>
    <row r="145" spans="2:2" ht="13">
      <c r="B145" s="46" t="s">
        <v>50</v>
      </c>
    </row>
    <row r="146" spans="2:2">
      <c r="B146" s="44" t="s">
        <v>529</v>
      </c>
    </row>
    <row r="147" spans="2:2">
      <c r="B147" s="44" t="s">
        <v>347</v>
      </c>
    </row>
    <row r="148" spans="2:2">
      <c r="B148" s="44" t="s">
        <v>581</v>
      </c>
    </row>
    <row r="149" spans="2:2">
      <c r="B149" s="44" t="s">
        <v>582</v>
      </c>
    </row>
    <row r="150" spans="2:2">
      <c r="B150" s="44" t="s">
        <v>561</v>
      </c>
    </row>
    <row r="151" spans="2:2">
      <c r="B151" s="44" t="s">
        <v>604</v>
      </c>
    </row>
    <row r="152" spans="2:2" ht="13">
      <c r="B152" s="46" t="s">
        <v>51</v>
      </c>
    </row>
    <row r="153" spans="2:2">
      <c r="B153" s="44" t="s">
        <v>562</v>
      </c>
    </row>
    <row r="154" spans="2:2">
      <c r="B154" s="44" t="s">
        <v>563</v>
      </c>
    </row>
    <row r="155" spans="2:2">
      <c r="B155" s="44" t="s">
        <v>564</v>
      </c>
    </row>
    <row r="156" spans="2:2" ht="13">
      <c r="B156" s="46" t="s">
        <v>52</v>
      </c>
    </row>
    <row r="157" spans="2:2">
      <c r="B157" s="44" t="s">
        <v>599</v>
      </c>
    </row>
    <row r="158" spans="2:2">
      <c r="B158" s="44" t="s">
        <v>624</v>
      </c>
    </row>
    <row r="159" spans="2:2">
      <c r="B159" s="44" t="s">
        <v>574</v>
      </c>
    </row>
    <row r="160" spans="2:2">
      <c r="B160" s="44" t="s">
        <v>530</v>
      </c>
    </row>
    <row r="161" spans="2:2" ht="13">
      <c r="B161" s="46" t="s">
        <v>634</v>
      </c>
    </row>
    <row r="162" spans="2:2">
      <c r="B162" s="44" t="s">
        <v>605</v>
      </c>
    </row>
    <row r="163" spans="2:2">
      <c r="B163" s="44" t="s">
        <v>531</v>
      </c>
    </row>
    <row r="164" spans="2:2">
      <c r="B164" s="44" t="s">
        <v>565</v>
      </c>
    </row>
    <row r="165" spans="2:2">
      <c r="B165" s="44" t="s">
        <v>625</v>
      </c>
    </row>
    <row r="166" spans="2:2">
      <c r="B166" s="44" t="s">
        <v>566</v>
      </c>
    </row>
    <row r="167" spans="2:2">
      <c r="B167" s="44" t="s">
        <v>532</v>
      </c>
    </row>
    <row r="168" spans="2:2">
      <c r="B168" s="44" t="s">
        <v>583</v>
      </c>
    </row>
    <row r="169" spans="2:2">
      <c r="B169" s="44" t="s">
        <v>533</v>
      </c>
    </row>
    <row r="170" spans="2:2">
      <c r="B170" s="44" t="s">
        <v>606</v>
      </c>
    </row>
    <row r="171" spans="2:2">
      <c r="B171" s="44" t="s">
        <v>534</v>
      </c>
    </row>
  </sheetData>
  <dataConsolidate link="1"/>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100"/>
  <sheetViews>
    <sheetView workbookViewId="0">
      <selection activeCell="A25" sqref="A25"/>
    </sheetView>
  </sheetViews>
  <sheetFormatPr defaultRowHeight="12.5"/>
  <cols>
    <col min="1" max="1" width="10.36328125" customWidth="1"/>
  </cols>
  <sheetData>
    <row r="1" spans="1:1">
      <c r="A1" s="60" t="s">
        <v>58</v>
      </c>
    </row>
    <row r="2" spans="1:1">
      <c r="A2" s="60" t="s">
        <v>59</v>
      </c>
    </row>
    <row r="3" spans="1:1">
      <c r="A3" s="60" t="s">
        <v>60</v>
      </c>
    </row>
    <row r="4" spans="1:1">
      <c r="A4" s="60" t="s">
        <v>61</v>
      </c>
    </row>
    <row r="5" spans="1:1">
      <c r="A5" s="60" t="s">
        <v>62</v>
      </c>
    </row>
    <row r="6" spans="1:1">
      <c r="A6" s="60" t="s">
        <v>63</v>
      </c>
    </row>
    <row r="7" spans="1:1">
      <c r="A7" s="60" t="s">
        <v>64</v>
      </c>
    </row>
    <row r="8" spans="1:1">
      <c r="A8" s="60" t="s">
        <v>65</v>
      </c>
    </row>
    <row r="9" spans="1:1">
      <c r="A9" s="60" t="s">
        <v>66</v>
      </c>
    </row>
    <row r="10" spans="1:1">
      <c r="A10" s="60" t="s">
        <v>67</v>
      </c>
    </row>
    <row r="11" spans="1:1">
      <c r="A11" s="60" t="s">
        <v>68</v>
      </c>
    </row>
    <row r="12" spans="1:1">
      <c r="A12" s="60" t="s">
        <v>69</v>
      </c>
    </row>
    <row r="13" spans="1:1">
      <c r="A13" s="60" t="s">
        <v>70</v>
      </c>
    </row>
    <row r="14" spans="1:1">
      <c r="A14" s="60" t="s">
        <v>71</v>
      </c>
    </row>
    <row r="15" spans="1:1">
      <c r="A15" s="60" t="s">
        <v>72</v>
      </c>
    </row>
    <row r="16" spans="1:1">
      <c r="A16" s="60" t="s">
        <v>73</v>
      </c>
    </row>
    <row r="17" spans="1:1">
      <c r="A17" s="60" t="s">
        <v>74</v>
      </c>
    </row>
    <row r="18" spans="1:1">
      <c r="A18" s="60" t="s">
        <v>75</v>
      </c>
    </row>
    <row r="19" spans="1:1">
      <c r="A19" s="60" t="s">
        <v>76</v>
      </c>
    </row>
    <row r="20" spans="1:1">
      <c r="A20" s="60" t="s">
        <v>77</v>
      </c>
    </row>
    <row r="21" spans="1:1">
      <c r="A21" s="60" t="s">
        <v>78</v>
      </c>
    </row>
    <row r="22" spans="1:1">
      <c r="A22" s="60" t="s">
        <v>79</v>
      </c>
    </row>
    <row r="23" spans="1:1">
      <c r="A23" s="60" t="s">
        <v>80</v>
      </c>
    </row>
    <row r="24" spans="1:1">
      <c r="A24" s="60" t="s">
        <v>81</v>
      </c>
    </row>
    <row r="25" spans="1:1">
      <c r="A25" s="60" t="s">
        <v>82</v>
      </c>
    </row>
    <row r="26" spans="1:1">
      <c r="A26" s="60" t="s">
        <v>157</v>
      </c>
    </row>
    <row r="27" spans="1:1">
      <c r="A27" s="60" t="s">
        <v>83</v>
      </c>
    </row>
    <row r="28" spans="1:1">
      <c r="A28" s="60" t="s">
        <v>84</v>
      </c>
    </row>
    <row r="29" spans="1:1">
      <c r="A29" s="60" t="s">
        <v>85</v>
      </c>
    </row>
    <row r="30" spans="1:1">
      <c r="A30" s="60" t="s">
        <v>86</v>
      </c>
    </row>
    <row r="31" spans="1:1">
      <c r="A31" s="60" t="s">
        <v>87</v>
      </c>
    </row>
    <row r="32" spans="1:1">
      <c r="A32" s="60" t="s">
        <v>88</v>
      </c>
    </row>
    <row r="33" spans="1:1">
      <c r="A33" s="60" t="s">
        <v>89</v>
      </c>
    </row>
    <row r="34" spans="1:1">
      <c r="A34" s="60" t="s">
        <v>90</v>
      </c>
    </row>
    <row r="35" spans="1:1">
      <c r="A35" s="60" t="s">
        <v>91</v>
      </c>
    </row>
    <row r="36" spans="1:1">
      <c r="A36" s="60" t="s">
        <v>92</v>
      </c>
    </row>
    <row r="37" spans="1:1">
      <c r="A37" s="60" t="s">
        <v>93</v>
      </c>
    </row>
    <row r="38" spans="1:1">
      <c r="A38" s="60" t="s">
        <v>94</v>
      </c>
    </row>
    <row r="39" spans="1:1">
      <c r="A39" s="60" t="s">
        <v>95</v>
      </c>
    </row>
    <row r="40" spans="1:1">
      <c r="A40" s="60" t="s">
        <v>96</v>
      </c>
    </row>
    <row r="41" spans="1:1">
      <c r="A41" s="60" t="s">
        <v>97</v>
      </c>
    </row>
    <row r="42" spans="1:1">
      <c r="A42" s="60" t="s">
        <v>98</v>
      </c>
    </row>
    <row r="43" spans="1:1">
      <c r="A43" s="60" t="s">
        <v>99</v>
      </c>
    </row>
    <row r="44" spans="1:1">
      <c r="A44" s="60" t="s">
        <v>100</v>
      </c>
    </row>
    <row r="45" spans="1:1">
      <c r="A45" s="60" t="s">
        <v>101</v>
      </c>
    </row>
    <row r="46" spans="1:1">
      <c r="A46" s="60" t="s">
        <v>102</v>
      </c>
    </row>
    <row r="47" spans="1:1">
      <c r="A47" s="60" t="s">
        <v>103</v>
      </c>
    </row>
    <row r="48" spans="1:1">
      <c r="A48" s="60" t="s">
        <v>104</v>
      </c>
    </row>
    <row r="49" spans="1:1">
      <c r="A49" s="60" t="s">
        <v>105</v>
      </c>
    </row>
    <row r="50" spans="1:1">
      <c r="A50" s="60" t="s">
        <v>106</v>
      </c>
    </row>
    <row r="51" spans="1:1">
      <c r="A51" s="60" t="s">
        <v>107</v>
      </c>
    </row>
    <row r="52" spans="1:1">
      <c r="A52" s="60" t="s">
        <v>108</v>
      </c>
    </row>
    <row r="53" spans="1:1">
      <c r="A53" s="60" t="s">
        <v>109</v>
      </c>
    </row>
    <row r="54" spans="1:1">
      <c r="A54" s="60" t="s">
        <v>110</v>
      </c>
    </row>
    <row r="55" spans="1:1">
      <c r="A55" s="60" t="s">
        <v>111</v>
      </c>
    </row>
    <row r="56" spans="1:1">
      <c r="A56" s="60" t="s">
        <v>112</v>
      </c>
    </row>
    <row r="57" spans="1:1">
      <c r="A57" s="60" t="s">
        <v>113</v>
      </c>
    </row>
    <row r="58" spans="1:1">
      <c r="A58" s="60" t="s">
        <v>114</v>
      </c>
    </row>
    <row r="59" spans="1:1">
      <c r="A59" s="60" t="s">
        <v>115</v>
      </c>
    </row>
    <row r="60" spans="1:1">
      <c r="A60" s="60" t="s">
        <v>116</v>
      </c>
    </row>
    <row r="61" spans="1:1">
      <c r="A61" s="60" t="s">
        <v>117</v>
      </c>
    </row>
    <row r="62" spans="1:1">
      <c r="A62" s="60" t="s">
        <v>118</v>
      </c>
    </row>
    <row r="63" spans="1:1">
      <c r="A63" s="60" t="s">
        <v>119</v>
      </c>
    </row>
    <row r="64" spans="1:1">
      <c r="A64" s="60" t="s">
        <v>120</v>
      </c>
    </row>
    <row r="65" spans="1:1">
      <c r="A65" s="60" t="s">
        <v>121</v>
      </c>
    </row>
    <row r="66" spans="1:1">
      <c r="A66" s="60" t="s">
        <v>122</v>
      </c>
    </row>
    <row r="67" spans="1:1">
      <c r="A67" s="60" t="s">
        <v>123</v>
      </c>
    </row>
    <row r="68" spans="1:1">
      <c r="A68" s="60" t="s">
        <v>124</v>
      </c>
    </row>
    <row r="69" spans="1:1">
      <c r="A69" s="60" t="s">
        <v>125</v>
      </c>
    </row>
    <row r="70" spans="1:1">
      <c r="A70" s="60" t="s">
        <v>126</v>
      </c>
    </row>
    <row r="71" spans="1:1">
      <c r="A71" s="60" t="s">
        <v>127</v>
      </c>
    </row>
    <row r="72" spans="1:1">
      <c r="A72" s="60" t="s">
        <v>128</v>
      </c>
    </row>
    <row r="73" spans="1:1">
      <c r="A73" s="60" t="s">
        <v>129</v>
      </c>
    </row>
    <row r="74" spans="1:1">
      <c r="A74" s="60" t="s">
        <v>130</v>
      </c>
    </row>
    <row r="75" spans="1:1">
      <c r="A75" s="60" t="s">
        <v>131</v>
      </c>
    </row>
    <row r="76" spans="1:1">
      <c r="A76" s="60" t="s">
        <v>132</v>
      </c>
    </row>
    <row r="77" spans="1:1">
      <c r="A77" s="60" t="s">
        <v>133</v>
      </c>
    </row>
    <row r="78" spans="1:1">
      <c r="A78" s="60" t="s">
        <v>134</v>
      </c>
    </row>
    <row r="79" spans="1:1">
      <c r="A79" s="60" t="s">
        <v>135</v>
      </c>
    </row>
    <row r="80" spans="1:1">
      <c r="A80" s="60" t="s">
        <v>136</v>
      </c>
    </row>
    <row r="81" spans="1:1">
      <c r="A81" s="60" t="s">
        <v>137</v>
      </c>
    </row>
    <row r="82" spans="1:1">
      <c r="A82" s="60" t="s">
        <v>138</v>
      </c>
    </row>
    <row r="83" spans="1:1">
      <c r="A83" s="60" t="s">
        <v>139</v>
      </c>
    </row>
    <row r="84" spans="1:1">
      <c r="A84" s="60" t="s">
        <v>140</v>
      </c>
    </row>
    <row r="85" spans="1:1">
      <c r="A85" s="60" t="s">
        <v>141</v>
      </c>
    </row>
    <row r="86" spans="1:1">
      <c r="A86" s="60" t="s">
        <v>142</v>
      </c>
    </row>
    <row r="87" spans="1:1">
      <c r="A87" s="60" t="s">
        <v>143</v>
      </c>
    </row>
    <row r="88" spans="1:1">
      <c r="A88" s="60" t="s">
        <v>144</v>
      </c>
    </row>
    <row r="89" spans="1:1">
      <c r="A89" s="60" t="s">
        <v>145</v>
      </c>
    </row>
    <row r="90" spans="1:1">
      <c r="A90" s="60" t="s">
        <v>146</v>
      </c>
    </row>
    <row r="91" spans="1:1">
      <c r="A91" s="60" t="s">
        <v>147</v>
      </c>
    </row>
    <row r="92" spans="1:1">
      <c r="A92" s="60" t="s">
        <v>148</v>
      </c>
    </row>
    <row r="93" spans="1:1">
      <c r="A93" s="60" t="s">
        <v>149</v>
      </c>
    </row>
    <row r="94" spans="1:1">
      <c r="A94" s="60" t="s">
        <v>150</v>
      </c>
    </row>
    <row r="95" spans="1:1">
      <c r="A95" s="60" t="s">
        <v>151</v>
      </c>
    </row>
    <row r="96" spans="1:1">
      <c r="A96" s="60" t="s">
        <v>152</v>
      </c>
    </row>
    <row r="97" spans="1:1">
      <c r="A97" s="60" t="s">
        <v>153</v>
      </c>
    </row>
    <row r="98" spans="1:1">
      <c r="A98" s="60" t="s">
        <v>154</v>
      </c>
    </row>
    <row r="99" spans="1:1">
      <c r="A99" s="60" t="s">
        <v>155</v>
      </c>
    </row>
    <row r="100" spans="1:1">
      <c r="A100" s="60" t="s">
        <v>156</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sheetPr>
  <dimension ref="A1:BE104"/>
  <sheetViews>
    <sheetView tabSelected="1" view="pageLayout" topLeftCell="A50" zoomScaleNormal="100" zoomScaleSheetLayoutView="70" workbookViewId="0">
      <selection activeCell="B55" sqref="B55"/>
    </sheetView>
  </sheetViews>
  <sheetFormatPr defaultColWidth="8.90625" defaultRowHeight="13"/>
  <cols>
    <col min="1" max="1" width="3.36328125" style="594" customWidth="1"/>
    <col min="2" max="2" width="75.6328125" style="621" customWidth="1"/>
    <col min="3" max="12" width="10.08984375" style="620" customWidth="1"/>
    <col min="13" max="16384" width="8.90625" style="169"/>
  </cols>
  <sheetData>
    <row r="1" spans="1:12" ht="18" customHeight="1">
      <c r="A1" s="513"/>
      <c r="B1" s="514"/>
      <c r="C1" s="791" t="s">
        <v>882</v>
      </c>
      <c r="D1" s="792"/>
      <c r="E1" s="792"/>
      <c r="F1" s="792"/>
      <c r="G1" s="792"/>
      <c r="H1" s="792"/>
      <c r="I1" s="792"/>
      <c r="J1" s="792"/>
      <c r="K1" s="792"/>
      <c r="L1" s="793"/>
    </row>
    <row r="2" spans="1:12" ht="18" customHeight="1">
      <c r="A2" s="515"/>
      <c r="B2" s="516" t="s">
        <v>171</v>
      </c>
      <c r="C2" s="788" t="str">
        <f>IF('Workbook Set-up'!$B$4="","[Name of LME-MCO]",'Workbook Set-up'!$B$4)</f>
        <v>[Name of LME-MCO]</v>
      </c>
      <c r="D2" s="789"/>
      <c r="E2" s="789"/>
      <c r="F2" s="789"/>
      <c r="G2" s="789"/>
      <c r="H2" s="789"/>
      <c r="I2" s="789"/>
      <c r="J2" s="789"/>
      <c r="K2" s="789"/>
      <c r="L2" s="790"/>
    </row>
    <row r="3" spans="1:12" ht="33.75" customHeight="1">
      <c r="A3" s="515"/>
      <c r="B3" s="517" t="s">
        <v>4</v>
      </c>
      <c r="C3" s="788"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794"/>
      <c r="E3" s="794"/>
      <c r="F3" s="794"/>
      <c r="G3" s="794"/>
      <c r="H3" s="794"/>
      <c r="I3" s="794"/>
      <c r="J3" s="794"/>
      <c r="K3" s="794"/>
      <c r="L3" s="795"/>
    </row>
    <row r="4" spans="1:12" ht="17.25" customHeight="1" thickBot="1">
      <c r="A4" s="518"/>
      <c r="B4" s="519" t="s">
        <v>11</v>
      </c>
      <c r="C4" s="520" t="str">
        <f>IF(AND('Workbook Set-up'!$B$14="",'Workbook Set-up'!$B$15=""),"",IF('Workbook Set-up'!$B$14='Workbook Set-up'!$B$15,TEXT('Workbook Set-up'!$B$14,"m/d/yyyy"),IF('Workbook Set-up'!$B$14&lt;&gt;'Workbook Set-up'!$B$15,TEXT('Workbook Set-up'!$B$14,"m/d/yyyy")&amp;" to "&amp;TEXT('Workbook Set-up'!$B$15,"m/d/yyyy"),"")))</f>
        <v/>
      </c>
      <c r="D4" s="521"/>
      <c r="E4" s="521"/>
      <c r="F4" s="521"/>
      <c r="G4" s="521"/>
      <c r="H4" s="521"/>
      <c r="I4" s="521"/>
      <c r="J4" s="521"/>
      <c r="K4" s="521"/>
      <c r="L4" s="522"/>
    </row>
    <row r="5" spans="1:12" s="525" customFormat="1" ht="15" customHeight="1">
      <c r="A5" s="523"/>
      <c r="B5" s="524" t="s">
        <v>3</v>
      </c>
      <c r="C5" s="781"/>
      <c r="D5" s="782"/>
      <c r="E5" s="782"/>
      <c r="F5" s="782"/>
      <c r="G5" s="782"/>
      <c r="H5" s="782"/>
      <c r="I5" s="782"/>
      <c r="J5" s="782"/>
      <c r="K5" s="782"/>
      <c r="L5" s="783"/>
    </row>
    <row r="6" spans="1:12" s="528" customFormat="1" ht="15" customHeight="1">
      <c r="A6" s="526"/>
      <c r="B6" s="527" t="s">
        <v>692</v>
      </c>
      <c r="C6" s="796"/>
      <c r="D6" s="797"/>
      <c r="E6" s="797"/>
      <c r="F6" s="797"/>
      <c r="G6" s="797"/>
      <c r="H6" s="797"/>
      <c r="I6" s="797"/>
      <c r="J6" s="797"/>
      <c r="K6" s="797"/>
      <c r="L6" s="798"/>
    </row>
    <row r="7" spans="1:12" s="525" customFormat="1" ht="15" customHeight="1">
      <c r="A7" s="529"/>
      <c r="B7" s="530" t="s">
        <v>363</v>
      </c>
      <c r="C7" s="781"/>
      <c r="D7" s="782"/>
      <c r="E7" s="782"/>
      <c r="F7" s="782"/>
      <c r="G7" s="782"/>
      <c r="H7" s="782"/>
      <c r="I7" s="782"/>
      <c r="J7" s="782"/>
      <c r="K7" s="782"/>
      <c r="L7" s="783"/>
    </row>
    <row r="8" spans="1:12" s="528" customFormat="1" ht="15" customHeight="1">
      <c r="A8" s="531"/>
      <c r="B8" s="532" t="s">
        <v>56</v>
      </c>
      <c r="C8" s="770"/>
      <c r="D8" s="533"/>
      <c r="E8" s="533"/>
      <c r="F8" s="533"/>
      <c r="G8" s="533"/>
      <c r="H8" s="533"/>
      <c r="I8" s="533"/>
      <c r="J8" s="533"/>
      <c r="K8" s="533"/>
      <c r="L8" s="534"/>
    </row>
    <row r="9" spans="1:12" s="525" customFormat="1" ht="15" customHeight="1">
      <c r="A9" s="531"/>
      <c r="B9" s="535" t="s">
        <v>663</v>
      </c>
      <c r="C9" s="408"/>
      <c r="D9" s="406"/>
      <c r="E9" s="406"/>
      <c r="F9" s="406"/>
      <c r="G9" s="406"/>
      <c r="H9" s="406"/>
      <c r="I9" s="406"/>
      <c r="J9" s="406"/>
      <c r="K9" s="406"/>
      <c r="L9" s="407"/>
    </row>
    <row r="10" spans="1:12" s="538" customFormat="1" ht="15" customHeight="1">
      <c r="A10" s="536"/>
      <c r="B10" s="537" t="s">
        <v>664</v>
      </c>
      <c r="C10" s="415"/>
      <c r="D10" s="416"/>
      <c r="E10" s="416"/>
      <c r="F10" s="416"/>
      <c r="G10" s="416"/>
      <c r="H10" s="416"/>
      <c r="I10" s="416"/>
      <c r="J10" s="416"/>
      <c r="K10" s="416"/>
      <c r="L10" s="417"/>
    </row>
    <row r="11" spans="1:12" s="538" customFormat="1" ht="15" customHeight="1">
      <c r="A11" s="536"/>
      <c r="B11" s="537" t="s">
        <v>665</v>
      </c>
      <c r="C11" s="415"/>
      <c r="D11" s="416"/>
      <c r="E11" s="416"/>
      <c r="F11" s="416"/>
      <c r="G11" s="416"/>
      <c r="H11" s="416"/>
      <c r="I11" s="416"/>
      <c r="J11" s="416"/>
      <c r="K11" s="416"/>
      <c r="L11" s="417"/>
    </row>
    <row r="12" spans="1:12" s="525" customFormat="1" ht="15" customHeight="1">
      <c r="A12" s="531"/>
      <c r="B12" s="535" t="s">
        <v>666</v>
      </c>
      <c r="C12" s="781"/>
      <c r="D12" s="782"/>
      <c r="E12" s="782"/>
      <c r="F12" s="782"/>
      <c r="G12" s="782"/>
      <c r="H12" s="782"/>
      <c r="I12" s="782"/>
      <c r="J12" s="782"/>
      <c r="K12" s="782"/>
      <c r="L12" s="783"/>
    </row>
    <row r="13" spans="1:12" s="525" customFormat="1" ht="15" customHeight="1" thickBot="1">
      <c r="A13" s="539"/>
      <c r="B13" s="540" t="s">
        <v>662</v>
      </c>
      <c r="C13" s="410"/>
      <c r="D13" s="406"/>
      <c r="E13" s="406"/>
      <c r="F13" s="406"/>
      <c r="G13" s="406"/>
      <c r="H13" s="406"/>
      <c r="I13" s="406"/>
      <c r="J13" s="406"/>
      <c r="K13" s="406"/>
      <c r="L13" s="407"/>
    </row>
    <row r="14" spans="1:12" s="546" customFormat="1" ht="32.15" customHeight="1" thickBot="1">
      <c r="A14" s="541" t="s">
        <v>12</v>
      </c>
      <c r="B14" s="542" t="s">
        <v>13</v>
      </c>
      <c r="C14" s="543">
        <v>1</v>
      </c>
      <c r="D14" s="544">
        <v>2</v>
      </c>
      <c r="E14" s="544">
        <v>3</v>
      </c>
      <c r="F14" s="544">
        <v>4</v>
      </c>
      <c r="G14" s="544">
        <v>5</v>
      </c>
      <c r="H14" s="545">
        <v>6</v>
      </c>
      <c r="I14" s="545">
        <v>7</v>
      </c>
      <c r="J14" s="545">
        <v>8</v>
      </c>
      <c r="K14" s="545">
        <v>9</v>
      </c>
      <c r="L14" s="719">
        <v>10</v>
      </c>
    </row>
    <row r="15" spans="1:12" s="546" customFormat="1" ht="69" customHeight="1">
      <c r="A15" s="547" t="s">
        <v>15</v>
      </c>
      <c r="B15" s="548" t="s">
        <v>895</v>
      </c>
      <c r="C15" s="549" t="str">
        <f>IF(COUNTIF(C16:C23, "=YES")&gt;=1,"MET", IF(COUNTIF(C16:C23, "=NO")&gt;=1, "NOT MET", IF(COUNTIF(C16:C23, "=N/A")=8,"N/A", "")))</f>
        <v/>
      </c>
      <c r="D15" s="550"/>
      <c r="E15" s="551"/>
      <c r="F15" s="551"/>
      <c r="G15" s="551"/>
      <c r="H15" s="552"/>
      <c r="I15" s="552"/>
      <c r="J15" s="552"/>
      <c r="K15" s="552"/>
      <c r="L15" s="720"/>
    </row>
    <row r="16" spans="1:12" s="546" customFormat="1">
      <c r="A16" s="553" t="s">
        <v>801</v>
      </c>
      <c r="B16" s="554" t="s">
        <v>303</v>
      </c>
      <c r="C16" s="555"/>
      <c r="D16" s="550"/>
      <c r="E16" s="551"/>
      <c r="F16" s="551"/>
      <c r="G16" s="551"/>
      <c r="H16" s="551"/>
      <c r="I16" s="551"/>
      <c r="J16" s="551"/>
      <c r="K16" s="551"/>
      <c r="L16" s="720"/>
    </row>
    <row r="17" spans="1:12" s="546" customFormat="1">
      <c r="A17" s="553" t="s">
        <v>795</v>
      </c>
      <c r="B17" s="554" t="s">
        <v>726</v>
      </c>
      <c r="C17" s="555"/>
      <c r="D17" s="550"/>
      <c r="E17" s="551"/>
      <c r="F17" s="551"/>
      <c r="G17" s="551"/>
      <c r="H17" s="551"/>
      <c r="I17" s="551"/>
      <c r="J17" s="551"/>
      <c r="K17" s="551"/>
      <c r="L17" s="720"/>
    </row>
    <row r="18" spans="1:12" s="546" customFormat="1">
      <c r="A18" s="553" t="s">
        <v>796</v>
      </c>
      <c r="B18" s="554" t="s">
        <v>285</v>
      </c>
      <c r="C18" s="555"/>
      <c r="D18" s="550"/>
      <c r="E18" s="551"/>
      <c r="F18" s="551"/>
      <c r="G18" s="551"/>
      <c r="H18" s="551"/>
      <c r="I18" s="551"/>
      <c r="J18" s="551"/>
      <c r="K18" s="551"/>
      <c r="L18" s="720"/>
    </row>
    <row r="19" spans="1:12" s="546" customFormat="1" ht="26">
      <c r="A19" s="553" t="s">
        <v>797</v>
      </c>
      <c r="B19" s="554" t="s">
        <v>306</v>
      </c>
      <c r="C19" s="555"/>
      <c r="D19" s="550"/>
      <c r="E19" s="551"/>
      <c r="F19" s="551"/>
      <c r="G19" s="551"/>
      <c r="H19" s="551"/>
      <c r="I19" s="551"/>
      <c r="J19" s="551"/>
      <c r="K19" s="551"/>
      <c r="L19" s="720"/>
    </row>
    <row r="20" spans="1:12" s="546" customFormat="1">
      <c r="A20" s="553" t="s">
        <v>802</v>
      </c>
      <c r="B20" s="554" t="s">
        <v>299</v>
      </c>
      <c r="C20" s="555"/>
      <c r="D20" s="550"/>
      <c r="E20" s="551"/>
      <c r="F20" s="551"/>
      <c r="G20" s="551"/>
      <c r="H20" s="551"/>
      <c r="I20" s="551"/>
      <c r="J20" s="551"/>
      <c r="K20" s="551"/>
      <c r="L20" s="720"/>
    </row>
    <row r="21" spans="1:12" s="546" customFormat="1">
      <c r="A21" s="553" t="s">
        <v>847</v>
      </c>
      <c r="B21" s="554" t="s">
        <v>300</v>
      </c>
      <c r="C21" s="555"/>
      <c r="D21" s="550"/>
      <c r="E21" s="551"/>
      <c r="F21" s="551"/>
      <c r="G21" s="551"/>
      <c r="H21" s="551"/>
      <c r="I21" s="551"/>
      <c r="J21" s="551"/>
      <c r="K21" s="551"/>
      <c r="L21" s="720"/>
    </row>
    <row r="22" spans="1:12" s="546" customFormat="1">
      <c r="A22" s="553" t="s">
        <v>848</v>
      </c>
      <c r="B22" s="554" t="s">
        <v>304</v>
      </c>
      <c r="C22" s="555"/>
      <c r="D22" s="550"/>
      <c r="E22" s="551"/>
      <c r="F22" s="551"/>
      <c r="G22" s="551"/>
      <c r="H22" s="551"/>
      <c r="I22" s="551"/>
      <c r="J22" s="551"/>
      <c r="K22" s="551"/>
      <c r="L22" s="720"/>
    </row>
    <row r="23" spans="1:12" s="546" customFormat="1">
      <c r="A23" s="553" t="s">
        <v>846</v>
      </c>
      <c r="B23" s="554" t="s">
        <v>301</v>
      </c>
      <c r="C23" s="555"/>
      <c r="D23" s="550"/>
      <c r="E23" s="551"/>
      <c r="F23" s="551"/>
      <c r="G23" s="551"/>
      <c r="H23" s="551"/>
      <c r="I23" s="551"/>
      <c r="J23" s="551"/>
      <c r="K23" s="551"/>
      <c r="L23" s="720"/>
    </row>
    <row r="24" spans="1:12" s="546" customFormat="1" ht="63" customHeight="1">
      <c r="A24" s="547" t="s">
        <v>16</v>
      </c>
      <c r="B24" s="548" t="s">
        <v>896</v>
      </c>
      <c r="C24" s="549" t="str">
        <f>IF(COUNTIF(C25:C31, "YES")=7, "MET", IF(COUNTIF(C25:C31, "NO")&gt;=1, "NOT MET", IF(COUNTIF(C25:C31,"=N/A")=7,"N/A","")))</f>
        <v/>
      </c>
      <c r="D24" s="556"/>
      <c r="E24" s="557"/>
      <c r="F24" s="557"/>
      <c r="G24" s="557"/>
      <c r="H24" s="558"/>
      <c r="I24" s="558"/>
      <c r="J24" s="558"/>
      <c r="K24" s="558"/>
      <c r="L24" s="721"/>
    </row>
    <row r="25" spans="1:12" s="546" customFormat="1" ht="24.75" customHeight="1">
      <c r="A25" s="559" t="s">
        <v>801</v>
      </c>
      <c r="B25" s="554" t="s">
        <v>286</v>
      </c>
      <c r="C25" s="555"/>
      <c r="D25" s="556"/>
      <c r="E25" s="557"/>
      <c r="F25" s="557"/>
      <c r="G25" s="557"/>
      <c r="H25" s="558"/>
      <c r="I25" s="558"/>
      <c r="J25" s="558"/>
      <c r="K25" s="558"/>
      <c r="L25" s="721"/>
    </row>
    <row r="26" spans="1:12" s="546" customFormat="1" ht="26">
      <c r="A26" s="559" t="s">
        <v>795</v>
      </c>
      <c r="B26" s="554" t="s">
        <v>302</v>
      </c>
      <c r="C26" s="555"/>
      <c r="D26" s="556"/>
      <c r="E26" s="557"/>
      <c r="F26" s="557"/>
      <c r="G26" s="557"/>
      <c r="H26" s="558"/>
      <c r="I26" s="558"/>
      <c r="J26" s="558"/>
      <c r="K26" s="558"/>
      <c r="L26" s="721"/>
    </row>
    <row r="27" spans="1:12" s="546" customFormat="1" ht="26">
      <c r="A27" s="559" t="s">
        <v>796</v>
      </c>
      <c r="B27" s="554" t="s">
        <v>287</v>
      </c>
      <c r="C27" s="555"/>
      <c r="D27" s="556"/>
      <c r="E27" s="557"/>
      <c r="F27" s="557"/>
      <c r="G27" s="557"/>
      <c r="H27" s="558"/>
      <c r="I27" s="558"/>
      <c r="J27" s="558"/>
      <c r="K27" s="558"/>
      <c r="L27" s="721"/>
    </row>
    <row r="28" spans="1:12" s="546" customFormat="1">
      <c r="A28" s="559" t="s">
        <v>797</v>
      </c>
      <c r="B28" s="554" t="s">
        <v>288</v>
      </c>
      <c r="C28" s="555"/>
      <c r="D28" s="556"/>
      <c r="E28" s="557"/>
      <c r="F28" s="557"/>
      <c r="G28" s="557"/>
      <c r="H28" s="558"/>
      <c r="I28" s="558"/>
      <c r="J28" s="558"/>
      <c r="K28" s="558"/>
      <c r="L28" s="721"/>
    </row>
    <row r="29" spans="1:12" s="546" customFormat="1">
      <c r="A29" s="559" t="s">
        <v>802</v>
      </c>
      <c r="B29" s="554" t="s">
        <v>289</v>
      </c>
      <c r="C29" s="555"/>
      <c r="D29" s="556"/>
      <c r="E29" s="557"/>
      <c r="F29" s="557"/>
      <c r="G29" s="557"/>
      <c r="H29" s="558"/>
      <c r="I29" s="558"/>
      <c r="J29" s="558"/>
      <c r="K29" s="558"/>
      <c r="L29" s="721"/>
    </row>
    <row r="30" spans="1:12" s="546" customFormat="1">
      <c r="A30" s="559" t="s">
        <v>847</v>
      </c>
      <c r="B30" s="554" t="s">
        <v>782</v>
      </c>
      <c r="C30" s="555"/>
      <c r="D30" s="556"/>
      <c r="E30" s="557"/>
      <c r="F30" s="557"/>
      <c r="G30" s="557"/>
      <c r="H30" s="558"/>
      <c r="I30" s="558"/>
      <c r="J30" s="558"/>
      <c r="K30" s="558"/>
      <c r="L30" s="721"/>
    </row>
    <row r="31" spans="1:12" s="546" customFormat="1" ht="26">
      <c r="A31" s="559" t="s">
        <v>848</v>
      </c>
      <c r="B31" s="554" t="s">
        <v>305</v>
      </c>
      <c r="C31" s="555"/>
      <c r="D31" s="556"/>
      <c r="E31" s="557"/>
      <c r="F31" s="557"/>
      <c r="G31" s="557"/>
      <c r="H31" s="558"/>
      <c r="I31" s="558"/>
      <c r="J31" s="558"/>
      <c r="K31" s="558"/>
      <c r="L31" s="721"/>
    </row>
    <row r="32" spans="1:12" s="546" customFormat="1" ht="78.75" customHeight="1">
      <c r="A32" s="547" t="s">
        <v>17</v>
      </c>
      <c r="B32" s="548" t="s">
        <v>897</v>
      </c>
      <c r="C32" s="549" t="str">
        <f>IF(COUNTIF(C33:C37, "=YES")&gt;=1,"MET", IF(COUNTIF(C33:C37, "=NO")&gt;=1, "NOT MET", IF(COUNTIF(C33:C37, "=N/A")=5,"N/A", "")))</f>
        <v/>
      </c>
      <c r="D32" s="556"/>
      <c r="E32" s="557"/>
      <c r="F32" s="557"/>
      <c r="G32" s="557"/>
      <c r="H32" s="558"/>
      <c r="I32" s="558"/>
      <c r="J32" s="558"/>
      <c r="K32" s="558"/>
      <c r="L32" s="721"/>
    </row>
    <row r="33" spans="1:57" s="546" customFormat="1" ht="26">
      <c r="A33" s="768" t="s">
        <v>801</v>
      </c>
      <c r="B33" s="769" t="s">
        <v>309</v>
      </c>
      <c r="C33" s="555"/>
      <c r="D33" s="556"/>
      <c r="E33" s="557"/>
      <c r="F33" s="557"/>
      <c r="G33" s="557"/>
      <c r="H33" s="558"/>
      <c r="I33" s="558"/>
      <c r="J33" s="558"/>
      <c r="K33" s="558"/>
      <c r="L33" s="721"/>
    </row>
    <row r="34" spans="1:57" s="546" customFormat="1" ht="26">
      <c r="A34" s="561" t="s">
        <v>795</v>
      </c>
      <c r="B34" s="554" t="s">
        <v>310</v>
      </c>
      <c r="C34" s="555"/>
      <c r="D34" s="556"/>
      <c r="E34" s="557"/>
      <c r="F34" s="557"/>
      <c r="G34" s="557"/>
      <c r="H34" s="558"/>
      <c r="I34" s="558"/>
      <c r="J34" s="558"/>
      <c r="K34" s="558"/>
      <c r="L34" s="721"/>
    </row>
    <row r="35" spans="1:57" s="546" customFormat="1">
      <c r="A35" s="561" t="s">
        <v>796</v>
      </c>
      <c r="B35" s="554" t="s">
        <v>311</v>
      </c>
      <c r="C35" s="555"/>
      <c r="D35" s="556"/>
      <c r="E35" s="557"/>
      <c r="F35" s="557"/>
      <c r="G35" s="557"/>
      <c r="H35" s="558"/>
      <c r="I35" s="558"/>
      <c r="J35" s="558"/>
      <c r="K35" s="558"/>
      <c r="L35" s="721"/>
    </row>
    <row r="36" spans="1:57" s="546" customFormat="1" ht="26">
      <c r="A36" s="561" t="s">
        <v>797</v>
      </c>
      <c r="B36" s="554" t="s">
        <v>312</v>
      </c>
      <c r="C36" s="555"/>
      <c r="D36" s="556"/>
      <c r="E36" s="557"/>
      <c r="F36" s="557"/>
      <c r="G36" s="557"/>
      <c r="H36" s="558"/>
      <c r="I36" s="558"/>
      <c r="J36" s="558"/>
      <c r="K36" s="558"/>
      <c r="L36" s="721"/>
    </row>
    <row r="37" spans="1:57" s="546" customFormat="1">
      <c r="A37" s="561" t="s">
        <v>802</v>
      </c>
      <c r="B37" s="554" t="s">
        <v>313</v>
      </c>
      <c r="C37" s="555"/>
      <c r="D37" s="556"/>
      <c r="E37" s="557"/>
      <c r="F37" s="557"/>
      <c r="G37" s="557"/>
      <c r="H37" s="558"/>
      <c r="I37" s="558"/>
      <c r="J37" s="558"/>
      <c r="K37" s="558"/>
      <c r="L37" s="721"/>
    </row>
    <row r="38" spans="1:57" s="546" customFormat="1" ht="97.5" customHeight="1">
      <c r="A38" s="547" t="s">
        <v>18</v>
      </c>
      <c r="B38" s="548" t="s">
        <v>898</v>
      </c>
      <c r="C38" s="549" t="str">
        <f>IF(COUNTIF(C39:C41, "=YES")&gt;=1,"MET", IF(COUNTIF(C39:C41, "=NO")&gt;=1, "NOT MET", IF(COUNTIF(C39:C41, "=N/A")=3,"N/A", "")))</f>
        <v/>
      </c>
      <c r="D38" s="556"/>
      <c r="E38" s="557"/>
      <c r="F38" s="557"/>
      <c r="G38" s="557"/>
      <c r="H38" s="558"/>
      <c r="I38" s="558"/>
      <c r="J38" s="558"/>
      <c r="K38" s="558"/>
      <c r="L38" s="721"/>
    </row>
    <row r="39" spans="1:57" s="546" customFormat="1" ht="52">
      <c r="A39" s="553" t="s">
        <v>801</v>
      </c>
      <c r="B39" s="554" t="s">
        <v>323</v>
      </c>
      <c r="C39" s="555"/>
      <c r="D39" s="550"/>
      <c r="E39" s="551"/>
      <c r="F39" s="551"/>
      <c r="G39" s="551"/>
      <c r="H39" s="562"/>
      <c r="I39" s="562"/>
      <c r="J39" s="562"/>
      <c r="K39" s="562"/>
      <c r="L39" s="722"/>
    </row>
    <row r="40" spans="1:57" s="546" customFormat="1" ht="26">
      <c r="A40" s="553" t="s">
        <v>795</v>
      </c>
      <c r="B40" s="554" t="s">
        <v>314</v>
      </c>
      <c r="C40" s="555"/>
      <c r="D40" s="550"/>
      <c r="E40" s="551"/>
      <c r="F40" s="551"/>
      <c r="G40" s="551"/>
      <c r="H40" s="562"/>
      <c r="I40" s="562"/>
      <c r="J40" s="562"/>
      <c r="K40" s="562"/>
      <c r="L40" s="722"/>
    </row>
    <row r="41" spans="1:57" s="546" customFormat="1" ht="52">
      <c r="A41" s="553" t="s">
        <v>796</v>
      </c>
      <c r="B41" s="554" t="s">
        <v>851</v>
      </c>
      <c r="C41" s="555"/>
      <c r="D41" s="550"/>
      <c r="E41" s="551"/>
      <c r="F41" s="551"/>
      <c r="G41" s="551"/>
      <c r="H41" s="562"/>
      <c r="I41" s="562"/>
      <c r="J41" s="562"/>
      <c r="K41" s="562"/>
      <c r="L41" s="722"/>
    </row>
    <row r="42" spans="1:57" s="563" customFormat="1" ht="82.5" customHeight="1">
      <c r="A42" s="547" t="s">
        <v>19</v>
      </c>
      <c r="B42" s="548" t="s">
        <v>899</v>
      </c>
      <c r="C42" s="549" t="str">
        <f>IF(COUNTIF(C43:C48, "=YES")&gt;=1,"MET", IF(COUNTIF(C43:C48, "=NO")&gt;=1, "NOT MET", IF(COUNTIF(C43:C48, "=N/A")=5,"N/A", "")))</f>
        <v/>
      </c>
      <c r="D42" s="550"/>
      <c r="E42" s="551"/>
      <c r="F42" s="551"/>
      <c r="G42" s="551"/>
      <c r="H42" s="562"/>
      <c r="I42" s="562"/>
      <c r="J42" s="562"/>
      <c r="K42" s="562"/>
      <c r="L42" s="722"/>
      <c r="M42" s="546"/>
      <c r="N42" s="546"/>
      <c r="O42" s="546"/>
      <c r="P42" s="546"/>
      <c r="Q42" s="546"/>
      <c r="R42" s="546"/>
      <c r="S42" s="546"/>
      <c r="T42" s="546"/>
      <c r="U42" s="546"/>
      <c r="V42" s="546"/>
      <c r="W42" s="546"/>
      <c r="X42" s="546"/>
      <c r="Y42" s="546"/>
      <c r="Z42" s="546"/>
      <c r="AA42" s="546"/>
      <c r="AB42" s="546"/>
      <c r="AC42" s="546"/>
      <c r="AD42" s="546"/>
      <c r="AE42" s="546"/>
      <c r="AF42" s="546"/>
      <c r="AG42" s="546"/>
      <c r="AH42" s="546"/>
      <c r="AI42" s="546"/>
      <c r="AJ42" s="546"/>
      <c r="AK42" s="546"/>
      <c r="AL42" s="546"/>
      <c r="AM42" s="546"/>
      <c r="AN42" s="546"/>
      <c r="AO42" s="546"/>
      <c r="AP42" s="546"/>
      <c r="AQ42" s="546"/>
      <c r="AR42" s="546"/>
      <c r="AS42" s="546"/>
      <c r="AT42" s="546"/>
      <c r="AU42" s="546"/>
      <c r="AV42" s="546"/>
      <c r="AW42" s="546"/>
      <c r="AX42" s="546"/>
      <c r="AY42" s="546"/>
      <c r="AZ42" s="546"/>
      <c r="BA42" s="546"/>
      <c r="BB42" s="546"/>
      <c r="BC42" s="546"/>
      <c r="BD42" s="546"/>
      <c r="BE42" s="546"/>
    </row>
    <row r="43" spans="1:57" s="563" customFormat="1" ht="29.25" customHeight="1">
      <c r="A43" s="564" t="s">
        <v>801</v>
      </c>
      <c r="B43" s="565" t="s">
        <v>727</v>
      </c>
      <c r="C43" s="555"/>
      <c r="D43" s="550"/>
      <c r="E43" s="551"/>
      <c r="F43" s="551"/>
      <c r="G43" s="551"/>
      <c r="H43" s="562"/>
      <c r="I43" s="562"/>
      <c r="J43" s="562"/>
      <c r="K43" s="562"/>
      <c r="L43" s="722"/>
      <c r="M43" s="546"/>
      <c r="N43" s="546"/>
      <c r="O43" s="546"/>
      <c r="P43" s="546"/>
      <c r="Q43" s="546"/>
      <c r="R43" s="546"/>
      <c r="S43" s="546"/>
      <c r="T43" s="546"/>
      <c r="U43" s="546"/>
      <c r="V43" s="546"/>
      <c r="W43" s="546"/>
      <c r="X43" s="546"/>
      <c r="Y43" s="546"/>
      <c r="Z43" s="546"/>
      <c r="AA43" s="546"/>
      <c r="AB43" s="546"/>
      <c r="AC43" s="546"/>
      <c r="AD43" s="546"/>
      <c r="AE43" s="546"/>
      <c r="AF43" s="546"/>
      <c r="AG43" s="546"/>
      <c r="AH43" s="546"/>
      <c r="AI43" s="546"/>
      <c r="AJ43" s="546"/>
      <c r="AK43" s="546"/>
      <c r="AL43" s="546"/>
      <c r="AM43" s="546"/>
      <c r="AN43" s="546"/>
      <c r="AO43" s="546"/>
      <c r="AP43" s="546"/>
      <c r="AQ43" s="546"/>
      <c r="AR43" s="546"/>
      <c r="AS43" s="546"/>
      <c r="AT43" s="546"/>
      <c r="AU43" s="546"/>
      <c r="AV43" s="546"/>
      <c r="AW43" s="546"/>
      <c r="AX43" s="546"/>
      <c r="AY43" s="546"/>
      <c r="AZ43" s="546"/>
      <c r="BA43" s="546"/>
      <c r="BB43" s="546"/>
      <c r="BC43" s="546"/>
      <c r="BD43" s="546"/>
      <c r="BE43" s="546"/>
    </row>
    <row r="44" spans="1:57" s="563" customFormat="1" ht="26">
      <c r="A44" s="564" t="s">
        <v>795</v>
      </c>
      <c r="B44" s="565" t="s">
        <v>728</v>
      </c>
      <c r="C44" s="555"/>
      <c r="D44" s="550"/>
      <c r="E44" s="551"/>
      <c r="F44" s="551"/>
      <c r="G44" s="551"/>
      <c r="H44" s="562"/>
      <c r="I44" s="562"/>
      <c r="J44" s="562"/>
      <c r="K44" s="562"/>
      <c r="L44" s="722"/>
      <c r="M44" s="546"/>
      <c r="N44" s="546"/>
      <c r="O44" s="546"/>
      <c r="P44" s="546"/>
      <c r="Q44" s="546"/>
      <c r="R44" s="546"/>
      <c r="S44" s="546"/>
      <c r="T44" s="546"/>
      <c r="U44" s="546"/>
      <c r="V44" s="546"/>
      <c r="W44" s="546"/>
      <c r="X44" s="546"/>
      <c r="Y44" s="546"/>
      <c r="Z44" s="546"/>
      <c r="AA44" s="546"/>
      <c r="AB44" s="546"/>
      <c r="AC44" s="546"/>
      <c r="AD44" s="546"/>
      <c r="AE44" s="546"/>
      <c r="AF44" s="546"/>
      <c r="AG44" s="546"/>
      <c r="AH44" s="546"/>
      <c r="AI44" s="546"/>
      <c r="AJ44" s="546"/>
      <c r="AK44" s="546"/>
      <c r="AL44" s="546"/>
      <c r="AM44" s="546"/>
      <c r="AN44" s="546"/>
      <c r="AO44" s="546"/>
      <c r="AP44" s="546"/>
      <c r="AQ44" s="546"/>
      <c r="AR44" s="546"/>
      <c r="AS44" s="546"/>
      <c r="AT44" s="546"/>
      <c r="AU44" s="546"/>
      <c r="AV44" s="546"/>
      <c r="AW44" s="546"/>
      <c r="AX44" s="546"/>
      <c r="AY44" s="546"/>
      <c r="AZ44" s="546"/>
      <c r="BA44" s="546"/>
      <c r="BB44" s="546"/>
      <c r="BC44" s="546"/>
      <c r="BD44" s="546"/>
      <c r="BE44" s="546"/>
    </row>
    <row r="45" spans="1:57" s="563" customFormat="1" ht="26">
      <c r="A45" s="564" t="s">
        <v>796</v>
      </c>
      <c r="B45" s="565" t="s">
        <v>729</v>
      </c>
      <c r="C45" s="555"/>
      <c r="D45" s="550"/>
      <c r="E45" s="551"/>
      <c r="F45" s="551"/>
      <c r="G45" s="551"/>
      <c r="H45" s="562"/>
      <c r="I45" s="562"/>
      <c r="J45" s="562"/>
      <c r="K45" s="562"/>
      <c r="L45" s="722"/>
      <c r="M45" s="546"/>
      <c r="N45" s="546"/>
      <c r="O45" s="546"/>
      <c r="P45" s="546"/>
      <c r="Q45" s="546"/>
      <c r="R45" s="546"/>
      <c r="S45" s="546"/>
      <c r="T45" s="546"/>
      <c r="U45" s="546"/>
      <c r="V45" s="546"/>
      <c r="W45" s="546"/>
      <c r="X45" s="546"/>
      <c r="Y45" s="546"/>
      <c r="Z45" s="546"/>
      <c r="AA45" s="546"/>
      <c r="AB45" s="546"/>
      <c r="AC45" s="546"/>
      <c r="AD45" s="546"/>
      <c r="AE45" s="546"/>
      <c r="AF45" s="546"/>
      <c r="AG45" s="546"/>
      <c r="AH45" s="546"/>
      <c r="AI45" s="546"/>
      <c r="AJ45" s="546"/>
      <c r="AK45" s="546"/>
      <c r="AL45" s="546"/>
      <c r="AM45" s="546"/>
      <c r="AN45" s="546"/>
      <c r="AO45" s="546"/>
      <c r="AP45" s="546"/>
      <c r="AQ45" s="546"/>
      <c r="AR45" s="546"/>
      <c r="AS45" s="546"/>
      <c r="AT45" s="546"/>
      <c r="AU45" s="546"/>
      <c r="AV45" s="546"/>
      <c r="AW45" s="546"/>
      <c r="AX45" s="546"/>
      <c r="AY45" s="546"/>
      <c r="AZ45" s="546"/>
      <c r="BA45" s="546"/>
      <c r="BB45" s="546"/>
      <c r="BC45" s="546"/>
      <c r="BD45" s="546"/>
      <c r="BE45" s="546"/>
    </row>
    <row r="46" spans="1:57" s="563" customFormat="1">
      <c r="A46" s="564" t="s">
        <v>797</v>
      </c>
      <c r="B46" s="565" t="s">
        <v>730</v>
      </c>
      <c r="C46" s="555"/>
      <c r="D46" s="550"/>
      <c r="E46" s="551"/>
      <c r="F46" s="551"/>
      <c r="G46" s="551"/>
      <c r="H46" s="562"/>
      <c r="I46" s="562"/>
      <c r="J46" s="562"/>
      <c r="K46" s="562"/>
      <c r="L46" s="722"/>
      <c r="M46" s="546"/>
      <c r="N46" s="546"/>
      <c r="O46" s="546"/>
      <c r="P46" s="546"/>
      <c r="Q46" s="546"/>
      <c r="R46" s="546"/>
      <c r="S46" s="546"/>
      <c r="T46" s="546"/>
      <c r="U46" s="546"/>
      <c r="V46" s="546"/>
      <c r="W46" s="546"/>
      <c r="X46" s="546"/>
      <c r="Y46" s="546"/>
      <c r="Z46" s="546"/>
      <c r="AA46" s="546"/>
      <c r="AB46" s="546"/>
      <c r="AC46" s="546"/>
      <c r="AD46" s="546"/>
      <c r="AE46" s="546"/>
      <c r="AF46" s="546"/>
      <c r="AG46" s="546"/>
      <c r="AH46" s="546"/>
      <c r="AI46" s="546"/>
      <c r="AJ46" s="546"/>
      <c r="AK46" s="546"/>
      <c r="AL46" s="546"/>
      <c r="AM46" s="546"/>
      <c r="AN46" s="546"/>
      <c r="AO46" s="546"/>
      <c r="AP46" s="546"/>
      <c r="AQ46" s="546"/>
      <c r="AR46" s="546"/>
      <c r="AS46" s="546"/>
      <c r="AT46" s="546"/>
      <c r="AU46" s="546"/>
      <c r="AV46" s="546"/>
      <c r="AW46" s="546"/>
      <c r="AX46" s="546"/>
      <c r="AY46" s="546"/>
      <c r="AZ46" s="546"/>
      <c r="BA46" s="546"/>
      <c r="BB46" s="546"/>
      <c r="BC46" s="546"/>
      <c r="BD46" s="546"/>
      <c r="BE46" s="546"/>
    </row>
    <row r="47" spans="1:57" s="563" customFormat="1" ht="32.25" customHeight="1">
      <c r="A47" s="564" t="s">
        <v>802</v>
      </c>
      <c r="B47" s="565" t="s">
        <v>783</v>
      </c>
      <c r="C47" s="555"/>
      <c r="D47" s="550"/>
      <c r="E47" s="551"/>
      <c r="F47" s="551"/>
      <c r="G47" s="551"/>
      <c r="H47" s="562"/>
      <c r="I47" s="562"/>
      <c r="J47" s="562"/>
      <c r="K47" s="562"/>
      <c r="L47" s="722"/>
      <c r="M47" s="546"/>
      <c r="N47" s="546"/>
      <c r="O47" s="546"/>
      <c r="P47" s="546"/>
      <c r="Q47" s="546"/>
      <c r="R47" s="546"/>
      <c r="S47" s="546"/>
      <c r="T47" s="546"/>
      <c r="U47" s="546"/>
      <c r="V47" s="546"/>
      <c r="W47" s="546"/>
      <c r="X47" s="546"/>
      <c r="Y47" s="546"/>
      <c r="Z47" s="546"/>
      <c r="AA47" s="546"/>
      <c r="AB47" s="546"/>
      <c r="AC47" s="546"/>
      <c r="AD47" s="546"/>
      <c r="AE47" s="546"/>
      <c r="AF47" s="546"/>
      <c r="AG47" s="546"/>
      <c r="AH47" s="546"/>
      <c r="AI47" s="546"/>
      <c r="AJ47" s="546"/>
      <c r="AK47" s="546"/>
      <c r="AL47" s="546"/>
      <c r="AM47" s="546"/>
      <c r="AN47" s="546"/>
      <c r="AO47" s="546"/>
      <c r="AP47" s="546"/>
      <c r="AQ47" s="546"/>
      <c r="AR47" s="546"/>
      <c r="AS47" s="546"/>
      <c r="AT47" s="546"/>
      <c r="AU47" s="546"/>
      <c r="AV47" s="546"/>
      <c r="AW47" s="546"/>
      <c r="AX47" s="546"/>
      <c r="AY47" s="546"/>
      <c r="AZ47" s="546"/>
      <c r="BA47" s="546"/>
      <c r="BB47" s="546"/>
      <c r="BC47" s="546"/>
      <c r="BD47" s="546"/>
      <c r="BE47" s="546"/>
    </row>
    <row r="48" spans="1:57" s="563" customFormat="1" ht="33" customHeight="1">
      <c r="A48" s="564" t="s">
        <v>847</v>
      </c>
      <c r="B48" s="565" t="s">
        <v>731</v>
      </c>
      <c r="C48" s="555"/>
      <c r="D48" s="550"/>
      <c r="E48" s="551"/>
      <c r="F48" s="551"/>
      <c r="G48" s="551"/>
      <c r="H48" s="562"/>
      <c r="I48" s="562"/>
      <c r="J48" s="562"/>
      <c r="K48" s="562"/>
      <c r="L48" s="722"/>
      <c r="M48" s="546"/>
      <c r="N48" s="546"/>
      <c r="O48" s="546"/>
      <c r="P48" s="546"/>
      <c r="Q48" s="546"/>
      <c r="R48" s="546"/>
      <c r="S48" s="546"/>
      <c r="T48" s="546"/>
      <c r="U48" s="546"/>
      <c r="V48" s="546"/>
      <c r="W48" s="546"/>
      <c r="X48" s="546"/>
      <c r="Y48" s="546"/>
      <c r="Z48" s="546"/>
      <c r="AA48" s="546"/>
      <c r="AB48" s="546"/>
      <c r="AC48" s="546"/>
      <c r="AD48" s="546"/>
      <c r="AE48" s="546"/>
      <c r="AF48" s="546"/>
      <c r="AG48" s="546"/>
      <c r="AH48" s="546"/>
      <c r="AI48" s="546"/>
      <c r="AJ48" s="546"/>
      <c r="AK48" s="546"/>
      <c r="AL48" s="546"/>
      <c r="AM48" s="546"/>
      <c r="AN48" s="546"/>
      <c r="AO48" s="546"/>
      <c r="AP48" s="546"/>
      <c r="AQ48" s="546"/>
      <c r="AR48" s="546"/>
      <c r="AS48" s="546"/>
      <c r="AT48" s="546"/>
      <c r="AU48" s="546"/>
      <c r="AV48" s="546"/>
      <c r="AW48" s="546"/>
      <c r="AX48" s="546"/>
      <c r="AY48" s="546"/>
      <c r="AZ48" s="546"/>
      <c r="BA48" s="546"/>
      <c r="BB48" s="546"/>
      <c r="BC48" s="546"/>
      <c r="BD48" s="546"/>
      <c r="BE48" s="546"/>
    </row>
    <row r="49" spans="1:57" s="39" customFormat="1" ht="52">
      <c r="A49" s="566" t="s">
        <v>20</v>
      </c>
      <c r="B49" s="565" t="s">
        <v>732</v>
      </c>
      <c r="C49" s="555"/>
      <c r="D49" s="556"/>
      <c r="E49" s="557"/>
      <c r="F49" s="557"/>
      <c r="G49" s="557"/>
      <c r="H49" s="558"/>
      <c r="I49" s="558"/>
      <c r="J49" s="558"/>
      <c r="K49" s="558"/>
      <c r="L49" s="721"/>
    </row>
    <row r="50" spans="1:57" s="39" customFormat="1" ht="17.25" customHeight="1">
      <c r="A50" s="566" t="s">
        <v>21</v>
      </c>
      <c r="B50" s="565" t="s">
        <v>283</v>
      </c>
      <c r="C50" s="555"/>
      <c r="D50" s="556"/>
      <c r="E50" s="557"/>
      <c r="F50" s="557"/>
      <c r="G50" s="557"/>
      <c r="H50" s="558"/>
      <c r="I50" s="558"/>
      <c r="J50" s="558"/>
      <c r="K50" s="558"/>
      <c r="L50" s="721"/>
    </row>
    <row r="51" spans="1:57" s="39" customFormat="1" ht="39">
      <c r="A51" s="547">
        <v>8</v>
      </c>
      <c r="B51" s="548" t="s">
        <v>854</v>
      </c>
      <c r="C51" s="549" t="str">
        <f>IF(COUNTIF(C52:C54, "YES")=3, "MET", IF(COUNTIF(C52:C54, "NO")&gt;=1, "NOT MET",IF(COUNTIF(C52:C54,"=N/A")=3,"N/A","")))</f>
        <v/>
      </c>
      <c r="D51" s="556"/>
      <c r="E51" s="557"/>
      <c r="F51" s="557"/>
      <c r="G51" s="557"/>
      <c r="H51" s="558"/>
      <c r="I51" s="558"/>
      <c r="J51" s="558"/>
      <c r="K51" s="558"/>
      <c r="L51" s="721"/>
    </row>
    <row r="52" spans="1:57" s="39" customFormat="1">
      <c r="A52" s="99" t="s">
        <v>801</v>
      </c>
      <c r="B52" s="80" t="s">
        <v>320</v>
      </c>
      <c r="C52" s="555"/>
      <c r="D52" s="567"/>
      <c r="E52" s="568"/>
      <c r="F52" s="568"/>
      <c r="G52" s="568"/>
      <c r="H52" s="569"/>
      <c r="I52" s="569"/>
      <c r="J52" s="569"/>
      <c r="K52" s="569"/>
      <c r="L52" s="721"/>
    </row>
    <row r="53" spans="1:57" s="39" customFormat="1">
      <c r="A53" s="99" t="s">
        <v>795</v>
      </c>
      <c r="B53" s="167" t="s">
        <v>784</v>
      </c>
      <c r="C53" s="555"/>
      <c r="D53" s="567"/>
      <c r="E53" s="568"/>
      <c r="F53" s="568"/>
      <c r="G53" s="568"/>
      <c r="H53" s="569"/>
      <c r="I53" s="569"/>
      <c r="J53" s="569"/>
      <c r="K53" s="569"/>
      <c r="L53" s="721"/>
    </row>
    <row r="54" spans="1:57" s="39" customFormat="1">
      <c r="A54" s="99" t="s">
        <v>796</v>
      </c>
      <c r="B54" s="167" t="s">
        <v>319</v>
      </c>
      <c r="C54" s="555"/>
      <c r="D54" s="567"/>
      <c r="E54" s="568"/>
      <c r="F54" s="568"/>
      <c r="G54" s="568"/>
      <c r="H54" s="569"/>
      <c r="I54" s="569"/>
      <c r="J54" s="569"/>
      <c r="K54" s="569"/>
      <c r="L54" s="721"/>
    </row>
    <row r="55" spans="1:57" s="39" customFormat="1" ht="37.5" customHeight="1">
      <c r="A55" s="566" t="s">
        <v>717</v>
      </c>
      <c r="B55" s="565" t="s">
        <v>322</v>
      </c>
      <c r="C55" s="555"/>
      <c r="D55" s="556"/>
      <c r="E55" s="557"/>
      <c r="F55" s="557"/>
      <c r="G55" s="557"/>
      <c r="H55" s="558"/>
      <c r="I55" s="558"/>
      <c r="J55" s="558"/>
      <c r="K55" s="558"/>
      <c r="L55" s="571"/>
    </row>
    <row r="56" spans="1:57" s="39" customFormat="1" ht="23.25" customHeight="1" thickBot="1">
      <c r="A56" s="566" t="s">
        <v>718</v>
      </c>
      <c r="B56" s="565" t="s">
        <v>855</v>
      </c>
      <c r="C56" s="555"/>
      <c r="D56" s="572"/>
      <c r="E56" s="573"/>
      <c r="F56" s="573"/>
      <c r="G56" s="573"/>
      <c r="H56" s="574"/>
      <c r="I56" s="574"/>
      <c r="J56" s="574"/>
      <c r="K56" s="574"/>
      <c r="L56" s="575"/>
    </row>
    <row r="57" spans="1:57" s="546" customFormat="1" ht="75" customHeight="1">
      <c r="A57" s="576" t="s">
        <v>719</v>
      </c>
      <c r="B57" s="548" t="s">
        <v>908</v>
      </c>
      <c r="C57" s="549" t="str">
        <f>IF(COUNTIF(C58:C61, "YES")=4, "MET", IF(COUNTIF(C58:C61, "NO")&gt;=1, "NOT MET",IF(COUNTIF(C58:C61,"=N/A")=4,"N/A","")))</f>
        <v/>
      </c>
      <c r="D57" s="556"/>
      <c r="E57" s="557"/>
      <c r="F57" s="557"/>
      <c r="G57" s="557"/>
      <c r="H57" s="558"/>
      <c r="I57" s="558"/>
      <c r="J57" s="558"/>
      <c r="K57" s="558"/>
      <c r="L57" s="721"/>
    </row>
    <row r="58" spans="1:57" s="546" customFormat="1">
      <c r="A58" s="577" t="s">
        <v>801</v>
      </c>
      <c r="B58" s="554" t="s">
        <v>321</v>
      </c>
      <c r="C58" s="555"/>
      <c r="D58" s="556"/>
      <c r="E58" s="557"/>
      <c r="F58" s="557"/>
      <c r="G58" s="557"/>
      <c r="H58" s="558"/>
      <c r="I58" s="558"/>
      <c r="J58" s="558"/>
      <c r="K58" s="558"/>
      <c r="L58" s="721"/>
    </row>
    <row r="59" spans="1:57" s="546" customFormat="1" ht="26">
      <c r="A59" s="577" t="s">
        <v>795</v>
      </c>
      <c r="B59" s="554" t="s">
        <v>290</v>
      </c>
      <c r="C59" s="555"/>
      <c r="D59" s="556"/>
      <c r="E59" s="557"/>
      <c r="F59" s="557"/>
      <c r="G59" s="557"/>
      <c r="H59" s="558"/>
      <c r="I59" s="558"/>
      <c r="J59" s="558"/>
      <c r="K59" s="558"/>
      <c r="L59" s="721"/>
    </row>
    <row r="60" spans="1:57" s="546" customFormat="1">
      <c r="A60" s="577" t="s">
        <v>796</v>
      </c>
      <c r="B60" s="554" t="s">
        <v>307</v>
      </c>
      <c r="C60" s="555"/>
      <c r="D60" s="556"/>
      <c r="E60" s="557"/>
      <c r="F60" s="557"/>
      <c r="G60" s="557"/>
      <c r="H60" s="558"/>
      <c r="I60" s="558"/>
      <c r="J60" s="558"/>
      <c r="K60" s="558"/>
      <c r="L60" s="721"/>
    </row>
    <row r="61" spans="1:57" s="546" customFormat="1" ht="15" customHeight="1" thickBot="1">
      <c r="A61" s="559" t="s">
        <v>797</v>
      </c>
      <c r="B61" s="554" t="s">
        <v>308</v>
      </c>
      <c r="C61" s="555"/>
      <c r="D61" s="556"/>
      <c r="E61" s="557"/>
      <c r="F61" s="557"/>
      <c r="G61" s="557"/>
      <c r="H61" s="558"/>
      <c r="I61" s="558"/>
      <c r="J61" s="558"/>
      <c r="K61" s="558"/>
      <c r="L61" s="721"/>
    </row>
    <row r="62" spans="1:57" s="563" customFormat="1" ht="87" customHeight="1" thickBot="1">
      <c r="A62" s="566" t="s">
        <v>720</v>
      </c>
      <c r="B62" s="578" t="s">
        <v>900</v>
      </c>
      <c r="C62" s="579"/>
      <c r="D62" s="570"/>
      <c r="E62" s="557"/>
      <c r="F62" s="557"/>
      <c r="G62" s="557"/>
      <c r="H62" s="558"/>
      <c r="I62" s="558"/>
      <c r="J62" s="558"/>
      <c r="K62" s="558"/>
      <c r="L62" s="721"/>
      <c r="M62" s="546"/>
      <c r="N62" s="546"/>
      <c r="O62" s="546"/>
      <c r="P62" s="546"/>
      <c r="Q62" s="546"/>
      <c r="R62" s="546"/>
      <c r="S62" s="546"/>
      <c r="T62" s="546"/>
      <c r="U62" s="546"/>
      <c r="V62" s="546"/>
      <c r="W62" s="546"/>
      <c r="X62" s="546"/>
      <c r="Y62" s="546"/>
      <c r="Z62" s="546"/>
      <c r="AA62" s="546"/>
      <c r="AB62" s="546"/>
      <c r="AC62" s="546"/>
      <c r="AD62" s="546"/>
      <c r="AE62" s="546"/>
      <c r="AF62" s="546"/>
      <c r="AG62" s="546"/>
      <c r="AH62" s="546"/>
      <c r="AI62" s="546"/>
      <c r="AJ62" s="546"/>
      <c r="AK62" s="546"/>
      <c r="AL62" s="546"/>
      <c r="AM62" s="546"/>
      <c r="AN62" s="546"/>
      <c r="AO62" s="546"/>
      <c r="AP62" s="546"/>
      <c r="AQ62" s="546"/>
      <c r="AR62" s="546"/>
      <c r="AS62" s="546"/>
      <c r="AT62" s="546"/>
      <c r="AU62" s="546"/>
      <c r="AV62" s="546"/>
      <c r="AW62" s="546"/>
      <c r="AX62" s="546"/>
      <c r="AY62" s="546"/>
      <c r="AZ62" s="546"/>
      <c r="BA62" s="546"/>
      <c r="BB62" s="546"/>
      <c r="BC62" s="546"/>
      <c r="BD62" s="546"/>
      <c r="BE62" s="546"/>
    </row>
    <row r="63" spans="1:57" s="563" customFormat="1" ht="26">
      <c r="A63" s="564" t="s">
        <v>801</v>
      </c>
      <c r="B63" s="565" t="s">
        <v>902</v>
      </c>
      <c r="C63" s="555"/>
      <c r="D63" s="556"/>
      <c r="E63" s="557"/>
      <c r="F63" s="557"/>
      <c r="G63" s="557"/>
      <c r="H63" s="558"/>
      <c r="I63" s="558"/>
      <c r="J63" s="558"/>
      <c r="K63" s="558"/>
      <c r="L63" s="721"/>
      <c r="M63" s="546"/>
      <c r="N63" s="546"/>
      <c r="O63" s="546"/>
      <c r="P63" s="546"/>
      <c r="Q63" s="546"/>
      <c r="R63" s="546"/>
      <c r="S63" s="546"/>
      <c r="T63" s="546"/>
      <c r="U63" s="546"/>
      <c r="V63" s="546"/>
      <c r="W63" s="546"/>
      <c r="X63" s="546"/>
      <c r="Y63" s="546"/>
      <c r="Z63" s="546"/>
      <c r="AA63" s="546"/>
      <c r="AB63" s="546"/>
      <c r="AC63" s="546"/>
      <c r="AD63" s="546"/>
      <c r="AE63" s="546"/>
      <c r="AF63" s="546"/>
      <c r="AG63" s="546"/>
      <c r="AH63" s="546"/>
      <c r="AI63" s="546"/>
      <c r="AJ63" s="546"/>
      <c r="AK63" s="546"/>
      <c r="AL63" s="546"/>
      <c r="AM63" s="546"/>
      <c r="AN63" s="546"/>
      <c r="AO63" s="546"/>
      <c r="AP63" s="546"/>
      <c r="AQ63" s="546"/>
      <c r="AR63" s="546"/>
      <c r="AS63" s="546"/>
      <c r="AT63" s="546"/>
      <c r="AU63" s="546"/>
      <c r="AV63" s="546"/>
      <c r="AW63" s="546"/>
      <c r="AX63" s="546"/>
      <c r="AY63" s="546"/>
      <c r="AZ63" s="546"/>
      <c r="BA63" s="546"/>
      <c r="BB63" s="546"/>
      <c r="BC63" s="546"/>
      <c r="BD63" s="546"/>
      <c r="BE63" s="546"/>
    </row>
    <row r="64" spans="1:57" s="563" customFormat="1" ht="26">
      <c r="A64" s="564" t="s">
        <v>795</v>
      </c>
      <c r="B64" s="565" t="s">
        <v>785</v>
      </c>
      <c r="C64" s="555"/>
      <c r="D64" s="556"/>
      <c r="E64" s="557"/>
      <c r="F64" s="557"/>
      <c r="G64" s="557"/>
      <c r="H64" s="558"/>
      <c r="I64" s="558"/>
      <c r="J64" s="558"/>
      <c r="K64" s="558"/>
      <c r="L64" s="721"/>
      <c r="M64" s="546"/>
      <c r="N64" s="546"/>
      <c r="O64" s="546"/>
      <c r="P64" s="546"/>
      <c r="Q64" s="546"/>
      <c r="R64" s="546"/>
      <c r="S64" s="546"/>
      <c r="T64" s="546"/>
      <c r="U64" s="546"/>
      <c r="V64" s="546"/>
      <c r="W64" s="546"/>
      <c r="X64" s="546"/>
      <c r="Y64" s="546"/>
      <c r="Z64" s="546"/>
      <c r="AA64" s="546"/>
      <c r="AB64" s="546"/>
      <c r="AC64" s="546"/>
      <c r="AD64" s="546"/>
      <c r="AE64" s="546"/>
      <c r="AF64" s="546"/>
      <c r="AG64" s="546"/>
      <c r="AH64" s="546"/>
      <c r="AI64" s="546"/>
      <c r="AJ64" s="546"/>
      <c r="AK64" s="546"/>
      <c r="AL64" s="546"/>
      <c r="AM64" s="546"/>
      <c r="AN64" s="546"/>
      <c r="AO64" s="546"/>
      <c r="AP64" s="546"/>
      <c r="AQ64" s="546"/>
      <c r="AR64" s="546"/>
      <c r="AS64" s="546"/>
      <c r="AT64" s="546"/>
      <c r="AU64" s="546"/>
      <c r="AV64" s="546"/>
      <c r="AW64" s="546"/>
      <c r="AX64" s="546"/>
      <c r="AY64" s="546"/>
      <c r="AZ64" s="546"/>
      <c r="BA64" s="546"/>
      <c r="BB64" s="546"/>
      <c r="BC64" s="546"/>
      <c r="BD64" s="546"/>
      <c r="BE64" s="546"/>
    </row>
    <row r="65" spans="1:57" s="563" customFormat="1" ht="55.5" customHeight="1">
      <c r="A65" s="564" t="s">
        <v>796</v>
      </c>
      <c r="B65" s="565" t="s">
        <v>733</v>
      </c>
      <c r="C65" s="555"/>
      <c r="D65" s="556"/>
      <c r="E65" s="557"/>
      <c r="F65" s="557"/>
      <c r="G65" s="557"/>
      <c r="H65" s="558"/>
      <c r="I65" s="558"/>
      <c r="J65" s="558"/>
      <c r="K65" s="558"/>
      <c r="L65" s="721"/>
      <c r="M65" s="546"/>
      <c r="N65" s="546"/>
      <c r="O65" s="546"/>
      <c r="P65" s="546"/>
      <c r="Q65" s="546"/>
      <c r="R65" s="546"/>
      <c r="S65" s="546"/>
      <c r="T65" s="546"/>
      <c r="U65" s="546"/>
      <c r="V65" s="546"/>
      <c r="W65" s="546"/>
      <c r="X65" s="546"/>
      <c r="Y65" s="546"/>
      <c r="Z65" s="546"/>
      <c r="AA65" s="546"/>
      <c r="AB65" s="546"/>
      <c r="AC65" s="546"/>
      <c r="AD65" s="546"/>
      <c r="AE65" s="546"/>
      <c r="AF65" s="546"/>
      <c r="AG65" s="546"/>
      <c r="AH65" s="546"/>
      <c r="AI65" s="546"/>
      <c r="AJ65" s="546"/>
      <c r="AK65" s="546"/>
      <c r="AL65" s="546"/>
      <c r="AM65" s="546"/>
      <c r="AN65" s="546"/>
      <c r="AO65" s="546"/>
      <c r="AP65" s="546"/>
      <c r="AQ65" s="546"/>
      <c r="AR65" s="546"/>
      <c r="AS65" s="546"/>
      <c r="AT65" s="546"/>
      <c r="AU65" s="546"/>
      <c r="AV65" s="546"/>
      <c r="AW65" s="546"/>
      <c r="AX65" s="546"/>
      <c r="AY65" s="546"/>
      <c r="AZ65" s="546"/>
      <c r="BA65" s="546"/>
      <c r="BB65" s="546"/>
      <c r="BC65" s="546"/>
      <c r="BD65" s="546"/>
      <c r="BE65" s="546"/>
    </row>
    <row r="66" spans="1:57" s="563" customFormat="1" ht="32.25" customHeight="1">
      <c r="A66" s="564" t="s">
        <v>797</v>
      </c>
      <c r="B66" s="565" t="s">
        <v>734</v>
      </c>
      <c r="C66" s="555"/>
      <c r="D66" s="556"/>
      <c r="E66" s="557"/>
      <c r="F66" s="557"/>
      <c r="G66" s="557"/>
      <c r="H66" s="558"/>
      <c r="I66" s="558"/>
      <c r="J66" s="558"/>
      <c r="K66" s="558"/>
      <c r="L66" s="721"/>
      <c r="M66" s="546"/>
      <c r="N66" s="546"/>
      <c r="O66" s="546"/>
      <c r="P66" s="546"/>
      <c r="Q66" s="546"/>
      <c r="R66" s="546"/>
      <c r="S66" s="546"/>
      <c r="T66" s="546"/>
      <c r="U66" s="546"/>
      <c r="V66" s="546"/>
      <c r="W66" s="546"/>
      <c r="X66" s="546"/>
      <c r="Y66" s="546"/>
      <c r="Z66" s="546"/>
      <c r="AA66" s="546"/>
      <c r="AB66" s="546"/>
      <c r="AC66" s="546"/>
      <c r="AD66" s="546"/>
      <c r="AE66" s="546"/>
      <c r="AF66" s="546"/>
      <c r="AG66" s="546"/>
      <c r="AH66" s="546"/>
      <c r="AI66" s="546"/>
      <c r="AJ66" s="546"/>
      <c r="AK66" s="546"/>
      <c r="AL66" s="546"/>
      <c r="AM66" s="546"/>
      <c r="AN66" s="546"/>
      <c r="AO66" s="546"/>
      <c r="AP66" s="546"/>
      <c r="AQ66" s="546"/>
      <c r="AR66" s="546"/>
      <c r="AS66" s="546"/>
      <c r="AT66" s="546"/>
      <c r="AU66" s="546"/>
      <c r="AV66" s="546"/>
      <c r="AW66" s="546"/>
      <c r="AX66" s="546"/>
      <c r="AY66" s="546"/>
      <c r="AZ66" s="546"/>
      <c r="BA66" s="546"/>
      <c r="BB66" s="546"/>
      <c r="BC66" s="546"/>
      <c r="BD66" s="546"/>
      <c r="BE66" s="546"/>
    </row>
    <row r="67" spans="1:57" s="563" customFormat="1" ht="35.25" customHeight="1">
      <c r="A67" s="564" t="s">
        <v>802</v>
      </c>
      <c r="B67" s="565" t="s">
        <v>443</v>
      </c>
      <c r="C67" s="555"/>
      <c r="D67" s="556"/>
      <c r="E67" s="557"/>
      <c r="F67" s="557"/>
      <c r="G67" s="557"/>
      <c r="H67" s="558"/>
      <c r="I67" s="558"/>
      <c r="J67" s="558"/>
      <c r="K67" s="558"/>
      <c r="L67" s="721"/>
      <c r="M67" s="546"/>
      <c r="N67" s="546"/>
      <c r="O67" s="546"/>
      <c r="P67" s="546"/>
      <c r="Q67" s="546"/>
      <c r="R67" s="546"/>
      <c r="S67" s="546"/>
      <c r="T67" s="546"/>
      <c r="U67" s="546"/>
      <c r="V67" s="546"/>
      <c r="W67" s="546"/>
      <c r="X67" s="546"/>
      <c r="Y67" s="546"/>
      <c r="Z67" s="546"/>
      <c r="AA67" s="546"/>
      <c r="AB67" s="546"/>
      <c r="AC67" s="546"/>
      <c r="AD67" s="546"/>
      <c r="AE67" s="546"/>
      <c r="AF67" s="546"/>
      <c r="AG67" s="546"/>
      <c r="AH67" s="546"/>
      <c r="AI67" s="546"/>
      <c r="AJ67" s="546"/>
      <c r="AK67" s="546"/>
      <c r="AL67" s="546"/>
      <c r="AM67" s="546"/>
      <c r="AN67" s="546"/>
      <c r="AO67" s="546"/>
      <c r="AP67" s="546"/>
      <c r="AQ67" s="546"/>
      <c r="AR67" s="546"/>
      <c r="AS67" s="546"/>
      <c r="AT67" s="546"/>
      <c r="AU67" s="546"/>
      <c r="AV67" s="546"/>
      <c r="AW67" s="546"/>
      <c r="AX67" s="546"/>
      <c r="AY67" s="546"/>
      <c r="AZ67" s="546"/>
      <c r="BA67" s="546"/>
      <c r="BB67" s="546"/>
      <c r="BC67" s="546"/>
      <c r="BD67" s="546"/>
      <c r="BE67" s="546"/>
    </row>
    <row r="68" spans="1:57" s="563" customFormat="1" ht="41.25" customHeight="1">
      <c r="A68" s="564" t="s">
        <v>847</v>
      </c>
      <c r="B68" s="565" t="s">
        <v>444</v>
      </c>
      <c r="C68" s="555"/>
      <c r="D68" s="556"/>
      <c r="E68" s="557"/>
      <c r="F68" s="557"/>
      <c r="G68" s="557"/>
      <c r="H68" s="558"/>
      <c r="I68" s="558"/>
      <c r="J68" s="558"/>
      <c r="K68" s="558"/>
      <c r="L68" s="721"/>
      <c r="M68" s="546"/>
      <c r="N68" s="546"/>
      <c r="O68" s="546"/>
      <c r="P68" s="546"/>
      <c r="Q68" s="546"/>
      <c r="R68" s="546"/>
      <c r="S68" s="546"/>
      <c r="T68" s="546"/>
      <c r="U68" s="546"/>
      <c r="V68" s="546"/>
      <c r="W68" s="546"/>
      <c r="X68" s="546"/>
      <c r="Y68" s="546"/>
      <c r="Z68" s="546"/>
      <c r="AA68" s="546"/>
      <c r="AB68" s="546"/>
      <c r="AC68" s="546"/>
      <c r="AD68" s="546"/>
      <c r="AE68" s="546"/>
      <c r="AF68" s="546"/>
      <c r="AG68" s="546"/>
      <c r="AH68" s="546"/>
      <c r="AI68" s="546"/>
      <c r="AJ68" s="546"/>
      <c r="AK68" s="546"/>
      <c r="AL68" s="546"/>
      <c r="AM68" s="546"/>
      <c r="AN68" s="546"/>
      <c r="AO68" s="546"/>
      <c r="AP68" s="546"/>
      <c r="AQ68" s="546"/>
      <c r="AR68" s="546"/>
      <c r="AS68" s="546"/>
      <c r="AT68" s="546"/>
      <c r="AU68" s="546"/>
      <c r="AV68" s="546"/>
      <c r="AW68" s="546"/>
      <c r="AX68" s="546"/>
      <c r="AY68" s="546"/>
      <c r="AZ68" s="546"/>
      <c r="BA68" s="546"/>
      <c r="BB68" s="546"/>
      <c r="BC68" s="546"/>
      <c r="BD68" s="546"/>
      <c r="BE68" s="546"/>
    </row>
    <row r="69" spans="1:57" s="563" customFormat="1" ht="37.5" customHeight="1">
      <c r="A69" s="564" t="s">
        <v>848</v>
      </c>
      <c r="B69" s="565" t="s">
        <v>735</v>
      </c>
      <c r="C69" s="555"/>
      <c r="D69" s="556"/>
      <c r="E69" s="557"/>
      <c r="F69" s="557"/>
      <c r="G69" s="557"/>
      <c r="H69" s="558"/>
      <c r="I69" s="558"/>
      <c r="J69" s="558"/>
      <c r="K69" s="558"/>
      <c r="L69" s="721"/>
      <c r="M69" s="546"/>
      <c r="N69" s="546"/>
      <c r="O69" s="546"/>
      <c r="P69" s="546"/>
      <c r="Q69" s="546"/>
      <c r="R69" s="546"/>
      <c r="S69" s="546"/>
      <c r="T69" s="546"/>
      <c r="U69" s="546"/>
      <c r="V69" s="546"/>
      <c r="W69" s="546"/>
      <c r="X69" s="546"/>
      <c r="Y69" s="546"/>
      <c r="Z69" s="546"/>
      <c r="AA69" s="546"/>
      <c r="AB69" s="546"/>
      <c r="AC69" s="546"/>
      <c r="AD69" s="546"/>
      <c r="AE69" s="546"/>
      <c r="AF69" s="546"/>
      <c r="AG69" s="546"/>
      <c r="AH69" s="546"/>
      <c r="AI69" s="546"/>
      <c r="AJ69" s="546"/>
      <c r="AK69" s="546"/>
      <c r="AL69" s="546"/>
      <c r="AM69" s="546"/>
      <c r="AN69" s="546"/>
      <c r="AO69" s="546"/>
      <c r="AP69" s="546"/>
      <c r="AQ69" s="546"/>
      <c r="AR69" s="546"/>
      <c r="AS69" s="546"/>
      <c r="AT69" s="546"/>
      <c r="AU69" s="546"/>
      <c r="AV69" s="546"/>
      <c r="AW69" s="546"/>
      <c r="AX69" s="546"/>
      <c r="AY69" s="546"/>
      <c r="AZ69" s="546"/>
      <c r="BA69" s="546"/>
      <c r="BB69" s="546"/>
      <c r="BC69" s="546"/>
      <c r="BD69" s="546"/>
      <c r="BE69" s="546"/>
    </row>
    <row r="70" spans="1:57" s="563" customFormat="1" ht="45" customHeight="1" thickBot="1">
      <c r="A70" s="564" t="s">
        <v>846</v>
      </c>
      <c r="B70" s="565" t="s">
        <v>445</v>
      </c>
      <c r="C70" s="555"/>
      <c r="D70" s="556"/>
      <c r="E70" s="557"/>
      <c r="F70" s="557"/>
      <c r="G70" s="557"/>
      <c r="H70" s="558"/>
      <c r="I70" s="558"/>
      <c r="J70" s="558"/>
      <c r="K70" s="558"/>
      <c r="L70" s="721"/>
      <c r="M70" s="546"/>
      <c r="N70" s="546"/>
      <c r="O70" s="546"/>
      <c r="P70" s="546"/>
      <c r="Q70" s="546"/>
      <c r="R70" s="546"/>
      <c r="S70" s="546"/>
      <c r="T70" s="546"/>
      <c r="U70" s="546"/>
      <c r="V70" s="546"/>
      <c r="W70" s="546"/>
      <c r="X70" s="546"/>
      <c r="Y70" s="546"/>
      <c r="Z70" s="546"/>
      <c r="AA70" s="546"/>
      <c r="AB70" s="546"/>
      <c r="AC70" s="546"/>
      <c r="AD70" s="546"/>
      <c r="AE70" s="546"/>
      <c r="AF70" s="546"/>
      <c r="AG70" s="546"/>
      <c r="AH70" s="546"/>
      <c r="AI70" s="546"/>
      <c r="AJ70" s="546"/>
      <c r="AK70" s="546"/>
      <c r="AL70" s="546"/>
      <c r="AM70" s="546"/>
      <c r="AN70" s="546"/>
      <c r="AO70" s="546"/>
      <c r="AP70" s="546"/>
      <c r="AQ70" s="546"/>
      <c r="AR70" s="546"/>
      <c r="AS70" s="546"/>
      <c r="AT70" s="546"/>
      <c r="AU70" s="546"/>
      <c r="AV70" s="546"/>
      <c r="AW70" s="546"/>
      <c r="AX70" s="546"/>
      <c r="AY70" s="546"/>
      <c r="AZ70" s="546"/>
      <c r="BA70" s="546"/>
      <c r="BB70" s="546"/>
      <c r="BC70" s="546"/>
      <c r="BD70" s="546"/>
      <c r="BE70" s="546"/>
    </row>
    <row r="71" spans="1:57" s="563" customFormat="1" ht="102" customHeight="1" thickTop="1" thickBot="1">
      <c r="A71" s="566" t="s">
        <v>721</v>
      </c>
      <c r="B71" s="580" t="s">
        <v>901</v>
      </c>
      <c r="C71" s="581"/>
      <c r="D71" s="570"/>
      <c r="E71" s="557"/>
      <c r="F71" s="557"/>
      <c r="G71" s="557"/>
      <c r="H71" s="558"/>
      <c r="I71" s="558"/>
      <c r="J71" s="558"/>
      <c r="K71" s="558"/>
      <c r="L71" s="721"/>
      <c r="M71" s="546"/>
      <c r="N71" s="546"/>
      <c r="O71" s="546"/>
      <c r="P71" s="546"/>
      <c r="Q71" s="546"/>
      <c r="R71" s="546"/>
      <c r="S71" s="546"/>
      <c r="T71" s="546"/>
      <c r="U71" s="546"/>
      <c r="V71" s="546"/>
      <c r="W71" s="546"/>
      <c r="X71" s="546"/>
      <c r="Y71" s="546"/>
      <c r="Z71" s="546"/>
      <c r="AA71" s="546"/>
      <c r="AB71" s="546"/>
      <c r="AC71" s="546"/>
      <c r="AD71" s="546"/>
      <c r="AE71" s="546"/>
      <c r="AF71" s="546"/>
      <c r="AG71" s="546"/>
      <c r="AH71" s="546"/>
      <c r="AI71" s="546"/>
      <c r="AJ71" s="546"/>
      <c r="AK71" s="546"/>
      <c r="AL71" s="546"/>
      <c r="AM71" s="546"/>
      <c r="AN71" s="546"/>
      <c r="AO71" s="546"/>
      <c r="AP71" s="546"/>
      <c r="AQ71" s="546"/>
      <c r="AR71" s="546"/>
      <c r="AS71" s="546"/>
      <c r="AT71" s="546"/>
      <c r="AU71" s="546"/>
      <c r="AV71" s="546"/>
      <c r="AW71" s="546"/>
      <c r="AX71" s="546"/>
      <c r="AY71" s="546"/>
      <c r="AZ71" s="546"/>
      <c r="BA71" s="546"/>
      <c r="BB71" s="546"/>
      <c r="BC71" s="546"/>
      <c r="BD71" s="546"/>
      <c r="BE71" s="546"/>
    </row>
    <row r="72" spans="1:57" s="563" customFormat="1" ht="26.5" thickTop="1">
      <c r="A72" s="582" t="s">
        <v>801</v>
      </c>
      <c r="B72" s="565" t="s">
        <v>903</v>
      </c>
      <c r="C72" s="555"/>
      <c r="D72" s="556"/>
      <c r="E72" s="557"/>
      <c r="F72" s="557"/>
      <c r="G72" s="557"/>
      <c r="H72" s="558"/>
      <c r="I72" s="558"/>
      <c r="J72" s="558"/>
      <c r="K72" s="558"/>
      <c r="L72" s="721"/>
      <c r="M72" s="546"/>
      <c r="N72" s="546"/>
      <c r="O72" s="546"/>
      <c r="P72" s="546"/>
      <c r="Q72" s="546"/>
      <c r="R72" s="546"/>
      <c r="S72" s="546"/>
      <c r="T72" s="546"/>
      <c r="U72" s="546"/>
      <c r="V72" s="546"/>
      <c r="W72" s="546"/>
      <c r="X72" s="546"/>
      <c r="Y72" s="546"/>
      <c r="Z72" s="546"/>
      <c r="AA72" s="546"/>
      <c r="AB72" s="546"/>
      <c r="AC72" s="546"/>
      <c r="AD72" s="546"/>
      <c r="AE72" s="546"/>
      <c r="AF72" s="546"/>
      <c r="AG72" s="546"/>
      <c r="AH72" s="546"/>
      <c r="AI72" s="546"/>
      <c r="AJ72" s="546"/>
      <c r="AK72" s="546"/>
      <c r="AL72" s="546"/>
      <c r="AM72" s="546"/>
      <c r="AN72" s="546"/>
      <c r="AO72" s="546"/>
      <c r="AP72" s="546"/>
      <c r="AQ72" s="546"/>
      <c r="AR72" s="546"/>
      <c r="AS72" s="546"/>
      <c r="AT72" s="546"/>
      <c r="AU72" s="546"/>
      <c r="AV72" s="546"/>
      <c r="AW72" s="546"/>
      <c r="AX72" s="546"/>
      <c r="AY72" s="546"/>
      <c r="AZ72" s="546"/>
      <c r="BA72" s="546"/>
      <c r="BB72" s="546"/>
      <c r="BC72" s="546"/>
      <c r="BD72" s="546"/>
      <c r="BE72" s="546"/>
    </row>
    <row r="73" spans="1:57" s="563" customFormat="1" ht="26">
      <c r="A73" s="582" t="s">
        <v>795</v>
      </c>
      <c r="B73" s="565" t="s">
        <v>291</v>
      </c>
      <c r="C73" s="555"/>
      <c r="D73" s="556"/>
      <c r="E73" s="557"/>
      <c r="F73" s="557"/>
      <c r="G73" s="557"/>
      <c r="H73" s="558"/>
      <c r="I73" s="558"/>
      <c r="J73" s="558"/>
      <c r="K73" s="558"/>
      <c r="L73" s="721"/>
      <c r="M73" s="546"/>
      <c r="N73" s="546"/>
      <c r="O73" s="546"/>
      <c r="P73" s="546"/>
      <c r="Q73" s="546"/>
      <c r="R73" s="546"/>
      <c r="S73" s="546"/>
      <c r="T73" s="546"/>
      <c r="U73" s="546"/>
      <c r="V73" s="546"/>
      <c r="W73" s="546"/>
      <c r="X73" s="546"/>
      <c r="Y73" s="546"/>
      <c r="Z73" s="546"/>
      <c r="AA73" s="546"/>
      <c r="AB73" s="546"/>
      <c r="AC73" s="546"/>
      <c r="AD73" s="546"/>
      <c r="AE73" s="546"/>
      <c r="AF73" s="546"/>
      <c r="AG73" s="546"/>
      <c r="AH73" s="546"/>
      <c r="AI73" s="546"/>
      <c r="AJ73" s="546"/>
      <c r="AK73" s="546"/>
      <c r="AL73" s="546"/>
      <c r="AM73" s="546"/>
      <c r="AN73" s="546"/>
      <c r="AO73" s="546"/>
      <c r="AP73" s="546"/>
      <c r="AQ73" s="546"/>
      <c r="AR73" s="546"/>
      <c r="AS73" s="546"/>
      <c r="AT73" s="546"/>
      <c r="AU73" s="546"/>
      <c r="AV73" s="546"/>
      <c r="AW73" s="546"/>
      <c r="AX73" s="546"/>
      <c r="AY73" s="546"/>
      <c r="AZ73" s="546"/>
      <c r="BA73" s="546"/>
      <c r="BB73" s="546"/>
      <c r="BC73" s="546"/>
      <c r="BD73" s="546"/>
      <c r="BE73" s="546"/>
    </row>
    <row r="74" spans="1:57" s="563" customFormat="1">
      <c r="A74" s="582" t="s">
        <v>796</v>
      </c>
      <c r="B74" s="565" t="s">
        <v>736</v>
      </c>
      <c r="C74" s="555"/>
      <c r="D74" s="556"/>
      <c r="E74" s="557"/>
      <c r="F74" s="557"/>
      <c r="G74" s="557"/>
      <c r="H74" s="558"/>
      <c r="I74" s="558"/>
      <c r="J74" s="558"/>
      <c r="K74" s="558"/>
      <c r="L74" s="721"/>
      <c r="M74" s="546"/>
      <c r="N74" s="546"/>
      <c r="O74" s="546"/>
      <c r="P74" s="546"/>
      <c r="Q74" s="546"/>
      <c r="R74" s="546"/>
      <c r="S74" s="546"/>
      <c r="T74" s="546"/>
      <c r="U74" s="546"/>
      <c r="V74" s="546"/>
      <c r="W74" s="546"/>
      <c r="X74" s="546"/>
      <c r="Y74" s="546"/>
      <c r="Z74" s="546"/>
      <c r="AA74" s="546"/>
      <c r="AB74" s="546"/>
      <c r="AC74" s="546"/>
      <c r="AD74" s="546"/>
      <c r="AE74" s="546"/>
      <c r="AF74" s="546"/>
      <c r="AG74" s="546"/>
      <c r="AH74" s="546"/>
      <c r="AI74" s="546"/>
      <c r="AJ74" s="546"/>
      <c r="AK74" s="546"/>
      <c r="AL74" s="546"/>
      <c r="AM74" s="546"/>
      <c r="AN74" s="546"/>
      <c r="AO74" s="546"/>
      <c r="AP74" s="546"/>
      <c r="AQ74" s="546"/>
      <c r="AR74" s="546"/>
      <c r="AS74" s="546"/>
      <c r="AT74" s="546"/>
      <c r="AU74" s="546"/>
      <c r="AV74" s="546"/>
      <c r="AW74" s="546"/>
      <c r="AX74" s="546"/>
      <c r="AY74" s="546"/>
      <c r="AZ74" s="546"/>
      <c r="BA74" s="546"/>
      <c r="BB74" s="546"/>
      <c r="BC74" s="546"/>
      <c r="BD74" s="546"/>
      <c r="BE74" s="546"/>
    </row>
    <row r="75" spans="1:57" s="563" customFormat="1" ht="39">
      <c r="A75" s="582" t="s">
        <v>797</v>
      </c>
      <c r="B75" s="565" t="s">
        <v>317</v>
      </c>
      <c r="C75" s="555"/>
      <c r="D75" s="556"/>
      <c r="E75" s="557"/>
      <c r="F75" s="557"/>
      <c r="G75" s="557"/>
      <c r="H75" s="558"/>
      <c r="I75" s="558"/>
      <c r="J75" s="558"/>
      <c r="K75" s="558"/>
      <c r="L75" s="721"/>
      <c r="M75" s="546"/>
      <c r="N75" s="546"/>
      <c r="O75" s="546"/>
      <c r="P75" s="546"/>
      <c r="Q75" s="546"/>
      <c r="R75" s="546"/>
      <c r="S75" s="546"/>
      <c r="T75" s="546"/>
      <c r="U75" s="546"/>
      <c r="V75" s="546"/>
      <c r="W75" s="546"/>
      <c r="X75" s="546"/>
      <c r="Y75" s="546"/>
      <c r="Z75" s="546"/>
      <c r="AA75" s="546"/>
      <c r="AB75" s="546"/>
      <c r="AC75" s="546"/>
      <c r="AD75" s="546"/>
      <c r="AE75" s="546"/>
      <c r="AF75" s="546"/>
      <c r="AG75" s="546"/>
      <c r="AH75" s="546"/>
      <c r="AI75" s="546"/>
      <c r="AJ75" s="546"/>
      <c r="AK75" s="546"/>
      <c r="AL75" s="546"/>
      <c r="AM75" s="546"/>
      <c r="AN75" s="546"/>
      <c r="AO75" s="546"/>
      <c r="AP75" s="546"/>
      <c r="AQ75" s="546"/>
      <c r="AR75" s="546"/>
      <c r="AS75" s="546"/>
      <c r="AT75" s="546"/>
      <c r="AU75" s="546"/>
      <c r="AV75" s="546"/>
      <c r="AW75" s="546"/>
      <c r="AX75" s="546"/>
      <c r="AY75" s="546"/>
      <c r="AZ75" s="546"/>
      <c r="BA75" s="546"/>
      <c r="BB75" s="546"/>
      <c r="BC75" s="546"/>
      <c r="BD75" s="546"/>
      <c r="BE75" s="546"/>
    </row>
    <row r="76" spans="1:57" s="563" customFormat="1" ht="26">
      <c r="A76" s="582" t="s">
        <v>802</v>
      </c>
      <c r="B76" s="565" t="s">
        <v>292</v>
      </c>
      <c r="C76" s="555"/>
      <c r="D76" s="556"/>
      <c r="E76" s="557"/>
      <c r="F76" s="557"/>
      <c r="G76" s="557"/>
      <c r="H76" s="558"/>
      <c r="I76" s="558"/>
      <c r="J76" s="558"/>
      <c r="K76" s="558"/>
      <c r="L76" s="721"/>
      <c r="M76" s="546"/>
      <c r="N76" s="546"/>
      <c r="O76" s="546"/>
      <c r="P76" s="546"/>
      <c r="Q76" s="546"/>
      <c r="R76" s="546"/>
      <c r="S76" s="546"/>
      <c r="T76" s="546"/>
      <c r="U76" s="546"/>
      <c r="V76" s="546"/>
      <c r="W76" s="546"/>
      <c r="X76" s="546"/>
      <c r="Y76" s="546"/>
      <c r="Z76" s="546"/>
      <c r="AA76" s="546"/>
      <c r="AB76" s="546"/>
      <c r="AC76" s="546"/>
      <c r="AD76" s="546"/>
      <c r="AE76" s="546"/>
      <c r="AF76" s="546"/>
      <c r="AG76" s="546"/>
      <c r="AH76" s="546"/>
      <c r="AI76" s="546"/>
      <c r="AJ76" s="546"/>
      <c r="AK76" s="546"/>
      <c r="AL76" s="546"/>
      <c r="AM76" s="546"/>
      <c r="AN76" s="546"/>
      <c r="AO76" s="546"/>
      <c r="AP76" s="546"/>
      <c r="AQ76" s="546"/>
      <c r="AR76" s="546"/>
      <c r="AS76" s="546"/>
      <c r="AT76" s="546"/>
      <c r="AU76" s="546"/>
      <c r="AV76" s="546"/>
      <c r="AW76" s="546"/>
      <c r="AX76" s="546"/>
      <c r="AY76" s="546"/>
      <c r="AZ76" s="546"/>
      <c r="BA76" s="546"/>
      <c r="BB76" s="546"/>
      <c r="BC76" s="546"/>
      <c r="BD76" s="546"/>
      <c r="BE76" s="546"/>
    </row>
    <row r="77" spans="1:57" s="563" customFormat="1" ht="26">
      <c r="A77" s="582" t="s">
        <v>847</v>
      </c>
      <c r="B77" s="565" t="s">
        <v>293</v>
      </c>
      <c r="C77" s="555"/>
      <c r="D77" s="556"/>
      <c r="E77" s="557"/>
      <c r="F77" s="557"/>
      <c r="G77" s="557"/>
      <c r="H77" s="558"/>
      <c r="I77" s="558"/>
      <c r="J77" s="558"/>
      <c r="K77" s="558"/>
      <c r="L77" s="721"/>
      <c r="M77" s="546"/>
      <c r="N77" s="546"/>
      <c r="O77" s="546"/>
      <c r="P77" s="546"/>
      <c r="Q77" s="546"/>
      <c r="R77" s="546"/>
      <c r="S77" s="546"/>
      <c r="T77" s="546"/>
      <c r="U77" s="546"/>
      <c r="V77" s="546"/>
      <c r="W77" s="546"/>
      <c r="X77" s="546"/>
      <c r="Y77" s="546"/>
      <c r="Z77" s="546"/>
      <c r="AA77" s="546"/>
      <c r="AB77" s="546"/>
      <c r="AC77" s="546"/>
      <c r="AD77" s="546"/>
      <c r="AE77" s="546"/>
      <c r="AF77" s="546"/>
      <c r="AG77" s="546"/>
      <c r="AH77" s="546"/>
      <c r="AI77" s="546"/>
      <c r="AJ77" s="546"/>
      <c r="AK77" s="546"/>
      <c r="AL77" s="546"/>
      <c r="AM77" s="546"/>
      <c r="AN77" s="546"/>
      <c r="AO77" s="546"/>
      <c r="AP77" s="546"/>
      <c r="AQ77" s="546"/>
      <c r="AR77" s="546"/>
      <c r="AS77" s="546"/>
      <c r="AT77" s="546"/>
      <c r="AU77" s="546"/>
      <c r="AV77" s="546"/>
      <c r="AW77" s="546"/>
      <c r="AX77" s="546"/>
      <c r="AY77" s="546"/>
      <c r="AZ77" s="546"/>
      <c r="BA77" s="546"/>
      <c r="BB77" s="546"/>
      <c r="BC77" s="546"/>
      <c r="BD77" s="546"/>
      <c r="BE77" s="546"/>
    </row>
    <row r="78" spans="1:57" s="563" customFormat="1">
      <c r="A78" s="582" t="s">
        <v>848</v>
      </c>
      <c r="B78" s="565" t="s">
        <v>294</v>
      </c>
      <c r="C78" s="555"/>
      <c r="D78" s="556"/>
      <c r="E78" s="557"/>
      <c r="F78" s="557"/>
      <c r="G78" s="557"/>
      <c r="H78" s="558"/>
      <c r="I78" s="558"/>
      <c r="J78" s="558"/>
      <c r="K78" s="558"/>
      <c r="L78" s="721"/>
      <c r="M78" s="546"/>
      <c r="N78" s="546"/>
      <c r="O78" s="546"/>
      <c r="P78" s="546"/>
      <c r="Q78" s="546"/>
      <c r="R78" s="546"/>
      <c r="S78" s="546"/>
      <c r="T78" s="546"/>
      <c r="U78" s="546"/>
      <c r="V78" s="546"/>
      <c r="W78" s="546"/>
      <c r="X78" s="546"/>
      <c r="Y78" s="546"/>
      <c r="Z78" s="546"/>
      <c r="AA78" s="546"/>
      <c r="AB78" s="546"/>
      <c r="AC78" s="546"/>
      <c r="AD78" s="546"/>
      <c r="AE78" s="546"/>
      <c r="AF78" s="546"/>
      <c r="AG78" s="546"/>
      <c r="AH78" s="546"/>
      <c r="AI78" s="546"/>
      <c r="AJ78" s="546"/>
      <c r="AK78" s="546"/>
      <c r="AL78" s="546"/>
      <c r="AM78" s="546"/>
      <c r="AN78" s="546"/>
      <c r="AO78" s="546"/>
      <c r="AP78" s="546"/>
      <c r="AQ78" s="546"/>
      <c r="AR78" s="546"/>
      <c r="AS78" s="546"/>
      <c r="AT78" s="546"/>
      <c r="AU78" s="546"/>
      <c r="AV78" s="546"/>
      <c r="AW78" s="546"/>
      <c r="AX78" s="546"/>
      <c r="AY78" s="546"/>
      <c r="AZ78" s="546"/>
      <c r="BA78" s="546"/>
      <c r="BB78" s="546"/>
      <c r="BC78" s="546"/>
      <c r="BD78" s="546"/>
      <c r="BE78" s="546"/>
    </row>
    <row r="79" spans="1:57" s="563" customFormat="1" ht="39">
      <c r="A79" s="582" t="s">
        <v>846</v>
      </c>
      <c r="B79" s="565" t="s">
        <v>737</v>
      </c>
      <c r="C79" s="555"/>
      <c r="D79" s="556"/>
      <c r="E79" s="557"/>
      <c r="F79" s="557"/>
      <c r="G79" s="557"/>
      <c r="H79" s="558"/>
      <c r="I79" s="558"/>
      <c r="J79" s="558"/>
      <c r="K79" s="558"/>
      <c r="L79" s="721"/>
      <c r="M79" s="546"/>
      <c r="N79" s="546"/>
      <c r="O79" s="546"/>
      <c r="P79" s="546"/>
      <c r="Q79" s="546"/>
      <c r="R79" s="546"/>
      <c r="S79" s="546"/>
      <c r="T79" s="546"/>
      <c r="U79" s="546"/>
      <c r="V79" s="546"/>
      <c r="W79" s="546"/>
      <c r="X79" s="546"/>
      <c r="Y79" s="546"/>
      <c r="Z79" s="546"/>
      <c r="AA79" s="546"/>
      <c r="AB79" s="546"/>
      <c r="AC79" s="546"/>
      <c r="AD79" s="546"/>
      <c r="AE79" s="546"/>
      <c r="AF79" s="546"/>
      <c r="AG79" s="546"/>
      <c r="AH79" s="546"/>
      <c r="AI79" s="546"/>
      <c r="AJ79" s="546"/>
      <c r="AK79" s="546"/>
      <c r="AL79" s="546"/>
      <c r="AM79" s="546"/>
      <c r="AN79" s="546"/>
      <c r="AO79" s="546"/>
      <c r="AP79" s="546"/>
      <c r="AQ79" s="546"/>
      <c r="AR79" s="546"/>
      <c r="AS79" s="546"/>
      <c r="AT79" s="546"/>
      <c r="AU79" s="546"/>
      <c r="AV79" s="546"/>
      <c r="AW79" s="546"/>
      <c r="AX79" s="546"/>
      <c r="AY79" s="546"/>
      <c r="AZ79" s="546"/>
      <c r="BA79" s="546"/>
      <c r="BB79" s="546"/>
      <c r="BC79" s="546"/>
      <c r="BD79" s="546"/>
      <c r="BE79" s="546"/>
    </row>
    <row r="80" spans="1:57" s="563" customFormat="1" ht="26">
      <c r="A80" s="582" t="s">
        <v>845</v>
      </c>
      <c r="B80" s="565" t="s">
        <v>295</v>
      </c>
      <c r="C80" s="555"/>
      <c r="D80" s="556"/>
      <c r="E80" s="557"/>
      <c r="F80" s="557"/>
      <c r="G80" s="557"/>
      <c r="H80" s="558"/>
      <c r="I80" s="558"/>
      <c r="J80" s="558"/>
      <c r="K80" s="558"/>
      <c r="L80" s="721"/>
      <c r="M80" s="546"/>
      <c r="N80" s="546"/>
      <c r="O80" s="546"/>
      <c r="P80" s="546"/>
      <c r="Q80" s="546"/>
      <c r="R80" s="546"/>
      <c r="S80" s="546"/>
      <c r="T80" s="546"/>
      <c r="U80" s="546"/>
      <c r="V80" s="546"/>
      <c r="W80" s="546"/>
      <c r="X80" s="546"/>
      <c r="Y80" s="546"/>
      <c r="Z80" s="546"/>
      <c r="AA80" s="546"/>
      <c r="AB80" s="546"/>
      <c r="AC80" s="546"/>
      <c r="AD80" s="546"/>
      <c r="AE80" s="546"/>
      <c r="AF80" s="546"/>
      <c r="AG80" s="546"/>
      <c r="AH80" s="546"/>
      <c r="AI80" s="546"/>
      <c r="AJ80" s="546"/>
      <c r="AK80" s="546"/>
      <c r="AL80" s="546"/>
      <c r="AM80" s="546"/>
      <c r="AN80" s="546"/>
      <c r="AO80" s="546"/>
      <c r="AP80" s="546"/>
      <c r="AQ80" s="546"/>
      <c r="AR80" s="546"/>
      <c r="AS80" s="546"/>
      <c r="AT80" s="546"/>
      <c r="AU80" s="546"/>
      <c r="AV80" s="546"/>
      <c r="AW80" s="546"/>
      <c r="AX80" s="546"/>
      <c r="AY80" s="546"/>
      <c r="AZ80" s="546"/>
      <c r="BA80" s="546"/>
      <c r="BB80" s="546"/>
      <c r="BC80" s="546"/>
      <c r="BD80" s="546"/>
      <c r="BE80" s="546"/>
    </row>
    <row r="81" spans="1:57" s="563" customFormat="1" ht="26">
      <c r="A81" s="582" t="s">
        <v>849</v>
      </c>
      <c r="B81" s="565" t="s">
        <v>738</v>
      </c>
      <c r="C81" s="555"/>
      <c r="D81" s="556"/>
      <c r="E81" s="557"/>
      <c r="F81" s="557"/>
      <c r="G81" s="557"/>
      <c r="H81" s="558"/>
      <c r="I81" s="558"/>
      <c r="J81" s="558"/>
      <c r="K81" s="558"/>
      <c r="L81" s="721"/>
      <c r="M81" s="546"/>
      <c r="N81" s="546"/>
      <c r="O81" s="546"/>
      <c r="P81" s="546"/>
      <c r="Q81" s="546"/>
      <c r="R81" s="546"/>
      <c r="S81" s="546"/>
      <c r="T81" s="546"/>
      <c r="U81" s="546"/>
      <c r="V81" s="546"/>
      <c r="W81" s="546"/>
      <c r="X81" s="546"/>
      <c r="Y81" s="546"/>
      <c r="Z81" s="546"/>
      <c r="AA81" s="546"/>
      <c r="AB81" s="546"/>
      <c r="AC81" s="546"/>
      <c r="AD81" s="546"/>
      <c r="AE81" s="546"/>
      <c r="AF81" s="546"/>
      <c r="AG81" s="546"/>
      <c r="AH81" s="546"/>
      <c r="AI81" s="546"/>
      <c r="AJ81" s="546"/>
      <c r="AK81" s="546"/>
      <c r="AL81" s="546"/>
      <c r="AM81" s="546"/>
      <c r="AN81" s="546"/>
      <c r="AO81" s="546"/>
      <c r="AP81" s="546"/>
      <c r="AQ81" s="546"/>
      <c r="AR81" s="546"/>
      <c r="AS81" s="546"/>
      <c r="AT81" s="546"/>
      <c r="AU81" s="546"/>
      <c r="AV81" s="546"/>
      <c r="AW81" s="546"/>
      <c r="AX81" s="546"/>
      <c r="AY81" s="546"/>
      <c r="AZ81" s="546"/>
      <c r="BA81" s="546"/>
      <c r="BB81" s="546"/>
      <c r="BC81" s="546"/>
      <c r="BD81" s="546"/>
      <c r="BE81" s="546"/>
    </row>
    <row r="82" spans="1:57" s="563" customFormat="1" ht="26.5" thickBot="1">
      <c r="A82" s="582" t="s">
        <v>850</v>
      </c>
      <c r="B82" s="565" t="s">
        <v>296</v>
      </c>
      <c r="C82" s="555"/>
      <c r="D82" s="556"/>
      <c r="E82" s="557"/>
      <c r="F82" s="557"/>
      <c r="G82" s="557"/>
      <c r="H82" s="558"/>
      <c r="I82" s="558"/>
      <c r="J82" s="558"/>
      <c r="K82" s="558"/>
      <c r="L82" s="721"/>
      <c r="M82" s="546"/>
      <c r="N82" s="546"/>
      <c r="O82" s="546"/>
      <c r="P82" s="546"/>
      <c r="Q82" s="546"/>
      <c r="R82" s="546"/>
      <c r="S82" s="546"/>
      <c r="T82" s="546"/>
      <c r="U82" s="546"/>
      <c r="V82" s="546"/>
      <c r="W82" s="546"/>
      <c r="X82" s="546"/>
      <c r="Y82" s="546"/>
      <c r="Z82" s="546"/>
      <c r="AA82" s="546"/>
      <c r="AB82" s="546"/>
      <c r="AC82" s="546"/>
      <c r="AD82" s="546"/>
      <c r="AE82" s="546"/>
      <c r="AF82" s="546"/>
      <c r="AG82" s="546"/>
      <c r="AH82" s="546"/>
      <c r="AI82" s="546"/>
      <c r="AJ82" s="546"/>
      <c r="AK82" s="546"/>
      <c r="AL82" s="546"/>
      <c r="AM82" s="546"/>
      <c r="AN82" s="546"/>
      <c r="AO82" s="546"/>
      <c r="AP82" s="546"/>
      <c r="AQ82" s="546"/>
      <c r="AR82" s="546"/>
      <c r="AS82" s="546"/>
      <c r="AT82" s="546"/>
      <c r="AU82" s="546"/>
      <c r="AV82" s="546"/>
      <c r="AW82" s="546"/>
      <c r="AX82" s="546"/>
      <c r="AY82" s="546"/>
      <c r="AZ82" s="546"/>
      <c r="BA82" s="546"/>
      <c r="BB82" s="546"/>
      <c r="BC82" s="546"/>
      <c r="BD82" s="546"/>
      <c r="BE82" s="546"/>
    </row>
    <row r="83" spans="1:57" s="546" customFormat="1" ht="20.25" customHeight="1" thickBot="1">
      <c r="A83" s="594"/>
      <c r="B83" s="583" t="s">
        <v>27</v>
      </c>
      <c r="C83" s="584"/>
      <c r="D83" s="584"/>
      <c r="E83" s="584"/>
      <c r="F83" s="584"/>
      <c r="G83" s="584"/>
      <c r="H83" s="584"/>
      <c r="I83" s="584"/>
      <c r="J83" s="584"/>
      <c r="K83" s="584"/>
      <c r="L83" s="584"/>
    </row>
    <row r="84" spans="1:57" s="546" customFormat="1" ht="14" customHeight="1" thickBot="1">
      <c r="A84" s="594"/>
      <c r="B84" s="583"/>
      <c r="C84" s="595"/>
      <c r="D84" s="595"/>
      <c r="E84" s="595"/>
      <c r="F84" s="595"/>
      <c r="G84" s="595"/>
      <c r="H84" s="595"/>
      <c r="I84" s="595"/>
      <c r="J84" s="595"/>
      <c r="K84" s="595"/>
      <c r="L84" s="595"/>
    </row>
    <row r="85" spans="1:57" s="546" customFormat="1" ht="18" customHeight="1" thickBot="1">
      <c r="A85" s="594"/>
      <c r="B85" s="583"/>
      <c r="C85" s="784" t="s">
        <v>643</v>
      </c>
      <c r="D85" s="785"/>
      <c r="E85" s="785"/>
      <c r="F85" s="785"/>
      <c r="G85" s="785"/>
      <c r="H85" s="785"/>
      <c r="I85" s="785"/>
      <c r="J85" s="785"/>
      <c r="K85" s="785"/>
      <c r="L85" s="786"/>
    </row>
    <row r="86" spans="1:57" s="546" customFormat="1" ht="14" customHeight="1">
      <c r="A86" s="594"/>
      <c r="B86" s="596" t="s">
        <v>28</v>
      </c>
      <c r="C86" s="597">
        <f>COUNTIF(C15:C56,"=Met")</f>
        <v>0</v>
      </c>
      <c r="D86" s="598"/>
      <c r="E86" s="598"/>
      <c r="F86" s="598"/>
      <c r="G86" s="598"/>
      <c r="H86" s="598"/>
      <c r="I86" s="598"/>
      <c r="J86" s="598"/>
      <c r="K86" s="598"/>
      <c r="L86" s="599"/>
    </row>
    <row r="87" spans="1:57" s="546" customFormat="1" ht="14" customHeight="1">
      <c r="A87" s="594"/>
      <c r="B87" s="596" t="s">
        <v>29</v>
      </c>
      <c r="C87" s="600">
        <f>IF(SUM(C86,C88)=0,0,C86/SUM(C86,C88))</f>
        <v>0</v>
      </c>
      <c r="D87" s="598"/>
      <c r="E87" s="598"/>
      <c r="F87" s="598"/>
      <c r="G87" s="598"/>
      <c r="H87" s="598"/>
      <c r="I87" s="598"/>
      <c r="J87" s="598"/>
      <c r="K87" s="598"/>
      <c r="L87" s="599"/>
    </row>
    <row r="88" spans="1:57" s="546" customFormat="1" ht="14" customHeight="1">
      <c r="A88" s="594"/>
      <c r="B88" s="596" t="s">
        <v>30</v>
      </c>
      <c r="C88" s="601">
        <f>COUNTIF(C15:C56,"=Not Met")</f>
        <v>0</v>
      </c>
      <c r="D88" s="598"/>
      <c r="E88" s="598"/>
      <c r="F88" s="598"/>
      <c r="G88" s="598"/>
      <c r="H88" s="598"/>
      <c r="I88" s="598"/>
      <c r="J88" s="598"/>
      <c r="K88" s="598"/>
      <c r="L88" s="599"/>
    </row>
    <row r="89" spans="1:57" s="546" customFormat="1" ht="14" customHeight="1">
      <c r="A89" s="594"/>
      <c r="B89" s="596" t="s">
        <v>31</v>
      </c>
      <c r="C89" s="600">
        <f>IF(SUM(C86,C88)=0,0,C88/SUM(C86,C88))</f>
        <v>0</v>
      </c>
      <c r="D89" s="598"/>
      <c r="E89" s="598"/>
      <c r="F89" s="598"/>
      <c r="G89" s="598"/>
      <c r="H89" s="598"/>
      <c r="I89" s="598"/>
      <c r="J89" s="598"/>
      <c r="K89" s="598"/>
      <c r="L89" s="599"/>
    </row>
    <row r="90" spans="1:57" s="546" customFormat="1" ht="14" customHeight="1" thickBot="1">
      <c r="A90" s="594"/>
      <c r="B90" s="596" t="s">
        <v>32</v>
      </c>
      <c r="C90" s="602">
        <f>COUNTIF(C15:C56,"=N/A")</f>
        <v>0</v>
      </c>
      <c r="D90" s="603"/>
      <c r="E90" s="603"/>
      <c r="F90" s="603"/>
      <c r="G90" s="603"/>
      <c r="H90" s="603"/>
      <c r="I90" s="603"/>
      <c r="J90" s="603"/>
      <c r="K90" s="603"/>
      <c r="L90" s="604"/>
    </row>
    <row r="91" spans="1:57" s="546" customFormat="1" ht="14" customHeight="1">
      <c r="A91" s="787"/>
      <c r="B91" s="787"/>
      <c r="C91" s="787"/>
      <c r="D91" s="787"/>
      <c r="E91" s="787"/>
      <c r="F91" s="787"/>
      <c r="G91" s="787"/>
      <c r="H91" s="787"/>
      <c r="I91" s="787"/>
      <c r="J91" s="787"/>
      <c r="K91" s="787"/>
      <c r="L91" s="787"/>
    </row>
    <row r="92" spans="1:57" s="546" customFormat="1" ht="24.9" customHeight="1">
      <c r="A92" s="594"/>
      <c r="B92" s="583"/>
      <c r="C92" s="616"/>
      <c r="D92" s="617"/>
      <c r="E92" s="617"/>
      <c r="F92" s="617"/>
      <c r="G92" s="617"/>
      <c r="H92" s="617"/>
      <c r="I92" s="617"/>
      <c r="J92" s="617"/>
      <c r="K92" s="617"/>
      <c r="L92" s="617"/>
    </row>
    <row r="93" spans="1:57" s="546" customFormat="1" ht="24.9" customHeight="1">
      <c r="A93" s="594"/>
      <c r="B93" s="618"/>
      <c r="C93" s="616"/>
      <c r="D93" s="617"/>
      <c r="E93" s="617"/>
      <c r="F93" s="617"/>
      <c r="G93" s="617"/>
      <c r="H93" s="617"/>
      <c r="I93" s="617"/>
      <c r="J93" s="617"/>
      <c r="K93" s="617"/>
      <c r="L93" s="617"/>
    </row>
    <row r="94" spans="1:57" s="546" customFormat="1" ht="24.9" customHeight="1">
      <c r="A94" s="594"/>
      <c r="B94" s="618"/>
      <c r="C94" s="616"/>
      <c r="D94" s="617"/>
      <c r="E94" s="617"/>
      <c r="F94" s="617"/>
      <c r="G94" s="617"/>
      <c r="H94" s="617"/>
      <c r="I94" s="617"/>
      <c r="J94" s="617"/>
      <c r="K94" s="617"/>
      <c r="L94" s="617"/>
    </row>
    <row r="95" spans="1:57" s="546" customFormat="1" ht="24.9" customHeight="1">
      <c r="A95" s="594"/>
      <c r="B95" s="618"/>
      <c r="C95" s="616"/>
      <c r="D95" s="617"/>
      <c r="E95" s="617"/>
      <c r="F95" s="617"/>
      <c r="G95" s="617"/>
      <c r="H95" s="617"/>
      <c r="I95" s="617"/>
      <c r="J95" s="617"/>
      <c r="K95" s="617"/>
      <c r="L95" s="617"/>
    </row>
    <row r="96" spans="1:57" s="546" customFormat="1" ht="24.9" customHeight="1">
      <c r="A96" s="594"/>
      <c r="B96" s="618"/>
      <c r="C96" s="616"/>
      <c r="D96" s="617"/>
      <c r="E96" s="617"/>
      <c r="F96" s="617"/>
      <c r="G96" s="617"/>
      <c r="H96" s="617"/>
      <c r="I96" s="617"/>
      <c r="J96" s="617"/>
      <c r="K96" s="617"/>
      <c r="L96" s="617"/>
    </row>
    <row r="97" spans="1:12" s="546" customFormat="1" ht="24.9" customHeight="1">
      <c r="A97" s="594"/>
      <c r="B97" s="618"/>
      <c r="C97" s="616"/>
      <c r="D97" s="617"/>
      <c r="E97" s="617"/>
      <c r="F97" s="617"/>
      <c r="G97" s="617"/>
      <c r="H97" s="617"/>
      <c r="I97" s="617"/>
      <c r="J97" s="617"/>
      <c r="K97" s="617"/>
      <c r="L97" s="617"/>
    </row>
    <row r="98" spans="1:12" s="546" customFormat="1" ht="24.9" customHeight="1">
      <c r="A98" s="594"/>
      <c r="B98" s="618"/>
      <c r="C98" s="616"/>
      <c r="D98" s="617"/>
      <c r="E98" s="617"/>
      <c r="F98" s="617"/>
      <c r="G98" s="617"/>
      <c r="H98" s="617"/>
      <c r="I98" s="617"/>
      <c r="J98" s="617"/>
      <c r="K98" s="617"/>
      <c r="L98" s="617"/>
    </row>
    <row r="99" spans="1:12" s="546" customFormat="1" ht="24.9" customHeight="1">
      <c r="A99" s="594"/>
      <c r="B99" s="618"/>
      <c r="C99" s="616"/>
      <c r="D99" s="617"/>
      <c r="E99" s="617"/>
      <c r="F99" s="617"/>
      <c r="G99" s="617"/>
      <c r="H99" s="617"/>
      <c r="I99" s="617"/>
      <c r="J99" s="617"/>
      <c r="K99" s="617"/>
      <c r="L99" s="617"/>
    </row>
    <row r="100" spans="1:12" s="546" customFormat="1" ht="24.9" customHeight="1">
      <c r="A100" s="594"/>
      <c r="B100" s="618"/>
      <c r="C100" s="616"/>
      <c r="D100" s="617"/>
      <c r="E100" s="617"/>
      <c r="F100" s="617"/>
      <c r="G100" s="617"/>
      <c r="H100" s="617"/>
      <c r="I100" s="617"/>
      <c r="J100" s="617"/>
      <c r="K100" s="617"/>
      <c r="L100" s="617"/>
    </row>
    <row r="101" spans="1:12" s="546" customFormat="1" ht="24.9" customHeight="1">
      <c r="A101" s="594"/>
      <c r="B101" s="618"/>
      <c r="C101" s="616"/>
      <c r="D101" s="617"/>
      <c r="E101" s="617"/>
      <c r="F101" s="617"/>
      <c r="G101" s="617"/>
      <c r="H101" s="617"/>
      <c r="I101" s="617"/>
      <c r="J101" s="617"/>
      <c r="K101" s="617"/>
      <c r="L101" s="617"/>
    </row>
    <row r="102" spans="1:12">
      <c r="B102" s="619"/>
      <c r="C102" s="594"/>
    </row>
    <row r="103" spans="1:12">
      <c r="B103" s="619"/>
      <c r="C103" s="594"/>
    </row>
    <row r="104" spans="1:12">
      <c r="B104" s="619"/>
      <c r="C104" s="594"/>
    </row>
  </sheetData>
  <mergeCells count="9">
    <mergeCell ref="C12:L12"/>
    <mergeCell ref="C85:L85"/>
    <mergeCell ref="A91:L91"/>
    <mergeCell ref="C2:L2"/>
    <mergeCell ref="C1:L1"/>
    <mergeCell ref="C3:L3"/>
    <mergeCell ref="C5:L5"/>
    <mergeCell ref="C7:L7"/>
    <mergeCell ref="C6:L6"/>
  </mergeCells>
  <conditionalFormatting sqref="C24:L24 D15:L23 C38:L38 C42:L42 D39:L41 D72:L82 C71:L71 D25:L37 D43:L70">
    <cfRule type="cellIs" dxfId="742" priority="1078" stopIfTrue="1" operator="equal">
      <formula>"Not Met"</formula>
    </cfRule>
    <cfRule type="cellIs" dxfId="741" priority="1079" stopIfTrue="1" operator="equal">
      <formula>"N/A"</formula>
    </cfRule>
  </conditionalFormatting>
  <conditionalFormatting sqref="A91:L91 A16:B23 A25:B31 C24:L24 A33:B37 A39:B41 A43:B48 A52:B54 A58:B61 A57 A63:B70 A62 A71 A1:B5 D14:L23 D25:L31 D33:L37 D39:L41 A512:L1048576 A92:B511 D92:L511 C32:L32 C38:L38 C42:L42 C71:L71 D86:L90 A7:B14 D72:L84 A72:B90 D43:L70">
    <cfRule type="cellIs" dxfId="740" priority="1076" operator="equal">
      <formula>"MET"</formula>
    </cfRule>
    <cfRule type="cellIs" dxfId="739" priority="1077" operator="equal">
      <formula>"NO"</formula>
    </cfRule>
  </conditionalFormatting>
  <conditionalFormatting sqref="C15">
    <cfRule type="cellIs" dxfId="738" priority="1068" operator="equal">
      <formula>"Not Met"</formula>
    </cfRule>
    <cfRule type="cellIs" dxfId="737" priority="1069" operator="equal">
      <formula>"N/A"</formula>
    </cfRule>
  </conditionalFormatting>
  <conditionalFormatting sqref="C15">
    <cfRule type="cellIs" dxfId="736" priority="1066" operator="equal">
      <formula>"MET"</formula>
    </cfRule>
    <cfRule type="cellIs" dxfId="735" priority="1067" operator="equal">
      <formula>"NO"</formula>
    </cfRule>
  </conditionalFormatting>
  <conditionalFormatting sqref="A15">
    <cfRule type="cellIs" dxfId="734" priority="1064" operator="equal">
      <formula>"MET"</formula>
    </cfRule>
    <cfRule type="cellIs" dxfId="733" priority="1065" operator="equal">
      <formula>"NO"</formula>
    </cfRule>
  </conditionalFormatting>
  <conditionalFormatting sqref="A24">
    <cfRule type="cellIs" dxfId="732" priority="1062" operator="equal">
      <formula>"MET"</formula>
    </cfRule>
    <cfRule type="cellIs" dxfId="731" priority="1063" operator="equal">
      <formula>"NO"</formula>
    </cfRule>
  </conditionalFormatting>
  <conditionalFormatting sqref="A32">
    <cfRule type="cellIs" dxfId="730" priority="1060" operator="equal">
      <formula>"MET"</formula>
    </cfRule>
    <cfRule type="cellIs" dxfId="729" priority="1061" operator="equal">
      <formula>"NO"</formula>
    </cfRule>
  </conditionalFormatting>
  <conditionalFormatting sqref="A38">
    <cfRule type="cellIs" dxfId="728" priority="1058" operator="equal">
      <formula>"MET"</formula>
    </cfRule>
    <cfRule type="cellIs" dxfId="727" priority="1059" operator="equal">
      <formula>"NO"</formula>
    </cfRule>
  </conditionalFormatting>
  <conditionalFormatting sqref="A42">
    <cfRule type="cellIs" dxfId="726" priority="1056" operator="equal">
      <formula>"MET"</formula>
    </cfRule>
    <cfRule type="cellIs" dxfId="725" priority="1057" operator="equal">
      <formula>"NO"</formula>
    </cfRule>
  </conditionalFormatting>
  <conditionalFormatting sqref="A51">
    <cfRule type="cellIs" dxfId="724" priority="1052" operator="equal">
      <formula>"MET"</formula>
    </cfRule>
    <cfRule type="cellIs" dxfId="723" priority="1053" operator="equal">
      <formula>"NO"</formula>
    </cfRule>
  </conditionalFormatting>
  <conditionalFormatting sqref="C86:C1048576 D86:L86 D88:L88 D90:L90 C1:C5 C7 C9:C48 D9:L9 C63:C84">
    <cfRule type="cellIs" dxfId="722" priority="1047" operator="equal">
      <formula>"N/A"</formula>
    </cfRule>
    <cfRule type="cellIs" dxfId="721" priority="1048" operator="equal">
      <formula>"NOT MET"</formula>
    </cfRule>
    <cfRule type="cellIs" dxfId="720" priority="1049" operator="equal">
      <formula>"MET"</formula>
    </cfRule>
  </conditionalFormatting>
  <conditionalFormatting sqref="A49:B49">
    <cfRule type="cellIs" dxfId="719" priority="1043" operator="equal">
      <formula>"MET"</formula>
    </cfRule>
    <cfRule type="cellIs" dxfId="718" priority="1044" operator="equal">
      <formula>"NO"</formula>
    </cfRule>
  </conditionalFormatting>
  <conditionalFormatting sqref="A50:B50">
    <cfRule type="cellIs" dxfId="717" priority="1041" operator="equal">
      <formula>"MET"</formula>
    </cfRule>
    <cfRule type="cellIs" dxfId="716" priority="1042" operator="equal">
      <formula>"NO"</formula>
    </cfRule>
  </conditionalFormatting>
  <conditionalFormatting sqref="A55:B55">
    <cfRule type="cellIs" dxfId="715" priority="1039" operator="equal">
      <formula>"MET"</formula>
    </cfRule>
    <cfRule type="cellIs" dxfId="714" priority="1040" operator="equal">
      <formula>"NO"</formula>
    </cfRule>
  </conditionalFormatting>
  <conditionalFormatting sqref="A56:B56">
    <cfRule type="cellIs" dxfId="713" priority="1037" operator="equal">
      <formula>"MET"</formula>
    </cfRule>
    <cfRule type="cellIs" dxfId="712" priority="1038" operator="equal">
      <formula>"NO"</formula>
    </cfRule>
  </conditionalFormatting>
  <conditionalFormatting sqref="C24">
    <cfRule type="cellIs" dxfId="711" priority="1023" operator="equal">
      <formula>"Not Met"</formula>
    </cfRule>
    <cfRule type="cellIs" dxfId="710" priority="1024" operator="equal">
      <formula>"N/A"</formula>
    </cfRule>
  </conditionalFormatting>
  <conditionalFormatting sqref="C24">
    <cfRule type="cellIs" dxfId="709" priority="1021" operator="equal">
      <formula>"MET"</formula>
    </cfRule>
    <cfRule type="cellIs" dxfId="708" priority="1022" operator="equal">
      <formula>"NO"</formula>
    </cfRule>
  </conditionalFormatting>
  <conditionalFormatting sqref="C24">
    <cfRule type="cellIs" dxfId="707" priority="1019" operator="equal">
      <formula>"Not Met"</formula>
    </cfRule>
    <cfRule type="cellIs" dxfId="706" priority="1020" operator="equal">
      <formula>"N/A"</formula>
    </cfRule>
  </conditionalFormatting>
  <conditionalFormatting sqref="C24">
    <cfRule type="cellIs" dxfId="705" priority="1017" operator="equal">
      <formula>"MET"</formula>
    </cfRule>
    <cfRule type="cellIs" dxfId="704" priority="1018" operator="equal">
      <formula>"NO"</formula>
    </cfRule>
  </conditionalFormatting>
  <conditionalFormatting sqref="C32">
    <cfRule type="cellIs" dxfId="703" priority="1015" stopIfTrue="1" operator="equal">
      <formula>"Not Met"</formula>
    </cfRule>
    <cfRule type="cellIs" dxfId="702" priority="1016" stopIfTrue="1" operator="equal">
      <formula>"N/A"</formula>
    </cfRule>
  </conditionalFormatting>
  <conditionalFormatting sqref="C32">
    <cfRule type="cellIs" dxfId="701" priority="1013" operator="equal">
      <formula>"Not Met"</formula>
    </cfRule>
    <cfRule type="cellIs" dxfId="700" priority="1014" operator="equal">
      <formula>"N/A"</formula>
    </cfRule>
  </conditionalFormatting>
  <conditionalFormatting sqref="C32">
    <cfRule type="cellIs" dxfId="699" priority="1011" operator="equal">
      <formula>"MET"</formula>
    </cfRule>
    <cfRule type="cellIs" dxfId="698" priority="1012" operator="equal">
      <formula>"NO"</formula>
    </cfRule>
  </conditionalFormatting>
  <conditionalFormatting sqref="C32">
    <cfRule type="cellIs" dxfId="697" priority="1009" operator="equal">
      <formula>"Not Met"</formula>
    </cfRule>
    <cfRule type="cellIs" dxfId="696" priority="1010" operator="equal">
      <formula>"N/A"</formula>
    </cfRule>
  </conditionalFormatting>
  <conditionalFormatting sqref="C32">
    <cfRule type="cellIs" dxfId="695" priority="1007" operator="equal">
      <formula>"MET"</formula>
    </cfRule>
    <cfRule type="cellIs" dxfId="694" priority="1008" operator="equal">
      <formula>"NO"</formula>
    </cfRule>
  </conditionalFormatting>
  <conditionalFormatting sqref="C38">
    <cfRule type="cellIs" dxfId="693" priority="1005" stopIfTrue="1" operator="equal">
      <formula>"Not Met"</formula>
    </cfRule>
    <cfRule type="cellIs" dxfId="692" priority="1006" stopIfTrue="1" operator="equal">
      <formula>"N/A"</formula>
    </cfRule>
  </conditionalFormatting>
  <conditionalFormatting sqref="C38">
    <cfRule type="cellIs" dxfId="691" priority="1003" operator="equal">
      <formula>"Not Met"</formula>
    </cfRule>
    <cfRule type="cellIs" dxfId="690" priority="1004" operator="equal">
      <formula>"N/A"</formula>
    </cfRule>
  </conditionalFormatting>
  <conditionalFormatting sqref="C38">
    <cfRule type="cellIs" dxfId="689" priority="1001" operator="equal">
      <formula>"MET"</formula>
    </cfRule>
    <cfRule type="cellIs" dxfId="688" priority="1002" operator="equal">
      <formula>"NO"</formula>
    </cfRule>
  </conditionalFormatting>
  <conditionalFormatting sqref="C38">
    <cfRule type="cellIs" dxfId="687" priority="999" operator="equal">
      <formula>"Not Met"</formula>
    </cfRule>
    <cfRule type="cellIs" dxfId="686" priority="1000" operator="equal">
      <formula>"N/A"</formula>
    </cfRule>
  </conditionalFormatting>
  <conditionalFormatting sqref="C38">
    <cfRule type="cellIs" dxfId="685" priority="997" operator="equal">
      <formula>"MET"</formula>
    </cfRule>
    <cfRule type="cellIs" dxfId="684" priority="998" operator="equal">
      <formula>"NO"</formula>
    </cfRule>
  </conditionalFormatting>
  <conditionalFormatting sqref="C42">
    <cfRule type="cellIs" dxfId="683" priority="995" stopIfTrue="1" operator="equal">
      <formula>"Not Met"</formula>
    </cfRule>
    <cfRule type="cellIs" dxfId="682" priority="996" stopIfTrue="1" operator="equal">
      <formula>"N/A"</formula>
    </cfRule>
  </conditionalFormatting>
  <conditionalFormatting sqref="C42">
    <cfRule type="cellIs" dxfId="681" priority="993" operator="equal">
      <formula>"Not Met"</formula>
    </cfRule>
    <cfRule type="cellIs" dxfId="680" priority="994" operator="equal">
      <formula>"N/A"</formula>
    </cfRule>
  </conditionalFormatting>
  <conditionalFormatting sqref="C42">
    <cfRule type="cellIs" dxfId="679" priority="991" operator="equal">
      <formula>"MET"</formula>
    </cfRule>
    <cfRule type="cellIs" dxfId="678" priority="992" operator="equal">
      <formula>"NO"</formula>
    </cfRule>
  </conditionalFormatting>
  <conditionalFormatting sqref="C42">
    <cfRule type="cellIs" dxfId="677" priority="989" operator="equal">
      <formula>"Not Met"</formula>
    </cfRule>
    <cfRule type="cellIs" dxfId="676" priority="990" operator="equal">
      <formula>"N/A"</formula>
    </cfRule>
  </conditionalFormatting>
  <conditionalFormatting sqref="C42">
    <cfRule type="cellIs" dxfId="675" priority="987" operator="equal">
      <formula>"MET"</formula>
    </cfRule>
    <cfRule type="cellIs" dxfId="674" priority="988" operator="equal">
      <formula>"NO"</formula>
    </cfRule>
  </conditionalFormatting>
  <conditionalFormatting sqref="C71">
    <cfRule type="cellIs" dxfId="673" priority="945" stopIfTrue="1" operator="equal">
      <formula>"Not Met"</formula>
    </cfRule>
    <cfRule type="cellIs" dxfId="672" priority="946" stopIfTrue="1" operator="equal">
      <formula>"N/A"</formula>
    </cfRule>
  </conditionalFormatting>
  <conditionalFormatting sqref="C71">
    <cfRule type="cellIs" dxfId="671" priority="943" operator="equal">
      <formula>"Not Met"</formula>
    </cfRule>
    <cfRule type="cellIs" dxfId="670" priority="944" operator="equal">
      <formula>"N/A"</formula>
    </cfRule>
  </conditionalFormatting>
  <conditionalFormatting sqref="C71">
    <cfRule type="cellIs" dxfId="669" priority="941" operator="equal">
      <formula>"MET"</formula>
    </cfRule>
    <cfRule type="cellIs" dxfId="668" priority="942" operator="equal">
      <formula>"NO"</formula>
    </cfRule>
  </conditionalFormatting>
  <conditionalFormatting sqref="C71">
    <cfRule type="cellIs" dxfId="667" priority="939" operator="equal">
      <formula>"Not Met"</formula>
    </cfRule>
    <cfRule type="cellIs" dxfId="666" priority="940" operator="equal">
      <formula>"N/A"</formula>
    </cfRule>
  </conditionalFormatting>
  <conditionalFormatting sqref="C71">
    <cfRule type="cellIs" dxfId="665" priority="937" operator="equal">
      <formula>"MET"</formula>
    </cfRule>
    <cfRule type="cellIs" dxfId="664" priority="938" operator="equal">
      <formula>"NO"</formula>
    </cfRule>
  </conditionalFormatting>
  <conditionalFormatting sqref="B15">
    <cfRule type="cellIs" dxfId="663" priority="925" operator="equal">
      <formula>"MET"</formula>
    </cfRule>
    <cfRule type="cellIs" dxfId="662" priority="926" operator="equal">
      <formula>"NO"</formula>
    </cfRule>
  </conditionalFormatting>
  <conditionalFormatting sqref="B24">
    <cfRule type="cellIs" dxfId="661" priority="923" operator="equal">
      <formula>"MET"</formula>
    </cfRule>
    <cfRule type="cellIs" dxfId="660" priority="924" operator="equal">
      <formula>"NO"</formula>
    </cfRule>
  </conditionalFormatting>
  <conditionalFormatting sqref="B32">
    <cfRule type="cellIs" dxfId="659" priority="921" operator="equal">
      <formula>"MET"</formula>
    </cfRule>
    <cfRule type="cellIs" dxfId="658" priority="922" operator="equal">
      <formula>"NO"</formula>
    </cfRule>
  </conditionalFormatting>
  <conditionalFormatting sqref="B38">
    <cfRule type="cellIs" dxfId="657" priority="919" operator="equal">
      <formula>"MET"</formula>
    </cfRule>
    <cfRule type="cellIs" dxfId="656" priority="920" operator="equal">
      <formula>"NO"</formula>
    </cfRule>
  </conditionalFormatting>
  <conditionalFormatting sqref="B42">
    <cfRule type="cellIs" dxfId="655" priority="917" operator="equal">
      <formula>"MET"</formula>
    </cfRule>
    <cfRule type="cellIs" dxfId="654" priority="918" operator="equal">
      <formula>"NO"</formula>
    </cfRule>
  </conditionalFormatting>
  <conditionalFormatting sqref="B51">
    <cfRule type="cellIs" dxfId="653" priority="913" operator="equal">
      <formula>"MET"</formula>
    </cfRule>
    <cfRule type="cellIs" dxfId="652" priority="914" operator="equal">
      <formula>"NO"</formula>
    </cfRule>
  </conditionalFormatting>
  <conditionalFormatting sqref="B57">
    <cfRule type="cellIs" dxfId="651" priority="911" operator="equal">
      <formula>"MET"</formula>
    </cfRule>
    <cfRule type="cellIs" dxfId="650" priority="912" operator="equal">
      <formula>"NO"</formula>
    </cfRule>
  </conditionalFormatting>
  <conditionalFormatting sqref="B62">
    <cfRule type="cellIs" dxfId="649" priority="909" operator="equal">
      <formula>"MET"</formula>
    </cfRule>
    <cfRule type="cellIs" dxfId="648" priority="910" operator="equal">
      <formula>"NO"</formula>
    </cfRule>
  </conditionalFormatting>
  <conditionalFormatting sqref="B71">
    <cfRule type="cellIs" dxfId="647" priority="907" operator="equal">
      <formula>"MET"</formula>
    </cfRule>
    <cfRule type="cellIs" dxfId="646" priority="908" operator="equal">
      <formula>"NO"</formula>
    </cfRule>
  </conditionalFormatting>
  <conditionalFormatting sqref="A15:L48 A49:B61 D49:L61">
    <cfRule type="cellIs" dxfId="645" priority="899" operator="equal">
      <formula>"NO"</formula>
    </cfRule>
  </conditionalFormatting>
  <conditionalFormatting sqref="C13:L48 C63:L1048576 D49:L62">
    <cfRule type="cellIs" dxfId="644" priority="680" operator="equal">
      <formula>"N/A"</formula>
    </cfRule>
  </conditionalFormatting>
  <conditionalFormatting sqref="C1:L5 C12 C7:L11">
    <cfRule type="cellIs" dxfId="643" priority="605" operator="equal">
      <formula>"N/A"</formula>
    </cfRule>
  </conditionalFormatting>
  <conditionalFormatting sqref="C6">
    <cfRule type="cellIs" dxfId="642" priority="499" operator="equal">
      <formula>"NO"</formula>
    </cfRule>
    <cfRule type="cellIs" dxfId="641" priority="500" operator="equal">
      <formula>"MET"</formula>
    </cfRule>
  </conditionalFormatting>
  <conditionalFormatting sqref="C63:C70">
    <cfRule type="cellIs" dxfId="640" priority="97" stopIfTrue="1" operator="equal">
      <formula>"Not Met"</formula>
    </cfRule>
    <cfRule type="cellIs" dxfId="639" priority="98" stopIfTrue="1" operator="equal">
      <formula>"N/A"</formula>
    </cfRule>
  </conditionalFormatting>
  <conditionalFormatting sqref="C63:C70">
    <cfRule type="cellIs" dxfId="638" priority="95" operator="equal">
      <formula>"MET"</formula>
    </cfRule>
    <cfRule type="cellIs" dxfId="637" priority="96" operator="equal">
      <formula>"NO"</formula>
    </cfRule>
  </conditionalFormatting>
  <conditionalFormatting sqref="C63:C70">
    <cfRule type="cellIs" dxfId="636" priority="94" operator="equal">
      <formula>"NO"</formula>
    </cfRule>
  </conditionalFormatting>
  <conditionalFormatting sqref="C72:C82">
    <cfRule type="cellIs" dxfId="635" priority="91" stopIfTrue="1" operator="equal">
      <formula>"Not Met"</formula>
    </cfRule>
    <cfRule type="cellIs" dxfId="634" priority="92" stopIfTrue="1" operator="equal">
      <formula>"N/A"</formula>
    </cfRule>
  </conditionalFormatting>
  <conditionalFormatting sqref="C72:C82">
    <cfRule type="cellIs" dxfId="633" priority="89" operator="equal">
      <formula>"MET"</formula>
    </cfRule>
    <cfRule type="cellIs" dxfId="632" priority="90" operator="equal">
      <formula>"NO"</formula>
    </cfRule>
  </conditionalFormatting>
  <conditionalFormatting sqref="C72:C82">
    <cfRule type="cellIs" dxfId="631" priority="88" operator="equal">
      <formula>"NO"</formula>
    </cfRule>
  </conditionalFormatting>
  <conditionalFormatting sqref="C63:C70 C32 C15 C24 C38 C42 C72:C82">
    <cfRule type="expression" dxfId="630" priority="4244">
      <formula>AND(C15&lt;&gt;"Met",C15&lt;&gt;"Not Met",C15&lt;&gt;"N/A",COUNTIF($C$15:$C$83,"=Yes")+COUNTIF($C$15:$C$83,"=No")+COUNTIF($C$15:$C$83,"=N/A")+COUNTIF($C$15:$C$83,"=Met")+COUNTIF($C$15:$C$83,"=Not Met")&gt;0)</formula>
    </cfRule>
  </conditionalFormatting>
  <dataValidations disablePrompts="1" count="6">
    <dataValidation type="list" allowBlank="1" showInputMessage="1" showErrorMessage="1" sqref="C16:C23 C25:C31 C33:C37 C39:C41 C43:C50 C52:C56 C58:C61 C63:C70 C72:C82" xr:uid="{00000000-0002-0000-0500-000000000000}">
      <formula1>"YES, NO, N/A"</formula1>
    </dataValidation>
    <dataValidation type="list" allowBlank="1" showInputMessage="1" showErrorMessage="1" sqref="C8:L8" xr:uid="{00000000-0002-0000-0500-000001000000}">
      <formula1>"Male, Female"</formula1>
    </dataValidation>
    <dataValidation type="list" allowBlank="1" showInputMessage="1" showErrorMessage="1" sqref="C9:L9" xr:uid="{00000000-0002-0000-0500-000002000000}">
      <formula1>AgeP</formula1>
    </dataValidation>
    <dataValidation type="list" allowBlank="1" showInputMessage="1" showErrorMessage="1" sqref="C7:L7" xr:uid="{00000000-0002-0000-0500-000003000000}">
      <formula1>Curr2</formula1>
    </dataValidation>
    <dataValidation type="list" allowBlank="1" showInputMessage="1" showErrorMessage="1" sqref="C5:L5" xr:uid="{00000000-0002-0000-0500-000004000000}">
      <formula1>Providers2</formula1>
    </dataValidation>
    <dataValidation type="list" allowBlank="1" showInputMessage="1" showErrorMessage="1" sqref="D15:L82" xr:uid="{00000000-0002-0000-0500-000005000000}">
      <formula1>"Met, Not Met, N/A"</formula1>
    </dataValidation>
  </dataValidations>
  <printOptions horizontalCentered="1"/>
  <pageMargins left="0.2" right="0.2" top="0.25" bottom="0.35" header="0.5" footer="0"/>
  <pageSetup paperSize="5" scale="77" fitToHeight="0" orientation="landscape" r:id="rId1"/>
  <headerFooter alignWithMargins="0">
    <oddFooter>&amp;CSFY17 SAPTBG PREVENTION PROGRAM MONITORING
REVISED 3/21/2017&amp;R&amp;8&amp;K000000&amp;P</oddFooter>
  </headerFooter>
  <rowBreaks count="5" manualBreakCount="5">
    <brk id="31" max="151" man="1"/>
    <brk id="48" max="151" man="1"/>
    <brk id="61" max="11" man="1"/>
    <brk id="70" max="11" man="1"/>
    <brk id="90"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L54"/>
  <sheetViews>
    <sheetView zoomScaleNormal="100" zoomScaleSheetLayoutView="70" workbookViewId="0">
      <selection activeCell="D17" sqref="D17"/>
    </sheetView>
  </sheetViews>
  <sheetFormatPr defaultColWidth="8.90625" defaultRowHeight="13"/>
  <cols>
    <col min="1" max="1" width="3.36328125" style="594" customWidth="1"/>
    <col min="2" max="2" width="75.6328125" style="621" customWidth="1"/>
    <col min="3" max="12" width="10.08984375" style="620" customWidth="1"/>
    <col min="13" max="16384" width="8.90625" style="169"/>
  </cols>
  <sheetData>
    <row r="1" spans="1:12" ht="18" customHeight="1">
      <c r="A1" s="513"/>
      <c r="B1" s="514"/>
      <c r="C1" s="791" t="s">
        <v>883</v>
      </c>
      <c r="D1" s="792"/>
      <c r="E1" s="792"/>
      <c r="F1" s="792"/>
      <c r="G1" s="792"/>
      <c r="H1" s="792"/>
      <c r="I1" s="792"/>
      <c r="J1" s="792"/>
      <c r="K1" s="792"/>
      <c r="L1" s="793"/>
    </row>
    <row r="2" spans="1:12" ht="18" customHeight="1">
      <c r="A2" s="515"/>
      <c r="B2" s="516" t="s">
        <v>171</v>
      </c>
      <c r="C2" s="788" t="str">
        <f>IF('Workbook Set-up'!$B$4="","[Name of LME-MCO]",'Workbook Set-up'!$B$4)</f>
        <v>[Name of LME-MCO]</v>
      </c>
      <c r="D2" s="789"/>
      <c r="E2" s="789"/>
      <c r="F2" s="789"/>
      <c r="G2" s="789"/>
      <c r="H2" s="789"/>
      <c r="I2" s="789"/>
      <c r="J2" s="789"/>
      <c r="K2" s="789"/>
      <c r="L2" s="790"/>
    </row>
    <row r="3" spans="1:12" ht="33.75" customHeight="1">
      <c r="A3" s="515"/>
      <c r="B3" s="517" t="s">
        <v>4</v>
      </c>
      <c r="C3" s="788"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794"/>
      <c r="E3" s="794"/>
      <c r="F3" s="794"/>
      <c r="G3" s="794"/>
      <c r="H3" s="794"/>
      <c r="I3" s="794"/>
      <c r="J3" s="794"/>
      <c r="K3" s="794"/>
      <c r="L3" s="795"/>
    </row>
    <row r="4" spans="1:12" ht="17.25" customHeight="1" thickBot="1">
      <c r="A4" s="518"/>
      <c r="B4" s="519" t="s">
        <v>11</v>
      </c>
      <c r="C4" s="520" t="str">
        <f>IF(AND('Workbook Set-up'!$B$14="",'Workbook Set-up'!$B$15=""),"",IF('Workbook Set-up'!$B$14='Workbook Set-up'!$B$15,TEXT('Workbook Set-up'!$B$14,"m/d/yyyy"),IF('Workbook Set-up'!$B$14&lt;&gt;'Workbook Set-up'!$B$15,TEXT('Workbook Set-up'!$B$14,"m/d/yyyy")&amp;" to "&amp;TEXT('Workbook Set-up'!$B$15,"m/d/yyyy"),"")))</f>
        <v/>
      </c>
      <c r="D4" s="521"/>
      <c r="E4" s="521"/>
      <c r="F4" s="521"/>
      <c r="G4" s="521"/>
      <c r="H4" s="521"/>
      <c r="I4" s="521"/>
      <c r="J4" s="521"/>
      <c r="K4" s="521"/>
      <c r="L4" s="522"/>
    </row>
    <row r="5" spans="1:12" s="525" customFormat="1" ht="15" customHeight="1">
      <c r="A5" s="523"/>
      <c r="B5" s="524" t="s">
        <v>3</v>
      </c>
      <c r="C5" s="781"/>
      <c r="D5" s="782"/>
      <c r="E5" s="782"/>
      <c r="F5" s="782"/>
      <c r="G5" s="782"/>
      <c r="H5" s="782"/>
      <c r="I5" s="782"/>
      <c r="J5" s="782"/>
      <c r="K5" s="782"/>
      <c r="L5" s="783"/>
    </row>
    <row r="6" spans="1:12" s="528" customFormat="1" ht="15" customHeight="1">
      <c r="A6" s="526"/>
      <c r="B6" s="527" t="s">
        <v>692</v>
      </c>
      <c r="C6" s="796"/>
      <c r="D6" s="797"/>
      <c r="E6" s="797"/>
      <c r="F6" s="797"/>
      <c r="G6" s="797"/>
      <c r="H6" s="797"/>
      <c r="I6" s="797"/>
      <c r="J6" s="797"/>
      <c r="K6" s="797"/>
      <c r="L6" s="798"/>
    </row>
    <row r="7" spans="1:12" s="525" customFormat="1" ht="15" customHeight="1">
      <c r="A7" s="529"/>
      <c r="B7" s="530" t="s">
        <v>363</v>
      </c>
      <c r="C7" s="781"/>
      <c r="D7" s="782"/>
      <c r="E7" s="782"/>
      <c r="F7" s="782"/>
      <c r="G7" s="782"/>
      <c r="H7" s="782"/>
      <c r="I7" s="782"/>
      <c r="J7" s="782"/>
      <c r="K7" s="782"/>
      <c r="L7" s="783"/>
    </row>
    <row r="8" spans="1:12" s="528" customFormat="1" ht="15" customHeight="1">
      <c r="A8" s="531"/>
      <c r="B8" s="532" t="s">
        <v>56</v>
      </c>
      <c r="C8" s="533"/>
      <c r="D8" s="533"/>
      <c r="E8" s="533"/>
      <c r="F8" s="533"/>
      <c r="G8" s="533"/>
      <c r="H8" s="533"/>
      <c r="I8" s="533"/>
      <c r="J8" s="533"/>
      <c r="K8" s="533"/>
      <c r="L8" s="534"/>
    </row>
    <row r="9" spans="1:12" s="525" customFormat="1" ht="15" customHeight="1">
      <c r="A9" s="531"/>
      <c r="B9" s="535" t="s">
        <v>663</v>
      </c>
      <c r="C9" s="406"/>
      <c r="D9" s="406"/>
      <c r="E9" s="406"/>
      <c r="F9" s="406"/>
      <c r="G9" s="406"/>
      <c r="H9" s="406"/>
      <c r="I9" s="406"/>
      <c r="J9" s="406"/>
      <c r="K9" s="406"/>
      <c r="L9" s="407"/>
    </row>
    <row r="10" spans="1:12" s="538" customFormat="1" ht="15" customHeight="1">
      <c r="A10" s="536"/>
      <c r="B10" s="537" t="s">
        <v>664</v>
      </c>
      <c r="C10" s="415"/>
      <c r="D10" s="416"/>
      <c r="E10" s="416"/>
      <c r="F10" s="416"/>
      <c r="G10" s="416"/>
      <c r="H10" s="416"/>
      <c r="I10" s="416"/>
      <c r="J10" s="416"/>
      <c r="K10" s="416"/>
      <c r="L10" s="417"/>
    </row>
    <row r="11" spans="1:12" s="538" customFormat="1" ht="15" customHeight="1">
      <c r="A11" s="536"/>
      <c r="B11" s="537" t="s">
        <v>665</v>
      </c>
      <c r="C11" s="415"/>
      <c r="D11" s="416"/>
      <c r="E11" s="416"/>
      <c r="F11" s="416"/>
      <c r="G11" s="416"/>
      <c r="H11" s="416"/>
      <c r="I11" s="416"/>
      <c r="J11" s="416"/>
      <c r="K11" s="416"/>
      <c r="L11" s="417"/>
    </row>
    <row r="12" spans="1:12" s="525" customFormat="1" ht="15" customHeight="1">
      <c r="A12" s="531"/>
      <c r="B12" s="535" t="s">
        <v>666</v>
      </c>
      <c r="C12" s="781"/>
      <c r="D12" s="782"/>
      <c r="E12" s="782"/>
      <c r="F12" s="782"/>
      <c r="G12" s="782"/>
      <c r="H12" s="782"/>
      <c r="I12" s="782"/>
      <c r="J12" s="782"/>
      <c r="K12" s="782"/>
      <c r="L12" s="783"/>
    </row>
    <row r="13" spans="1:12" s="525" customFormat="1" ht="15" customHeight="1" thickBot="1">
      <c r="A13" s="539"/>
      <c r="B13" s="540" t="s">
        <v>662</v>
      </c>
      <c r="C13" s="410"/>
      <c r="D13" s="406"/>
      <c r="E13" s="406"/>
      <c r="F13" s="406"/>
      <c r="G13" s="406"/>
      <c r="H13" s="406"/>
      <c r="I13" s="406"/>
      <c r="J13" s="406"/>
      <c r="K13" s="406"/>
      <c r="L13" s="407"/>
    </row>
    <row r="14" spans="1:12" s="546" customFormat="1" ht="32.15" customHeight="1" thickBot="1">
      <c r="A14" s="541" t="s">
        <v>12</v>
      </c>
      <c r="B14" s="542" t="s">
        <v>13</v>
      </c>
      <c r="C14" s="543">
        <v>1</v>
      </c>
      <c r="D14" s="544">
        <v>2</v>
      </c>
      <c r="E14" s="544">
        <v>3</v>
      </c>
      <c r="F14" s="544">
        <v>4</v>
      </c>
      <c r="G14" s="544">
        <v>5</v>
      </c>
      <c r="H14" s="545">
        <v>6</v>
      </c>
      <c r="I14" s="545">
        <v>7</v>
      </c>
      <c r="J14" s="545">
        <v>8</v>
      </c>
      <c r="K14" s="545">
        <v>9</v>
      </c>
      <c r="L14" s="719">
        <v>10</v>
      </c>
    </row>
    <row r="15" spans="1:12" s="39" customFormat="1" ht="48" customHeight="1" thickBot="1">
      <c r="A15" s="585"/>
      <c r="B15" s="586"/>
      <c r="C15" s="587" t="s">
        <v>441</v>
      </c>
      <c r="D15" s="587"/>
      <c r="E15" s="587"/>
      <c r="F15" s="587"/>
      <c r="G15" s="587"/>
      <c r="H15" s="587"/>
      <c r="I15" s="587"/>
      <c r="J15" s="587"/>
      <c r="K15" s="587"/>
      <c r="L15" s="588"/>
    </row>
    <row r="16" spans="1:12" s="39" customFormat="1" ht="36" customHeight="1">
      <c r="A16" s="566" t="s">
        <v>15</v>
      </c>
      <c r="B16" s="565" t="s">
        <v>392</v>
      </c>
      <c r="C16" s="724"/>
      <c r="D16" s="725"/>
      <c r="E16" s="725"/>
      <c r="F16" s="725"/>
      <c r="G16" s="725"/>
      <c r="H16" s="725"/>
      <c r="I16" s="725"/>
      <c r="J16" s="725"/>
      <c r="K16" s="725"/>
      <c r="L16" s="589"/>
    </row>
    <row r="17" spans="1:12" s="39" customFormat="1" ht="36" customHeight="1">
      <c r="A17" s="566" t="s">
        <v>16</v>
      </c>
      <c r="B17" s="565" t="s">
        <v>393</v>
      </c>
      <c r="C17" s="560"/>
      <c r="D17" s="556"/>
      <c r="E17" s="556"/>
      <c r="F17" s="556"/>
      <c r="G17" s="556"/>
      <c r="H17" s="556"/>
      <c r="I17" s="556"/>
      <c r="J17" s="556"/>
      <c r="K17" s="556"/>
      <c r="L17" s="590"/>
    </row>
    <row r="18" spans="1:12" s="39" customFormat="1" ht="38.25" customHeight="1">
      <c r="A18" s="566" t="s">
        <v>17</v>
      </c>
      <c r="B18" s="565" t="s">
        <v>394</v>
      </c>
      <c r="C18" s="560"/>
      <c r="D18" s="556"/>
      <c r="E18" s="556"/>
      <c r="F18" s="556"/>
      <c r="G18" s="556"/>
      <c r="H18" s="556"/>
      <c r="I18" s="556"/>
      <c r="J18" s="556"/>
      <c r="K18" s="556"/>
      <c r="L18" s="590"/>
    </row>
    <row r="19" spans="1:12" s="39" customFormat="1" ht="36" customHeight="1">
      <c r="A19" s="547" t="s">
        <v>18</v>
      </c>
      <c r="B19" s="548" t="s">
        <v>856</v>
      </c>
      <c r="C19" s="726" t="str">
        <f t="shared" ref="C19:L19" si="0">IF(AND(C20="SELECTIVE",C21="YES",COUNTIF(C22:C24,"=YES")&gt;=1),"MET",IF(AND(C20="INDICATED",C25="YES",COUNTIF(C26:C29,"=YES")&gt;=1),"MET",IF(OR(COUNTIF(C20:C28,"=N/A")=10,C20="N/A"),"N/A",IF(COUNTA(C20:C28)=0,"","NOT MET"))))</f>
        <v/>
      </c>
      <c r="D19" s="591" t="str">
        <f t="shared" si="0"/>
        <v/>
      </c>
      <c r="E19" s="591" t="str">
        <f t="shared" si="0"/>
        <v/>
      </c>
      <c r="F19" s="591" t="str">
        <f t="shared" si="0"/>
        <v/>
      </c>
      <c r="G19" s="591" t="str">
        <f t="shared" si="0"/>
        <v/>
      </c>
      <c r="H19" s="591" t="str">
        <f t="shared" si="0"/>
        <v/>
      </c>
      <c r="I19" s="591" t="str">
        <f t="shared" si="0"/>
        <v/>
      </c>
      <c r="J19" s="591" t="str">
        <f t="shared" si="0"/>
        <v/>
      </c>
      <c r="K19" s="591" t="str">
        <f t="shared" si="0"/>
        <v/>
      </c>
      <c r="L19" s="723" t="str">
        <f t="shared" si="0"/>
        <v/>
      </c>
    </row>
    <row r="20" spans="1:12" s="39" customFormat="1" ht="27.75" customHeight="1">
      <c r="A20" s="172"/>
      <c r="B20" s="592" t="s">
        <v>423</v>
      </c>
      <c r="C20" s="173"/>
      <c r="D20" s="186"/>
      <c r="E20" s="186"/>
      <c r="F20" s="186"/>
      <c r="G20" s="186"/>
      <c r="H20" s="186"/>
      <c r="I20" s="186"/>
      <c r="J20" s="186"/>
      <c r="K20" s="186"/>
      <c r="L20" s="252"/>
    </row>
    <row r="21" spans="1:12" s="39" customFormat="1" ht="20.149999999999999" customHeight="1">
      <c r="A21" s="171" t="s">
        <v>801</v>
      </c>
      <c r="B21" s="592" t="s">
        <v>739</v>
      </c>
      <c r="C21" s="560"/>
      <c r="D21" s="556"/>
      <c r="E21" s="556"/>
      <c r="F21" s="556"/>
      <c r="G21" s="556"/>
      <c r="H21" s="556"/>
      <c r="I21" s="556"/>
      <c r="J21" s="556"/>
      <c r="K21" s="556"/>
      <c r="L21" s="590"/>
    </row>
    <row r="22" spans="1:12" s="39" customFormat="1" ht="30" customHeight="1">
      <c r="A22" s="171" t="s">
        <v>795</v>
      </c>
      <c r="B22" s="592" t="s">
        <v>740</v>
      </c>
      <c r="C22" s="560"/>
      <c r="D22" s="556"/>
      <c r="E22" s="556"/>
      <c r="F22" s="556"/>
      <c r="G22" s="556"/>
      <c r="H22" s="556"/>
      <c r="I22" s="556"/>
      <c r="J22" s="556"/>
      <c r="K22" s="556"/>
      <c r="L22" s="590"/>
    </row>
    <row r="23" spans="1:12" s="39" customFormat="1" ht="27.75" customHeight="1">
      <c r="A23" s="171" t="s">
        <v>796</v>
      </c>
      <c r="B23" s="592" t="s">
        <v>786</v>
      </c>
      <c r="C23" s="560"/>
      <c r="D23" s="556"/>
      <c r="E23" s="556"/>
      <c r="F23" s="556"/>
      <c r="G23" s="556"/>
      <c r="H23" s="556"/>
      <c r="I23" s="556"/>
      <c r="J23" s="556"/>
      <c r="K23" s="556"/>
      <c r="L23" s="590"/>
    </row>
    <row r="24" spans="1:12" s="39" customFormat="1" ht="20.149999999999999" customHeight="1">
      <c r="A24" s="171" t="s">
        <v>797</v>
      </c>
      <c r="B24" s="592" t="s">
        <v>741</v>
      </c>
      <c r="C24" s="560"/>
      <c r="D24" s="556"/>
      <c r="E24" s="556"/>
      <c r="F24" s="556"/>
      <c r="G24" s="556"/>
      <c r="H24" s="556"/>
      <c r="I24" s="556"/>
      <c r="J24" s="556"/>
      <c r="K24" s="556"/>
      <c r="L24" s="590"/>
    </row>
    <row r="25" spans="1:12" s="39" customFormat="1" ht="20.149999999999999" customHeight="1">
      <c r="A25" s="171" t="s">
        <v>801</v>
      </c>
      <c r="B25" s="592" t="s">
        <v>406</v>
      </c>
      <c r="C25" s="560"/>
      <c r="D25" s="556"/>
      <c r="E25" s="556"/>
      <c r="F25" s="556"/>
      <c r="G25" s="556"/>
      <c r="H25" s="556"/>
      <c r="I25" s="556"/>
      <c r="J25" s="556"/>
      <c r="K25" s="556"/>
      <c r="L25" s="590"/>
    </row>
    <row r="26" spans="1:12" s="39" customFormat="1" ht="39" customHeight="1">
      <c r="A26" s="171" t="s">
        <v>795</v>
      </c>
      <c r="B26" s="592" t="s">
        <v>742</v>
      </c>
      <c r="C26" s="560"/>
      <c r="D26" s="556"/>
      <c r="E26" s="556"/>
      <c r="F26" s="556"/>
      <c r="G26" s="556"/>
      <c r="H26" s="556"/>
      <c r="I26" s="556"/>
      <c r="J26" s="556"/>
      <c r="K26" s="556"/>
      <c r="L26" s="590"/>
    </row>
    <row r="27" spans="1:12" s="39" customFormat="1" ht="31.5" customHeight="1">
      <c r="A27" s="171" t="s">
        <v>796</v>
      </c>
      <c r="B27" s="592" t="s">
        <v>743</v>
      </c>
      <c r="C27" s="560"/>
      <c r="D27" s="556"/>
      <c r="E27" s="556"/>
      <c r="F27" s="556"/>
      <c r="G27" s="556"/>
      <c r="H27" s="556"/>
      <c r="I27" s="556"/>
      <c r="J27" s="556"/>
      <c r="K27" s="556"/>
      <c r="L27" s="590"/>
    </row>
    <row r="28" spans="1:12" s="39" customFormat="1" ht="20.149999999999999" customHeight="1">
      <c r="A28" s="171" t="s">
        <v>797</v>
      </c>
      <c r="B28" s="592" t="s">
        <v>744</v>
      </c>
      <c r="C28" s="560"/>
      <c r="D28" s="556"/>
      <c r="E28" s="556"/>
      <c r="F28" s="556"/>
      <c r="G28" s="556"/>
      <c r="H28" s="556"/>
      <c r="I28" s="556"/>
      <c r="J28" s="556"/>
      <c r="K28" s="556"/>
      <c r="L28" s="590"/>
    </row>
    <row r="29" spans="1:12" s="39" customFormat="1" ht="20.149999999999999" customHeight="1">
      <c r="A29" s="171" t="s">
        <v>802</v>
      </c>
      <c r="B29" s="593" t="s">
        <v>745</v>
      </c>
      <c r="C29" s="560"/>
      <c r="D29" s="556"/>
      <c r="E29" s="556"/>
      <c r="F29" s="556"/>
      <c r="G29" s="556"/>
      <c r="H29" s="556"/>
      <c r="I29" s="556"/>
      <c r="J29" s="556"/>
      <c r="K29" s="556"/>
      <c r="L29" s="590"/>
    </row>
    <row r="30" spans="1:12" s="39" customFormat="1" ht="36" customHeight="1">
      <c r="A30" s="566" t="s">
        <v>19</v>
      </c>
      <c r="B30" s="565" t="s">
        <v>395</v>
      </c>
      <c r="C30" s="560"/>
      <c r="D30" s="556"/>
      <c r="E30" s="556"/>
      <c r="F30" s="556"/>
      <c r="G30" s="556"/>
      <c r="H30" s="556"/>
      <c r="I30" s="556"/>
      <c r="J30" s="556"/>
      <c r="K30" s="556"/>
      <c r="L30" s="590"/>
    </row>
    <row r="31" spans="1:12" s="39" customFormat="1" ht="36" customHeight="1">
      <c r="A31" s="566" t="s">
        <v>20</v>
      </c>
      <c r="B31" s="565" t="s">
        <v>396</v>
      </c>
      <c r="C31" s="560"/>
      <c r="D31" s="556"/>
      <c r="E31" s="556"/>
      <c r="F31" s="556"/>
      <c r="G31" s="556"/>
      <c r="H31" s="556"/>
      <c r="I31" s="556"/>
      <c r="J31" s="556"/>
      <c r="K31" s="556"/>
      <c r="L31" s="590"/>
    </row>
    <row r="32" spans="1:12" s="39" customFormat="1" ht="36" customHeight="1" thickBot="1">
      <c r="A32" s="566" t="s">
        <v>21</v>
      </c>
      <c r="B32" s="565" t="s">
        <v>397</v>
      </c>
      <c r="C32" s="727"/>
      <c r="D32" s="567"/>
      <c r="E32" s="567"/>
      <c r="F32" s="567"/>
      <c r="G32" s="567"/>
      <c r="H32" s="567"/>
      <c r="I32" s="567"/>
      <c r="J32" s="567"/>
      <c r="K32" s="567"/>
      <c r="L32" s="728"/>
    </row>
    <row r="33" spans="1:12" s="546" customFormat="1" ht="14" customHeight="1" thickBot="1">
      <c r="A33" s="594"/>
      <c r="B33" s="583" t="s">
        <v>27</v>
      </c>
      <c r="C33" s="729"/>
      <c r="D33" s="730"/>
      <c r="E33" s="730"/>
      <c r="F33" s="730"/>
      <c r="G33" s="730"/>
      <c r="H33" s="730"/>
      <c r="I33" s="730"/>
      <c r="J33" s="730"/>
      <c r="K33" s="730"/>
      <c r="L33" s="731"/>
    </row>
    <row r="34" spans="1:12" s="546" customFormat="1" ht="14" customHeight="1" thickBot="1">
      <c r="A34" s="594"/>
      <c r="B34" s="583"/>
      <c r="C34" s="595"/>
      <c r="D34" s="595"/>
      <c r="E34" s="595"/>
      <c r="F34" s="595"/>
      <c r="G34" s="595"/>
      <c r="H34" s="595"/>
      <c r="I34" s="595"/>
      <c r="J34" s="595"/>
      <c r="K34" s="595"/>
      <c r="L34" s="595"/>
    </row>
    <row r="35" spans="1:12" s="546" customFormat="1" ht="18" customHeight="1" thickBot="1">
      <c r="A35" s="594"/>
      <c r="B35" s="583"/>
      <c r="C35" s="784" t="s">
        <v>644</v>
      </c>
      <c r="D35" s="799"/>
      <c r="E35" s="799"/>
      <c r="F35" s="799"/>
      <c r="G35" s="799"/>
      <c r="H35" s="799"/>
      <c r="I35" s="799"/>
      <c r="J35" s="799"/>
      <c r="K35" s="799"/>
      <c r="L35" s="800"/>
    </row>
    <row r="36" spans="1:12" s="546" customFormat="1" ht="14" customHeight="1">
      <c r="A36" s="594"/>
      <c r="B36" s="596" t="s">
        <v>28</v>
      </c>
      <c r="C36" s="605">
        <f t="shared" ref="C36:L36" si="1">COUNTIF(C16:C32,"=Met")</f>
        <v>0</v>
      </c>
      <c r="D36" s="606">
        <f t="shared" si="1"/>
        <v>0</v>
      </c>
      <c r="E36" s="606">
        <f t="shared" si="1"/>
        <v>0</v>
      </c>
      <c r="F36" s="606">
        <f t="shared" si="1"/>
        <v>0</v>
      </c>
      <c r="G36" s="606">
        <f t="shared" si="1"/>
        <v>0</v>
      </c>
      <c r="H36" s="606">
        <f t="shared" si="1"/>
        <v>0</v>
      </c>
      <c r="I36" s="606">
        <f t="shared" si="1"/>
        <v>0</v>
      </c>
      <c r="J36" s="606">
        <f t="shared" si="1"/>
        <v>0</v>
      </c>
      <c r="K36" s="606">
        <f t="shared" si="1"/>
        <v>0</v>
      </c>
      <c r="L36" s="607">
        <f t="shared" si="1"/>
        <v>0</v>
      </c>
    </row>
    <row r="37" spans="1:12" s="546" customFormat="1" ht="14" customHeight="1">
      <c r="A37" s="594"/>
      <c r="B37" s="596" t="s">
        <v>29</v>
      </c>
      <c r="C37" s="608">
        <f t="shared" ref="C37:L37" si="2">IF(SUM(C36,C38)=0,0,C36/SUM(C36,C38))</f>
        <v>0</v>
      </c>
      <c r="D37" s="609">
        <f t="shared" si="2"/>
        <v>0</v>
      </c>
      <c r="E37" s="609">
        <f t="shared" si="2"/>
        <v>0</v>
      </c>
      <c r="F37" s="609">
        <f t="shared" si="2"/>
        <v>0</v>
      </c>
      <c r="G37" s="609">
        <f t="shared" si="2"/>
        <v>0</v>
      </c>
      <c r="H37" s="609">
        <f t="shared" si="2"/>
        <v>0</v>
      </c>
      <c r="I37" s="609">
        <f t="shared" si="2"/>
        <v>0</v>
      </c>
      <c r="J37" s="609">
        <f t="shared" si="2"/>
        <v>0</v>
      </c>
      <c r="K37" s="609">
        <f t="shared" si="2"/>
        <v>0</v>
      </c>
      <c r="L37" s="610">
        <f t="shared" si="2"/>
        <v>0</v>
      </c>
    </row>
    <row r="38" spans="1:12" s="546" customFormat="1" ht="14" customHeight="1">
      <c r="A38" s="594"/>
      <c r="B38" s="596" t="s">
        <v>30</v>
      </c>
      <c r="C38" s="611">
        <f t="shared" ref="C38:L38" si="3">COUNTIF(C16:C32,"=Not Met")</f>
        <v>0</v>
      </c>
      <c r="D38" s="606">
        <f t="shared" si="3"/>
        <v>0</v>
      </c>
      <c r="E38" s="606">
        <f t="shared" si="3"/>
        <v>0</v>
      </c>
      <c r="F38" s="606">
        <f t="shared" si="3"/>
        <v>0</v>
      </c>
      <c r="G38" s="606">
        <f t="shared" si="3"/>
        <v>0</v>
      </c>
      <c r="H38" s="606">
        <f t="shared" si="3"/>
        <v>0</v>
      </c>
      <c r="I38" s="606">
        <f t="shared" si="3"/>
        <v>0</v>
      </c>
      <c r="J38" s="606">
        <f t="shared" si="3"/>
        <v>0</v>
      </c>
      <c r="K38" s="606">
        <f t="shared" si="3"/>
        <v>0</v>
      </c>
      <c r="L38" s="612">
        <f t="shared" si="3"/>
        <v>0</v>
      </c>
    </row>
    <row r="39" spans="1:12" s="546" customFormat="1" ht="14" customHeight="1">
      <c r="A39" s="594"/>
      <c r="B39" s="596" t="s">
        <v>31</v>
      </c>
      <c r="C39" s="608">
        <f t="shared" ref="C39:L39" si="4">IF(SUM(C36,C38)=0,0,C38/SUM(C36,C38))</f>
        <v>0</v>
      </c>
      <c r="D39" s="609">
        <f t="shared" si="4"/>
        <v>0</v>
      </c>
      <c r="E39" s="609">
        <f t="shared" si="4"/>
        <v>0</v>
      </c>
      <c r="F39" s="609">
        <f t="shared" si="4"/>
        <v>0</v>
      </c>
      <c r="G39" s="609">
        <f t="shared" si="4"/>
        <v>0</v>
      </c>
      <c r="H39" s="609">
        <f t="shared" si="4"/>
        <v>0</v>
      </c>
      <c r="I39" s="609">
        <f t="shared" si="4"/>
        <v>0</v>
      </c>
      <c r="J39" s="609">
        <f t="shared" si="4"/>
        <v>0</v>
      </c>
      <c r="K39" s="609">
        <f t="shared" si="4"/>
        <v>0</v>
      </c>
      <c r="L39" s="610">
        <f t="shared" si="4"/>
        <v>0</v>
      </c>
    </row>
    <row r="40" spans="1:12" s="546" customFormat="1" ht="14" customHeight="1" thickBot="1">
      <c r="A40" s="594"/>
      <c r="B40" s="596" t="s">
        <v>32</v>
      </c>
      <c r="C40" s="613">
        <f t="shared" ref="C40:L40" si="5">COUNTIF(C16:C32,"=N/A")</f>
        <v>0</v>
      </c>
      <c r="D40" s="614">
        <f t="shared" si="5"/>
        <v>0</v>
      </c>
      <c r="E40" s="614">
        <f t="shared" si="5"/>
        <v>0</v>
      </c>
      <c r="F40" s="614">
        <f t="shared" si="5"/>
        <v>0</v>
      </c>
      <c r="G40" s="614">
        <f t="shared" si="5"/>
        <v>0</v>
      </c>
      <c r="H40" s="614">
        <f t="shared" si="5"/>
        <v>0</v>
      </c>
      <c r="I40" s="614">
        <f t="shared" si="5"/>
        <v>0</v>
      </c>
      <c r="J40" s="614">
        <f t="shared" si="5"/>
        <v>0</v>
      </c>
      <c r="K40" s="614">
        <f t="shared" si="5"/>
        <v>0</v>
      </c>
      <c r="L40" s="615">
        <f t="shared" si="5"/>
        <v>0</v>
      </c>
    </row>
    <row r="41" spans="1:12" s="546" customFormat="1" ht="14" customHeight="1">
      <c r="A41" s="787"/>
      <c r="B41" s="787"/>
      <c r="C41" s="787"/>
      <c r="D41" s="787"/>
      <c r="E41" s="787"/>
      <c r="F41" s="787"/>
      <c r="G41" s="787"/>
      <c r="H41" s="787"/>
      <c r="I41" s="787"/>
      <c r="J41" s="787"/>
      <c r="K41" s="787"/>
      <c r="L41" s="787"/>
    </row>
    <row r="42" spans="1:12" s="546" customFormat="1" ht="24.9" customHeight="1">
      <c r="A42" s="594"/>
      <c r="B42" s="583"/>
      <c r="C42" s="616"/>
      <c r="D42" s="617"/>
      <c r="E42" s="617"/>
      <c r="F42" s="617"/>
      <c r="G42" s="617"/>
      <c r="H42" s="617"/>
      <c r="I42" s="617"/>
      <c r="J42" s="617"/>
      <c r="K42" s="617"/>
      <c r="L42" s="617"/>
    </row>
    <row r="43" spans="1:12" s="546" customFormat="1" ht="24.9" customHeight="1">
      <c r="A43" s="594"/>
      <c r="B43" s="618"/>
      <c r="C43" s="616"/>
      <c r="D43" s="617"/>
      <c r="E43" s="617"/>
      <c r="F43" s="617"/>
      <c r="G43" s="617"/>
      <c r="H43" s="617"/>
      <c r="I43" s="617"/>
      <c r="J43" s="617"/>
      <c r="K43" s="617"/>
      <c r="L43" s="617"/>
    </row>
    <row r="44" spans="1:12" s="546" customFormat="1" ht="24.9" customHeight="1">
      <c r="A44" s="594"/>
      <c r="B44" s="618"/>
      <c r="C44" s="616"/>
      <c r="D44" s="617"/>
      <c r="E44" s="617"/>
      <c r="F44" s="617"/>
      <c r="G44" s="617"/>
      <c r="H44" s="617"/>
      <c r="I44" s="617"/>
      <c r="J44" s="617"/>
      <c r="K44" s="617"/>
      <c r="L44" s="617"/>
    </row>
    <row r="45" spans="1:12" s="546" customFormat="1" ht="24.9" customHeight="1">
      <c r="A45" s="594"/>
      <c r="B45" s="618"/>
      <c r="C45" s="616"/>
      <c r="D45" s="617"/>
      <c r="E45" s="617"/>
      <c r="F45" s="617"/>
      <c r="G45" s="617"/>
      <c r="H45" s="617"/>
      <c r="I45" s="617"/>
      <c r="J45" s="617"/>
      <c r="K45" s="617"/>
      <c r="L45" s="617"/>
    </row>
    <row r="46" spans="1:12" s="546" customFormat="1" ht="24.9" customHeight="1">
      <c r="A46" s="594"/>
      <c r="B46" s="618"/>
      <c r="C46" s="616"/>
      <c r="D46" s="617"/>
      <c r="E46" s="617"/>
      <c r="F46" s="617"/>
      <c r="G46" s="617"/>
      <c r="H46" s="617"/>
      <c r="I46" s="617"/>
      <c r="J46" s="617"/>
      <c r="K46" s="617"/>
      <c r="L46" s="617"/>
    </row>
    <row r="47" spans="1:12" s="546" customFormat="1" ht="24.9" customHeight="1">
      <c r="A47" s="594"/>
      <c r="B47" s="618"/>
      <c r="C47" s="616"/>
      <c r="D47" s="617"/>
      <c r="E47" s="617"/>
      <c r="F47" s="617"/>
      <c r="G47" s="617"/>
      <c r="H47" s="617"/>
      <c r="I47" s="617"/>
      <c r="J47" s="617"/>
      <c r="K47" s="617"/>
      <c r="L47" s="617"/>
    </row>
    <row r="48" spans="1:12" s="546" customFormat="1" ht="24.9" customHeight="1">
      <c r="A48" s="594"/>
      <c r="B48" s="618"/>
      <c r="C48" s="616"/>
      <c r="D48" s="617"/>
      <c r="E48" s="617"/>
      <c r="F48" s="617"/>
      <c r="G48" s="617"/>
      <c r="H48" s="617"/>
      <c r="I48" s="617"/>
      <c r="J48" s="617"/>
      <c r="K48" s="617"/>
      <c r="L48" s="617"/>
    </row>
    <row r="49" spans="1:12" s="546" customFormat="1" ht="24.9" customHeight="1">
      <c r="A49" s="594"/>
      <c r="B49" s="618"/>
      <c r="C49" s="616"/>
      <c r="D49" s="617"/>
      <c r="E49" s="617"/>
      <c r="F49" s="617"/>
      <c r="G49" s="617"/>
      <c r="H49" s="617"/>
      <c r="I49" s="617"/>
      <c r="J49" s="617"/>
      <c r="K49" s="617"/>
      <c r="L49" s="617"/>
    </row>
    <row r="50" spans="1:12" s="546" customFormat="1" ht="24.9" customHeight="1">
      <c r="A50" s="594"/>
      <c r="B50" s="618"/>
      <c r="C50" s="616"/>
      <c r="D50" s="617"/>
      <c r="E50" s="617"/>
      <c r="F50" s="617"/>
      <c r="G50" s="617"/>
      <c r="H50" s="617"/>
      <c r="I50" s="617"/>
      <c r="J50" s="617"/>
      <c r="K50" s="617"/>
      <c r="L50" s="617"/>
    </row>
    <row r="51" spans="1:12" s="546" customFormat="1" ht="24.9" customHeight="1">
      <c r="A51" s="594"/>
      <c r="B51" s="618"/>
      <c r="C51" s="616"/>
      <c r="D51" s="617"/>
      <c r="E51" s="617"/>
      <c r="F51" s="617"/>
      <c r="G51" s="617"/>
      <c r="H51" s="617"/>
      <c r="I51" s="617"/>
      <c r="J51" s="617"/>
      <c r="K51" s="617"/>
      <c r="L51" s="617"/>
    </row>
    <row r="52" spans="1:12">
      <c r="B52" s="619"/>
      <c r="C52" s="594"/>
    </row>
    <row r="53" spans="1:12">
      <c r="B53" s="619"/>
      <c r="C53" s="594"/>
    </row>
    <row r="54" spans="1:12">
      <c r="B54" s="619"/>
      <c r="C54" s="594"/>
    </row>
  </sheetData>
  <sheetProtection sheet="1" objects="1" scenarios="1"/>
  <mergeCells count="9">
    <mergeCell ref="C12:L12"/>
    <mergeCell ref="C35:L35"/>
    <mergeCell ref="A41:L41"/>
    <mergeCell ref="C1:L1"/>
    <mergeCell ref="C2:L2"/>
    <mergeCell ref="C3:L3"/>
    <mergeCell ref="C5:L5"/>
    <mergeCell ref="C6:L6"/>
    <mergeCell ref="C7:L7"/>
  </mergeCells>
  <conditionalFormatting sqref="C16:L19 C30:L32">
    <cfRule type="cellIs" dxfId="629" priority="303" stopIfTrue="1" operator="equal">
      <formula>"Not Met"</formula>
    </cfRule>
    <cfRule type="cellIs" dxfId="628" priority="304" stopIfTrue="1" operator="equal">
      <formula>"N/A"</formula>
    </cfRule>
  </conditionalFormatting>
  <conditionalFormatting sqref="A41:L41 A15 A1:B5 A33:B34 A462:L1048576 A42:B461 D42:L461 A35:A40 A20:B29 D21:L34 C16:L19 C30:C32 A7:B14 D14:L14">
    <cfRule type="cellIs" dxfId="627" priority="301" operator="equal">
      <formula>"MET"</formula>
    </cfRule>
    <cfRule type="cellIs" dxfId="626" priority="302" operator="equal">
      <formula>"NO"</formula>
    </cfRule>
  </conditionalFormatting>
  <conditionalFormatting sqref="D18:L18">
    <cfRule type="cellIs" dxfId="625" priority="299" stopIfTrue="1" operator="equal">
      <formula>"Not Met"</formula>
    </cfRule>
    <cfRule type="cellIs" dxfId="624" priority="300" stopIfTrue="1" operator="equal">
      <formula>"N/A"</formula>
    </cfRule>
  </conditionalFormatting>
  <conditionalFormatting sqref="D18:L18">
    <cfRule type="cellIs" dxfId="623" priority="297" operator="equal">
      <formula>"MET"</formula>
    </cfRule>
    <cfRule type="cellIs" dxfId="622" priority="298" operator="equal">
      <formula>"NO"</formula>
    </cfRule>
  </conditionalFormatting>
  <conditionalFormatting sqref="D25:L29">
    <cfRule type="expression" dxfId="621" priority="296">
      <formula>OR(D$20="SELECTIVE",D$20="N/A")</formula>
    </cfRule>
  </conditionalFormatting>
  <conditionalFormatting sqref="C21:L24">
    <cfRule type="expression" dxfId="620" priority="295">
      <formula>OR(C$20="INDICATED",C$20="N/A")</formula>
    </cfRule>
  </conditionalFormatting>
  <conditionalFormatting sqref="A19">
    <cfRule type="cellIs" dxfId="619" priority="275" operator="equal">
      <formula>"MET"</formula>
    </cfRule>
    <cfRule type="cellIs" dxfId="618" priority="276" operator="equal">
      <formula>"NO"</formula>
    </cfRule>
  </conditionalFormatting>
  <conditionalFormatting sqref="C41:C1048576 C1:C5 D9:L9 C19:L19 C7 C21:C34 D16:L18 D21:L32 C9:C18">
    <cfRule type="cellIs" dxfId="617" priority="272" operator="equal">
      <formula>"N/A"</formula>
    </cfRule>
    <cfRule type="cellIs" dxfId="616" priority="273" operator="equal">
      <formula>"NOT MET"</formula>
    </cfRule>
    <cfRule type="cellIs" dxfId="615" priority="274" operator="equal">
      <formula>"MET"</formula>
    </cfRule>
  </conditionalFormatting>
  <conditionalFormatting sqref="C26:C29">
    <cfRule type="expression" dxfId="614" priority="271">
      <formula>OR(C21="SELECTIVE",C$20="N/A")</formula>
    </cfRule>
  </conditionalFormatting>
  <conditionalFormatting sqref="C25:C29">
    <cfRule type="expression" dxfId="613" priority="270">
      <formula>OR(C$20="SELECTIVE",C$20="N/A")</formula>
    </cfRule>
  </conditionalFormatting>
  <conditionalFormatting sqref="A16:B16">
    <cfRule type="cellIs" dxfId="612" priority="260" operator="equal">
      <formula>"MET"</formula>
    </cfRule>
    <cfRule type="cellIs" dxfId="611" priority="261" operator="equal">
      <formula>"NO"</formula>
    </cfRule>
  </conditionalFormatting>
  <conditionalFormatting sqref="A17:B17">
    <cfRule type="cellIs" dxfId="610" priority="258" operator="equal">
      <formula>"MET"</formula>
    </cfRule>
    <cfRule type="cellIs" dxfId="609" priority="259" operator="equal">
      <formula>"NO"</formula>
    </cfRule>
  </conditionalFormatting>
  <conditionalFormatting sqref="A18:B18">
    <cfRule type="cellIs" dxfId="608" priority="256" operator="equal">
      <formula>"MET"</formula>
    </cfRule>
    <cfRule type="cellIs" dxfId="607" priority="257" operator="equal">
      <formula>"NO"</formula>
    </cfRule>
  </conditionalFormatting>
  <conditionalFormatting sqref="A30:B30">
    <cfRule type="cellIs" dxfId="606" priority="254" operator="equal">
      <formula>"MET"</formula>
    </cfRule>
    <cfRule type="cellIs" dxfId="605" priority="255" operator="equal">
      <formula>"NO"</formula>
    </cfRule>
  </conditionalFormatting>
  <conditionalFormatting sqref="A31:B31">
    <cfRule type="cellIs" dxfId="604" priority="252" operator="equal">
      <formula>"MET"</formula>
    </cfRule>
    <cfRule type="cellIs" dxfId="603" priority="253" operator="equal">
      <formula>"NO"</formula>
    </cfRule>
  </conditionalFormatting>
  <conditionalFormatting sqref="A32:B32">
    <cfRule type="cellIs" dxfId="602" priority="250" operator="equal">
      <formula>"MET"</formula>
    </cfRule>
    <cfRule type="cellIs" dxfId="601" priority="251" operator="equal">
      <formula>"NO"</formula>
    </cfRule>
  </conditionalFormatting>
  <conditionalFormatting sqref="C19:L19">
    <cfRule type="cellIs" dxfId="600" priority="160" stopIfTrue="1" operator="equal">
      <formula>"Not Met"</formula>
    </cfRule>
    <cfRule type="cellIs" dxfId="599" priority="161" stopIfTrue="1" operator="equal">
      <formula>"N/A"</formula>
    </cfRule>
  </conditionalFormatting>
  <conditionalFormatting sqref="C19:L19">
    <cfRule type="cellIs" dxfId="598" priority="158" operator="equal">
      <formula>"Not Met"</formula>
    </cfRule>
    <cfRule type="cellIs" dxfId="597" priority="159" operator="equal">
      <formula>"N/A"</formula>
    </cfRule>
  </conditionalFormatting>
  <conditionalFormatting sqref="C19:L19">
    <cfRule type="cellIs" dxfId="596" priority="156" operator="equal">
      <formula>"MET"</formula>
    </cfRule>
    <cfRule type="cellIs" dxfId="595" priority="157" operator="equal">
      <formula>"NO"</formula>
    </cfRule>
  </conditionalFormatting>
  <conditionalFormatting sqref="C19:L19">
    <cfRule type="cellIs" dxfId="594" priority="154" operator="equal">
      <formula>"Not Met"</formula>
    </cfRule>
    <cfRule type="cellIs" dxfId="593" priority="155" operator="equal">
      <formula>"N/A"</formula>
    </cfRule>
  </conditionalFormatting>
  <conditionalFormatting sqref="C19:L19">
    <cfRule type="cellIs" dxfId="592" priority="152" operator="equal">
      <formula>"MET"</formula>
    </cfRule>
    <cfRule type="cellIs" dxfId="591" priority="153" operator="equal">
      <formula>"NO"</formula>
    </cfRule>
  </conditionalFormatting>
  <conditionalFormatting sqref="B19">
    <cfRule type="cellIs" dxfId="590" priority="130" operator="equal">
      <formula>"MET"</formula>
    </cfRule>
    <cfRule type="cellIs" dxfId="589" priority="131" operator="equal">
      <formula>"NO"</formula>
    </cfRule>
  </conditionalFormatting>
  <conditionalFormatting sqref="B35:B40 D37:L37 D39:L39">
    <cfRule type="cellIs" dxfId="588" priority="128" operator="equal">
      <formula>"MET"</formula>
    </cfRule>
    <cfRule type="cellIs" dxfId="587" priority="129" operator="equal">
      <formula>"NO"</formula>
    </cfRule>
  </conditionalFormatting>
  <conditionalFormatting sqref="C36:C40 D38:L38 D40:L40 D36:L36">
    <cfRule type="cellIs" dxfId="586" priority="125" operator="equal">
      <formula>"N/A"</formula>
    </cfRule>
    <cfRule type="cellIs" dxfId="585" priority="126" operator="equal">
      <formula>"NOT MET"</formula>
    </cfRule>
    <cfRule type="cellIs" dxfId="584" priority="127" operator="equal">
      <formula>"MET"</formula>
    </cfRule>
  </conditionalFormatting>
  <conditionalFormatting sqref="C16:L32">
    <cfRule type="cellIs" dxfId="583" priority="124" operator="equal">
      <formula>"NO"</formula>
    </cfRule>
  </conditionalFormatting>
  <conditionalFormatting sqref="H30:H32 H16:H19">
    <cfRule type="expression" dxfId="582" priority="123">
      <formula>AND(H16&lt;&gt;"Met",H16&lt;&gt;"Not Met",H16&lt;&gt;"N/A",COUNTIF($H$16:$H$32,"=Yes")+COUNTIF($H$16:$H$32,"=No")+COUNTIF($H$16:$H$32,"=N/A")+COUNTIF($H$16:$H$32,"=Met")+COUNTIF($H$16:$H$32,"=Not Met")&gt;0)</formula>
    </cfRule>
  </conditionalFormatting>
  <conditionalFormatting sqref="I30:I32 I16:I19">
    <cfRule type="expression" dxfId="581" priority="122">
      <formula>AND(I16&lt;&gt;"Met",I16&lt;&gt;"Not Met",I16&lt;&gt;"N/A",COUNTIF($I$16:$I$32,"=Yes")+COUNTIF($I$16:$I$32,"=No")+COUNTIF($I$16:$I$32,"=N/A")+COUNTIF($I$16:$I$32,"=Met")+COUNTIF($I$16:$I$32,"=Not Met")&gt;0)</formula>
    </cfRule>
  </conditionalFormatting>
  <conditionalFormatting sqref="J30:J32 J16:J19">
    <cfRule type="expression" dxfId="580" priority="121">
      <formula>AND(J16&lt;&gt;"Met",J16&lt;&gt;"Not Met",J16&lt;&gt;"N/A",COUNTIF($J$16:$J$32,"=Yes")+COUNTIF($J$16:$J$32,"=No")+COUNTIF($J$16:$J$32,"=N/A")+COUNTIF($J$16:$J$32,"=Met")+COUNTIF($J$16:$J$32,"=Not Met")&gt;0)</formula>
    </cfRule>
  </conditionalFormatting>
  <conditionalFormatting sqref="K30:K32 K16:K19">
    <cfRule type="expression" dxfId="579" priority="120">
      <formula>AND(K16&lt;&gt;"Met",K16&lt;&gt;"Not Met",K16&lt;&gt;"N/A",COUNTIF($K$16:$K$32,"=Yes")+COUNTIF($J$16:$K$32,"=No")+COUNTIF($K$16:$K$32,"=N/A")+COUNTIF($K$16:$K$32,"=Met")+COUNTIF($K$16:$K$32,"=Not Met")&gt;0)</formula>
    </cfRule>
  </conditionalFormatting>
  <conditionalFormatting sqref="L30:L32 L16:L19">
    <cfRule type="expression" dxfId="578" priority="119">
      <formula>AND(L16&lt;&gt;"Met",L16&lt;&gt;"Not Met",L16&lt;&gt;"N/A",COUNTIF($L$16:$L$32,"=Yes")+COUNTIF($L$16:$L$32,"=No")+COUNTIF($L$16:$L$32,"=N/A")+COUNTIF($L$16:$L$32,"=Met")+COUNTIF($L$16:$L$32,"=Not Met")&gt;0)</formula>
    </cfRule>
  </conditionalFormatting>
  <conditionalFormatting sqref="C13:L1048576">
    <cfRule type="cellIs" dxfId="577" priority="118" operator="equal">
      <formula>"N/A"</formula>
    </cfRule>
  </conditionalFormatting>
  <conditionalFormatting sqref="C16:C19 C30:L32">
    <cfRule type="expression" dxfId="576" priority="117">
      <formula>AND(C16&lt;&gt;"Met",C16&lt;&gt;"Not Met",C16&lt;&gt;"N/A",COUNTIF($C$16:$C$32,"=Yes")+COUNTIF($C$16:$C$32,"=No")+COUNTIF($C$16:$C$32,"=N/A")+COUNTIF($C$16:$C$32,"=Met")+COUNTIF($C$16:$C$32,"=Not Met")&gt;0)</formula>
    </cfRule>
  </conditionalFormatting>
  <conditionalFormatting sqref="D30:D32 D16:D19">
    <cfRule type="expression" dxfId="575" priority="116">
      <formula>AND(D16&lt;&gt;"Met",D16&lt;&gt;"Not Met",D16&lt;&gt;"N/A",COUNTIF($D$16:$D$32,"=Yes")+COUNTIF($D$16:$D$32,"=No")+COUNTIF($D$16:$D$32,"=N/A")+COUNTIF($D$16:$D$32,"=Met")+COUNTIF($D$16:$D$32,"=Not Met")&gt;0)</formula>
    </cfRule>
  </conditionalFormatting>
  <conditionalFormatting sqref="E30:E32 E16:E19">
    <cfRule type="expression" dxfId="574" priority="115">
      <formula>AND(E16&lt;&gt;"Met",E16&lt;&gt;"Not Met",E16&lt;&gt;"N/A",COUNTIF($E$16:$E$32,"=Yes")+COUNTIF($E$16:$E$32,"=No")+COUNTIF($E$16:$E$32,"=N/A")+COUNTIF($E$16:$E$32,"=Met")+COUNTIF($E$16:$E$32,"=Not Met")&gt;0)</formula>
    </cfRule>
  </conditionalFormatting>
  <conditionalFormatting sqref="F30:F32 F16:F19">
    <cfRule type="expression" dxfId="573" priority="114">
      <formula>AND(F16&lt;&gt;"Met",F16&lt;&gt;"Not Met",F16&lt;&gt;"N/A",COUNTIF($F$16:$F$32,"=Yes")+COUNTIF($F$16:$F$32,"=No")+COUNTIF($F$16:$F$32,"=N/A")+COUNTIF($F$16:$F$32,"=Met")+COUNTIF($F$16:$F$32,"=Not Met")&gt;0)</formula>
    </cfRule>
  </conditionalFormatting>
  <conditionalFormatting sqref="G30:G32 G16:G19">
    <cfRule type="expression" dxfId="572" priority="113">
      <formula>AND(G16&lt;&gt;"Met",G16&lt;&gt;"Not Met",G16&lt;&gt;"N/A",COUNTIF($G$16:$G$32,"=Yes")+COUNTIF($G$16:$G$32,"=No")+COUNTIF($G$16:$G$32,"=N/A")+COUNTIF($G$16:$G$32,"=Met")+COUNTIF($G$16:$G$32,"=Not Met")&gt;0)</formula>
    </cfRule>
  </conditionalFormatting>
  <conditionalFormatting sqref="C1:L5 C7:L11 C12">
    <cfRule type="cellIs" dxfId="571" priority="112" operator="equal">
      <formula>"N/A"</formula>
    </cfRule>
  </conditionalFormatting>
  <conditionalFormatting sqref="C6">
    <cfRule type="cellIs" dxfId="570" priority="110" operator="equal">
      <formula>"NO"</formula>
    </cfRule>
    <cfRule type="cellIs" dxfId="569" priority="111" operator="equal">
      <formula>"MET"</formula>
    </cfRule>
  </conditionalFormatting>
  <conditionalFormatting sqref="C21:C29">
    <cfRule type="cellIs" dxfId="568" priority="85" stopIfTrue="1" operator="equal">
      <formula>"Not Met"</formula>
    </cfRule>
    <cfRule type="cellIs" dxfId="567" priority="86" stopIfTrue="1" operator="equal">
      <formula>"N/A"</formula>
    </cfRule>
  </conditionalFormatting>
  <conditionalFormatting sqref="C21:C29">
    <cfRule type="cellIs" dxfId="566" priority="83" operator="equal">
      <formula>"MET"</formula>
    </cfRule>
    <cfRule type="cellIs" dxfId="565" priority="84" operator="equal">
      <formula>"NO"</formula>
    </cfRule>
  </conditionalFormatting>
  <conditionalFormatting sqref="C21:C29">
    <cfRule type="cellIs" dxfId="564" priority="82" operator="equal">
      <formula>"NO"</formula>
    </cfRule>
  </conditionalFormatting>
  <conditionalFormatting sqref="C21:C29">
    <cfRule type="expression" dxfId="563" priority="87">
      <formula>AND(C21&lt;&gt;"Met",C21&lt;&gt;"Not Met",C21&lt;&gt;"N/A",COUNTIF($C$15:$C$32,"=Yes")+COUNTIF($C$15:$C$32,"=No")+COUNTIF($C$15:$C$32,"=N/A")+COUNTIF($C$15:$C$32,"=Met")+COUNTIF($C$15:$C$32,"=Not Met")&gt;0)</formula>
    </cfRule>
  </conditionalFormatting>
  <conditionalFormatting sqref="D26:D29">
    <cfRule type="expression" dxfId="562" priority="81">
      <formula>OR(D21="SELECTIVE",D$20="N/A")</formula>
    </cfRule>
  </conditionalFormatting>
  <conditionalFormatting sqref="D25:D29">
    <cfRule type="expression" dxfId="561" priority="80">
      <formula>OR(D$20="SELECTIVE",D$20="N/A")</formula>
    </cfRule>
  </conditionalFormatting>
  <conditionalFormatting sqref="D16:D19">
    <cfRule type="expression" dxfId="560" priority="79">
      <formula>AND(D16&lt;&gt;"Met",D16&lt;&gt;"Not Met",D16&lt;&gt;"N/A",COUNTIF($C$16:$C$32,"=Yes")+COUNTIF($C$16:$C$32,"=No")+COUNTIF($C$16:$C$32,"=N/A")+COUNTIF($C$16:$C$32,"=Met")+COUNTIF($C$16:$C$32,"=Not Met")&gt;0)</formula>
    </cfRule>
  </conditionalFormatting>
  <conditionalFormatting sqref="D21:D29">
    <cfRule type="cellIs" dxfId="559" priority="76" stopIfTrue="1" operator="equal">
      <formula>"Not Met"</formula>
    </cfRule>
    <cfRule type="cellIs" dxfId="558" priority="77" stopIfTrue="1" operator="equal">
      <formula>"N/A"</formula>
    </cfRule>
  </conditionalFormatting>
  <conditionalFormatting sqref="D21:D29">
    <cfRule type="cellIs" dxfId="557" priority="74" operator="equal">
      <formula>"MET"</formula>
    </cfRule>
    <cfRule type="cellIs" dxfId="556" priority="75" operator="equal">
      <formula>"NO"</formula>
    </cfRule>
  </conditionalFormatting>
  <conditionalFormatting sqref="D21:D29">
    <cfRule type="cellIs" dxfId="555" priority="73" operator="equal">
      <formula>"NO"</formula>
    </cfRule>
  </conditionalFormatting>
  <conditionalFormatting sqref="D21:D29">
    <cfRule type="expression" dxfId="554" priority="78">
      <formula>AND(D21&lt;&gt;"Met",D21&lt;&gt;"Not Met",D21&lt;&gt;"N/A",COUNTIF($C$15:$C$32,"=Yes")+COUNTIF($C$15:$C$32,"=No")+COUNTIF($C$15:$C$32,"=N/A")+COUNTIF($C$15:$C$32,"=Met")+COUNTIF($C$15:$C$32,"=Not Met")&gt;0)</formula>
    </cfRule>
  </conditionalFormatting>
  <conditionalFormatting sqref="E26:E29">
    <cfRule type="expression" dxfId="553" priority="72">
      <formula>OR(E21="SELECTIVE",E$20="N/A")</formula>
    </cfRule>
  </conditionalFormatting>
  <conditionalFormatting sqref="E25:E29">
    <cfRule type="expression" dxfId="552" priority="71">
      <formula>OR(E$20="SELECTIVE",E$20="N/A")</formula>
    </cfRule>
  </conditionalFormatting>
  <conditionalFormatting sqref="E16:E19">
    <cfRule type="expression" dxfId="551" priority="70">
      <formula>AND(E16&lt;&gt;"Met",E16&lt;&gt;"Not Met",E16&lt;&gt;"N/A",COUNTIF($C$16:$C$32,"=Yes")+COUNTIF($C$16:$C$32,"=No")+COUNTIF($C$16:$C$32,"=N/A")+COUNTIF($C$16:$C$32,"=Met")+COUNTIF($C$16:$C$32,"=Not Met")&gt;0)</formula>
    </cfRule>
  </conditionalFormatting>
  <conditionalFormatting sqref="E21:E29">
    <cfRule type="cellIs" dxfId="550" priority="67" stopIfTrue="1" operator="equal">
      <formula>"Not Met"</formula>
    </cfRule>
    <cfRule type="cellIs" dxfId="549" priority="68" stopIfTrue="1" operator="equal">
      <formula>"N/A"</formula>
    </cfRule>
  </conditionalFormatting>
  <conditionalFormatting sqref="E21:E29">
    <cfRule type="cellIs" dxfId="548" priority="65" operator="equal">
      <formula>"MET"</formula>
    </cfRule>
    <cfRule type="cellIs" dxfId="547" priority="66" operator="equal">
      <formula>"NO"</formula>
    </cfRule>
  </conditionalFormatting>
  <conditionalFormatting sqref="E21:E29">
    <cfRule type="cellIs" dxfId="546" priority="64" operator="equal">
      <formula>"NO"</formula>
    </cfRule>
  </conditionalFormatting>
  <conditionalFormatting sqref="E21:E29">
    <cfRule type="expression" dxfId="545" priority="69">
      <formula>AND(E21&lt;&gt;"Met",E21&lt;&gt;"Not Met",E21&lt;&gt;"N/A",COUNTIF($C$15:$C$32,"=Yes")+COUNTIF($C$15:$C$32,"=No")+COUNTIF($C$15:$C$32,"=N/A")+COUNTIF($C$15:$C$32,"=Met")+COUNTIF($C$15:$C$32,"=Not Met")&gt;0)</formula>
    </cfRule>
  </conditionalFormatting>
  <conditionalFormatting sqref="F26:F29">
    <cfRule type="expression" dxfId="544" priority="63">
      <formula>OR(F21="SELECTIVE",F$20="N/A")</formula>
    </cfRule>
  </conditionalFormatting>
  <conditionalFormatting sqref="F25:F29">
    <cfRule type="expression" dxfId="543" priority="62">
      <formula>OR(F$20="SELECTIVE",F$20="N/A")</formula>
    </cfRule>
  </conditionalFormatting>
  <conditionalFormatting sqref="F16:F19">
    <cfRule type="expression" dxfId="542" priority="61">
      <formula>AND(F16&lt;&gt;"Met",F16&lt;&gt;"Not Met",F16&lt;&gt;"N/A",COUNTIF($C$16:$C$32,"=Yes")+COUNTIF($C$16:$C$32,"=No")+COUNTIF($C$16:$C$32,"=N/A")+COUNTIF($C$16:$C$32,"=Met")+COUNTIF($C$16:$C$32,"=Not Met")&gt;0)</formula>
    </cfRule>
  </conditionalFormatting>
  <conditionalFormatting sqref="F21:F29">
    <cfRule type="cellIs" dxfId="541" priority="58" stopIfTrue="1" operator="equal">
      <formula>"Not Met"</formula>
    </cfRule>
    <cfRule type="cellIs" dxfId="540" priority="59" stopIfTrue="1" operator="equal">
      <formula>"N/A"</formula>
    </cfRule>
  </conditionalFormatting>
  <conditionalFormatting sqref="F21:F29">
    <cfRule type="cellIs" dxfId="539" priority="56" operator="equal">
      <formula>"MET"</formula>
    </cfRule>
    <cfRule type="cellIs" dxfId="538" priority="57" operator="equal">
      <formula>"NO"</formula>
    </cfRule>
  </conditionalFormatting>
  <conditionalFormatting sqref="F21:F29">
    <cfRule type="cellIs" dxfId="537" priority="55" operator="equal">
      <formula>"NO"</formula>
    </cfRule>
  </conditionalFormatting>
  <conditionalFormatting sqref="F21:F29">
    <cfRule type="expression" dxfId="536" priority="60">
      <formula>AND(F21&lt;&gt;"Met",F21&lt;&gt;"Not Met",F21&lt;&gt;"N/A",COUNTIF($C$15:$C$32,"=Yes")+COUNTIF($C$15:$C$32,"=No")+COUNTIF($C$15:$C$32,"=N/A")+COUNTIF($C$15:$C$32,"=Met")+COUNTIF($C$15:$C$32,"=Not Met")&gt;0)</formula>
    </cfRule>
  </conditionalFormatting>
  <conditionalFormatting sqref="G26:G29">
    <cfRule type="expression" dxfId="535" priority="54">
      <formula>OR(G21="SELECTIVE",G$20="N/A")</formula>
    </cfRule>
  </conditionalFormatting>
  <conditionalFormatting sqref="G25:G29">
    <cfRule type="expression" dxfId="534" priority="53">
      <formula>OR(G$20="SELECTIVE",G$20="N/A")</formula>
    </cfRule>
  </conditionalFormatting>
  <conditionalFormatting sqref="G16:G19">
    <cfRule type="expression" dxfId="533" priority="52">
      <formula>AND(G16&lt;&gt;"Met",G16&lt;&gt;"Not Met",G16&lt;&gt;"N/A",COUNTIF($C$16:$C$32,"=Yes")+COUNTIF($C$16:$C$32,"=No")+COUNTIF($C$16:$C$32,"=N/A")+COUNTIF($C$16:$C$32,"=Met")+COUNTIF($C$16:$C$32,"=Not Met")&gt;0)</formula>
    </cfRule>
  </conditionalFormatting>
  <conditionalFormatting sqref="G21:G29">
    <cfRule type="cellIs" dxfId="532" priority="49" stopIfTrue="1" operator="equal">
      <formula>"Not Met"</formula>
    </cfRule>
    <cfRule type="cellIs" dxfId="531" priority="50" stopIfTrue="1" operator="equal">
      <formula>"N/A"</formula>
    </cfRule>
  </conditionalFormatting>
  <conditionalFormatting sqref="G21:G29">
    <cfRule type="cellIs" dxfId="530" priority="47" operator="equal">
      <formula>"MET"</formula>
    </cfRule>
    <cfRule type="cellIs" dxfId="529" priority="48" operator="equal">
      <formula>"NO"</formula>
    </cfRule>
  </conditionalFormatting>
  <conditionalFormatting sqref="G21:G29">
    <cfRule type="cellIs" dxfId="528" priority="46" operator="equal">
      <formula>"NO"</formula>
    </cfRule>
  </conditionalFormatting>
  <conditionalFormatting sqref="G21:G29">
    <cfRule type="expression" dxfId="527" priority="51">
      <formula>AND(G21&lt;&gt;"Met",G21&lt;&gt;"Not Met",G21&lt;&gt;"N/A",COUNTIF($C$15:$C$32,"=Yes")+COUNTIF($C$15:$C$32,"=No")+COUNTIF($C$15:$C$32,"=N/A")+COUNTIF($C$15:$C$32,"=Met")+COUNTIF($C$15:$C$32,"=Not Met")&gt;0)</formula>
    </cfRule>
  </conditionalFormatting>
  <conditionalFormatting sqref="H26:H29">
    <cfRule type="expression" dxfId="526" priority="45">
      <formula>OR(H21="SELECTIVE",H$20="N/A")</formula>
    </cfRule>
  </conditionalFormatting>
  <conditionalFormatting sqref="H25:H29">
    <cfRule type="expression" dxfId="525" priority="44">
      <formula>OR(H$20="SELECTIVE",H$20="N/A")</formula>
    </cfRule>
  </conditionalFormatting>
  <conditionalFormatting sqref="H16:H19">
    <cfRule type="expression" dxfId="524" priority="43">
      <formula>AND(H16&lt;&gt;"Met",H16&lt;&gt;"Not Met",H16&lt;&gt;"N/A",COUNTIF($C$16:$C$32,"=Yes")+COUNTIF($C$16:$C$32,"=No")+COUNTIF($C$16:$C$32,"=N/A")+COUNTIF($C$16:$C$32,"=Met")+COUNTIF($C$16:$C$32,"=Not Met")&gt;0)</formula>
    </cfRule>
  </conditionalFormatting>
  <conditionalFormatting sqref="H21:H29">
    <cfRule type="cellIs" dxfId="523" priority="40" stopIfTrue="1" operator="equal">
      <formula>"Not Met"</formula>
    </cfRule>
    <cfRule type="cellIs" dxfId="522" priority="41" stopIfTrue="1" operator="equal">
      <formula>"N/A"</formula>
    </cfRule>
  </conditionalFormatting>
  <conditionalFormatting sqref="H21:H29">
    <cfRule type="cellIs" dxfId="521" priority="38" operator="equal">
      <formula>"MET"</formula>
    </cfRule>
    <cfRule type="cellIs" dxfId="520" priority="39" operator="equal">
      <formula>"NO"</formula>
    </cfRule>
  </conditionalFormatting>
  <conditionalFormatting sqref="H21:H29">
    <cfRule type="cellIs" dxfId="519" priority="37" operator="equal">
      <formula>"NO"</formula>
    </cfRule>
  </conditionalFormatting>
  <conditionalFormatting sqref="H21:H29">
    <cfRule type="expression" dxfId="518" priority="42">
      <formula>AND(H21&lt;&gt;"Met",H21&lt;&gt;"Not Met",H21&lt;&gt;"N/A",COUNTIF($C$15:$C$32,"=Yes")+COUNTIF($C$15:$C$32,"=No")+COUNTIF($C$15:$C$32,"=N/A")+COUNTIF($C$15:$C$32,"=Met")+COUNTIF($C$15:$C$32,"=Not Met")&gt;0)</formula>
    </cfRule>
  </conditionalFormatting>
  <conditionalFormatting sqref="I26:I29">
    <cfRule type="expression" dxfId="517" priority="36">
      <formula>OR(I21="SELECTIVE",I$20="N/A")</formula>
    </cfRule>
  </conditionalFormatting>
  <conditionalFormatting sqref="I25:I29">
    <cfRule type="expression" dxfId="516" priority="35">
      <formula>OR(I$20="SELECTIVE",I$20="N/A")</formula>
    </cfRule>
  </conditionalFormatting>
  <conditionalFormatting sqref="I16:I19">
    <cfRule type="expression" dxfId="515" priority="34">
      <formula>AND(I16&lt;&gt;"Met",I16&lt;&gt;"Not Met",I16&lt;&gt;"N/A",COUNTIF($C$16:$C$32,"=Yes")+COUNTIF($C$16:$C$32,"=No")+COUNTIF($C$16:$C$32,"=N/A")+COUNTIF($C$16:$C$32,"=Met")+COUNTIF($C$16:$C$32,"=Not Met")&gt;0)</formula>
    </cfRule>
  </conditionalFormatting>
  <conditionalFormatting sqref="I21:I29">
    <cfRule type="cellIs" dxfId="514" priority="31" stopIfTrue="1" operator="equal">
      <formula>"Not Met"</formula>
    </cfRule>
    <cfRule type="cellIs" dxfId="513" priority="32" stopIfTrue="1" operator="equal">
      <formula>"N/A"</formula>
    </cfRule>
  </conditionalFormatting>
  <conditionalFormatting sqref="I21:I29">
    <cfRule type="cellIs" dxfId="512" priority="29" operator="equal">
      <formula>"MET"</formula>
    </cfRule>
    <cfRule type="cellIs" dxfId="511" priority="30" operator="equal">
      <formula>"NO"</formula>
    </cfRule>
  </conditionalFormatting>
  <conditionalFormatting sqref="I21:I29">
    <cfRule type="cellIs" dxfId="510" priority="28" operator="equal">
      <formula>"NO"</formula>
    </cfRule>
  </conditionalFormatting>
  <conditionalFormatting sqref="I21:I29">
    <cfRule type="expression" dxfId="509" priority="33">
      <formula>AND(I21&lt;&gt;"Met",I21&lt;&gt;"Not Met",I21&lt;&gt;"N/A",COUNTIF($C$15:$C$32,"=Yes")+COUNTIF($C$15:$C$32,"=No")+COUNTIF($C$15:$C$32,"=N/A")+COUNTIF($C$15:$C$32,"=Met")+COUNTIF($C$15:$C$32,"=Not Met")&gt;0)</formula>
    </cfRule>
  </conditionalFormatting>
  <conditionalFormatting sqref="J26:J29">
    <cfRule type="expression" dxfId="508" priority="27">
      <formula>OR(J21="SELECTIVE",J$20="N/A")</formula>
    </cfRule>
  </conditionalFormatting>
  <conditionalFormatting sqref="J25:J29">
    <cfRule type="expression" dxfId="507" priority="26">
      <formula>OR(J$20="SELECTIVE",J$20="N/A")</formula>
    </cfRule>
  </conditionalFormatting>
  <conditionalFormatting sqref="J16:J19">
    <cfRule type="expression" dxfId="506" priority="25">
      <formula>AND(J16&lt;&gt;"Met",J16&lt;&gt;"Not Met",J16&lt;&gt;"N/A",COUNTIF($C$16:$C$32,"=Yes")+COUNTIF($C$16:$C$32,"=No")+COUNTIF($C$16:$C$32,"=N/A")+COUNTIF($C$16:$C$32,"=Met")+COUNTIF($C$16:$C$32,"=Not Met")&gt;0)</formula>
    </cfRule>
  </conditionalFormatting>
  <conditionalFormatting sqref="J21:J29">
    <cfRule type="cellIs" dxfId="505" priority="22" stopIfTrue="1" operator="equal">
      <formula>"Not Met"</formula>
    </cfRule>
    <cfRule type="cellIs" dxfId="504" priority="23" stopIfTrue="1" operator="equal">
      <formula>"N/A"</formula>
    </cfRule>
  </conditionalFormatting>
  <conditionalFormatting sqref="J21:J29">
    <cfRule type="cellIs" dxfId="503" priority="20" operator="equal">
      <formula>"MET"</formula>
    </cfRule>
    <cfRule type="cellIs" dxfId="502" priority="21" operator="equal">
      <formula>"NO"</formula>
    </cfRule>
  </conditionalFormatting>
  <conditionalFormatting sqref="J21:J29">
    <cfRule type="cellIs" dxfId="501" priority="19" operator="equal">
      <formula>"NO"</formula>
    </cfRule>
  </conditionalFormatting>
  <conditionalFormatting sqref="J21:J29">
    <cfRule type="expression" dxfId="500" priority="24">
      <formula>AND(J21&lt;&gt;"Met",J21&lt;&gt;"Not Met",J21&lt;&gt;"N/A",COUNTIF($C$15:$C$32,"=Yes")+COUNTIF($C$15:$C$32,"=No")+COUNTIF($C$15:$C$32,"=N/A")+COUNTIF($C$15:$C$32,"=Met")+COUNTIF($C$15:$C$32,"=Not Met")&gt;0)</formula>
    </cfRule>
  </conditionalFormatting>
  <conditionalFormatting sqref="K26:K29">
    <cfRule type="expression" dxfId="499" priority="18">
      <formula>OR(K21="SELECTIVE",K$20="N/A")</formula>
    </cfRule>
  </conditionalFormatting>
  <conditionalFormatting sqref="K25:K29">
    <cfRule type="expression" dxfId="498" priority="17">
      <formula>OR(K$20="SELECTIVE",K$20="N/A")</formula>
    </cfRule>
  </conditionalFormatting>
  <conditionalFormatting sqref="K16:K19">
    <cfRule type="expression" dxfId="497" priority="16">
      <formula>AND(K16&lt;&gt;"Met",K16&lt;&gt;"Not Met",K16&lt;&gt;"N/A",COUNTIF($C$16:$C$32,"=Yes")+COUNTIF($C$16:$C$32,"=No")+COUNTIF($C$16:$C$32,"=N/A")+COUNTIF($C$16:$C$32,"=Met")+COUNTIF($C$16:$C$32,"=Not Met")&gt;0)</formula>
    </cfRule>
  </conditionalFormatting>
  <conditionalFormatting sqref="K21:K29">
    <cfRule type="cellIs" dxfId="496" priority="13" stopIfTrue="1" operator="equal">
      <formula>"Not Met"</formula>
    </cfRule>
    <cfRule type="cellIs" dxfId="495" priority="14" stopIfTrue="1" operator="equal">
      <formula>"N/A"</formula>
    </cfRule>
  </conditionalFormatting>
  <conditionalFormatting sqref="K21:K29">
    <cfRule type="cellIs" dxfId="494" priority="11" operator="equal">
      <formula>"MET"</formula>
    </cfRule>
    <cfRule type="cellIs" dxfId="493" priority="12" operator="equal">
      <formula>"NO"</formula>
    </cfRule>
  </conditionalFormatting>
  <conditionalFormatting sqref="K21:K29">
    <cfRule type="cellIs" dxfId="492" priority="10" operator="equal">
      <formula>"NO"</formula>
    </cfRule>
  </conditionalFormatting>
  <conditionalFormatting sqref="K21:K29">
    <cfRule type="expression" dxfId="491" priority="15">
      <formula>AND(K21&lt;&gt;"Met",K21&lt;&gt;"Not Met",K21&lt;&gt;"N/A",COUNTIF($C$15:$C$32,"=Yes")+COUNTIF($C$15:$C$32,"=No")+COUNTIF($C$15:$C$32,"=N/A")+COUNTIF($C$15:$C$32,"=Met")+COUNTIF($C$15:$C$32,"=Not Met")&gt;0)</formula>
    </cfRule>
  </conditionalFormatting>
  <conditionalFormatting sqref="L26:L29">
    <cfRule type="expression" dxfId="490" priority="9">
      <formula>OR(L21="SELECTIVE",L$20="N/A")</formula>
    </cfRule>
  </conditionalFormatting>
  <conditionalFormatting sqref="L25:L29">
    <cfRule type="expression" dxfId="489" priority="8">
      <formula>OR(L$20="SELECTIVE",L$20="N/A")</formula>
    </cfRule>
  </conditionalFormatting>
  <conditionalFormatting sqref="L16:L19">
    <cfRule type="expression" dxfId="488" priority="7">
      <formula>AND(L16&lt;&gt;"Met",L16&lt;&gt;"Not Met",L16&lt;&gt;"N/A",COUNTIF($C$16:$C$32,"=Yes")+COUNTIF($C$16:$C$32,"=No")+COUNTIF($C$16:$C$32,"=N/A")+COUNTIF($C$16:$C$32,"=Met")+COUNTIF($C$16:$C$32,"=Not Met")&gt;0)</formula>
    </cfRule>
  </conditionalFormatting>
  <conditionalFormatting sqref="L21:L29">
    <cfRule type="cellIs" dxfId="487" priority="4" stopIfTrue="1" operator="equal">
      <formula>"Not Met"</formula>
    </cfRule>
    <cfRule type="cellIs" dxfId="486" priority="5" stopIfTrue="1" operator="equal">
      <formula>"N/A"</formula>
    </cfRule>
  </conditionalFormatting>
  <conditionalFormatting sqref="L21:L29">
    <cfRule type="cellIs" dxfId="485" priority="2" operator="equal">
      <formula>"MET"</formula>
    </cfRule>
    <cfRule type="cellIs" dxfId="484" priority="3" operator="equal">
      <formula>"NO"</formula>
    </cfRule>
  </conditionalFormatting>
  <conditionalFormatting sqref="L21:L29">
    <cfRule type="cellIs" dxfId="483" priority="1" operator="equal">
      <formula>"NO"</formula>
    </cfRule>
  </conditionalFormatting>
  <conditionalFormatting sqref="L21:L29">
    <cfRule type="expression" dxfId="482" priority="6">
      <formula>AND(L21&lt;&gt;"Met",L21&lt;&gt;"Not Met",L21&lt;&gt;"N/A",COUNTIF($C$15:$C$32,"=Yes")+COUNTIF($C$15:$C$32,"=No")+COUNTIF($C$15:$C$32,"=N/A")+COUNTIF($C$15:$C$32,"=Met")+COUNTIF($C$15:$C$32,"=Not Met")&gt;0)</formula>
    </cfRule>
  </conditionalFormatting>
  <dataValidations count="7">
    <dataValidation type="list" allowBlank="1" showInputMessage="1" showErrorMessage="1" sqref="C20:L20" xr:uid="{00000000-0002-0000-0600-000000000000}">
      <formula1>"SELECTIVE, INDICATED"</formula1>
    </dataValidation>
    <dataValidation type="list" allowBlank="1" showInputMessage="1" showErrorMessage="1" sqref="C16:L18 C30:L32" xr:uid="{00000000-0002-0000-0600-000001000000}">
      <formula1>"MET, NOT MET, N/A"</formula1>
    </dataValidation>
    <dataValidation type="list" allowBlank="1" showInputMessage="1" showErrorMessage="1" sqref="C21:L29" xr:uid="{00000000-0002-0000-0600-000002000000}">
      <formula1>"YES, NO, N/A"</formula1>
    </dataValidation>
    <dataValidation type="list" allowBlank="1" showInputMessage="1" showErrorMessage="1" sqref="C5:L5" xr:uid="{00000000-0002-0000-0600-000003000000}">
      <formula1>Providers</formula1>
    </dataValidation>
    <dataValidation type="list" allowBlank="1" showInputMessage="1" showErrorMessage="1" sqref="C7:L7" xr:uid="{00000000-0002-0000-0600-000004000000}">
      <formula1>Curr</formula1>
    </dataValidation>
    <dataValidation type="list" allowBlank="1" showInputMessage="1" showErrorMessage="1" sqref="C8:L8" xr:uid="{00000000-0002-0000-0600-000005000000}">
      <formula1>gender</formula1>
    </dataValidation>
    <dataValidation type="list" allowBlank="1" showInputMessage="1" showErrorMessage="1" sqref="C9:L9" xr:uid="{00000000-0002-0000-0600-000006000000}">
      <formula1>Age</formula1>
    </dataValidation>
  </dataValidations>
  <printOptions horizontalCentered="1"/>
  <pageMargins left="0.2" right="0.2" top="0.25" bottom="0.35" header="0.5" footer="0"/>
  <pageSetup paperSize="5" scale="95" orientation="landscape" r:id="rId1"/>
  <headerFooter alignWithMargins="0">
    <oddFooter>&amp;CSFY17 SAPTBG PREVENTION RECORD REVIEW&amp;R&amp;8&amp;K000000&amp;P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249977111117893"/>
  </sheetPr>
  <dimension ref="A1:L23"/>
  <sheetViews>
    <sheetView zoomScaleNormal="100" zoomScaleSheetLayoutView="50" workbookViewId="0">
      <selection activeCell="D34" sqref="D34"/>
    </sheetView>
  </sheetViews>
  <sheetFormatPr defaultColWidth="8.90625" defaultRowHeight="13"/>
  <cols>
    <col min="1" max="1" width="3.36328125" style="59" customWidth="1"/>
    <col min="2" max="2" width="75.6328125" style="37" customWidth="1"/>
    <col min="3" max="12" width="7.6328125" style="38" customWidth="1"/>
    <col min="13" max="16384" width="8.90625" style="3"/>
  </cols>
  <sheetData>
    <row r="1" spans="1:12" ht="37.5" customHeight="1">
      <c r="A1" s="62"/>
      <c r="B1" s="63"/>
      <c r="C1" s="156" t="s">
        <v>771</v>
      </c>
      <c r="D1" s="128"/>
      <c r="E1" s="128"/>
      <c r="F1" s="128"/>
      <c r="G1" s="128"/>
      <c r="H1" s="128"/>
      <c r="I1" s="128"/>
      <c r="J1" s="128"/>
      <c r="K1" s="128"/>
      <c r="L1" s="213"/>
    </row>
    <row r="2" spans="1:12" ht="18" customHeight="1">
      <c r="A2" s="64"/>
      <c r="B2" s="72" t="s">
        <v>171</v>
      </c>
      <c r="C2" s="152" t="str">
        <f>IF('Workbook Set-up'!$B$4="","[Name of LME-MCO]",'Workbook Set-up'!$B$4)</f>
        <v>[Name of LME-MCO]</v>
      </c>
      <c r="D2" s="65"/>
      <c r="E2" s="65"/>
      <c r="F2" s="65"/>
      <c r="G2" s="65"/>
      <c r="H2" s="65"/>
      <c r="I2" s="65"/>
      <c r="J2" s="65"/>
      <c r="K2" s="65"/>
      <c r="L2" s="214"/>
    </row>
    <row r="3" spans="1:12" ht="32.25"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12" ht="17.25" customHeight="1" thickBot="1">
      <c r="A4" s="67"/>
      <c r="B4" s="73" t="s">
        <v>11</v>
      </c>
      <c r="C4" s="67" t="str">
        <f>IF(AND('Workbook Set-up'!$B$14="",'Workbook Set-up'!$B$15=""),"",IF('Workbook Set-up'!$B$14='Workbook Set-up'!$B$15,TEXT('Workbook Set-up'!$B$14,"m/d/yyyy"),IF('Workbook Set-up'!$B$14&lt;&gt;'Workbook Set-up'!$B$15,TEXT('Workbook Set-up'!$B$14,"m/d/yyyy")&amp;" to "&amp;TEXT('Workbook Set-up'!$B$15,"m/d/yyyy"),"")))</f>
        <v/>
      </c>
      <c r="D4" s="68"/>
      <c r="E4" s="68"/>
      <c r="F4" s="68"/>
      <c r="G4" s="68"/>
      <c r="H4" s="68"/>
      <c r="I4" s="68"/>
      <c r="J4" s="68"/>
      <c r="K4" s="68"/>
      <c r="L4" s="69"/>
    </row>
    <row r="5" spans="1:12" s="419" customFormat="1" ht="15" customHeight="1">
      <c r="A5" s="397"/>
      <c r="B5" s="423" t="s">
        <v>3</v>
      </c>
      <c r="C5" s="808"/>
      <c r="D5" s="809"/>
      <c r="E5" s="809"/>
      <c r="F5" s="809"/>
      <c r="G5" s="809"/>
      <c r="H5" s="809"/>
      <c r="I5" s="809"/>
      <c r="J5" s="809"/>
      <c r="K5" s="809"/>
      <c r="L5" s="810"/>
    </row>
    <row r="6" spans="1:12" s="405" customFormat="1" ht="15" customHeight="1">
      <c r="A6" s="481"/>
      <c r="B6" s="482" t="s">
        <v>692</v>
      </c>
      <c r="C6" s="801"/>
      <c r="D6" s="802"/>
      <c r="E6" s="802"/>
      <c r="F6" s="802"/>
      <c r="G6" s="802"/>
      <c r="H6" s="802"/>
      <c r="I6" s="802"/>
      <c r="J6" s="802"/>
      <c r="K6" s="802"/>
      <c r="L6" s="803"/>
    </row>
    <row r="7" spans="1:12" s="421" customFormat="1" ht="15" customHeight="1">
      <c r="A7" s="420"/>
      <c r="B7" s="412" t="s">
        <v>253</v>
      </c>
      <c r="C7" s="804"/>
      <c r="D7" s="811"/>
      <c r="E7" s="811"/>
      <c r="F7" s="811"/>
      <c r="G7" s="811"/>
      <c r="H7" s="811"/>
      <c r="I7" s="811"/>
      <c r="J7" s="811"/>
      <c r="K7" s="811"/>
      <c r="L7" s="812"/>
    </row>
    <row r="8" spans="1:12" s="421" customFormat="1" ht="15" customHeight="1" thickBot="1">
      <c r="A8" s="422"/>
      <c r="B8" s="413" t="s">
        <v>242</v>
      </c>
      <c r="C8" s="804"/>
      <c r="D8" s="805"/>
      <c r="E8" s="805"/>
      <c r="F8" s="805"/>
      <c r="G8" s="805"/>
      <c r="H8" s="805"/>
      <c r="I8" s="805"/>
      <c r="J8" s="805"/>
      <c r="K8" s="805"/>
      <c r="L8" s="806"/>
    </row>
    <row r="9" spans="1:12" s="8" customFormat="1" ht="32.15" customHeight="1" thickBot="1">
      <c r="A9" s="11" t="s">
        <v>12</v>
      </c>
      <c r="B9" s="12" t="s">
        <v>13</v>
      </c>
      <c r="C9" s="13">
        <v>1</v>
      </c>
      <c r="D9" s="14">
        <v>2</v>
      </c>
      <c r="E9" s="14">
        <v>3</v>
      </c>
      <c r="F9" s="14">
        <v>4</v>
      </c>
      <c r="G9" s="14">
        <v>5</v>
      </c>
      <c r="H9" s="14">
        <v>6</v>
      </c>
      <c r="I9" s="14">
        <v>7</v>
      </c>
      <c r="J9" s="14">
        <v>8</v>
      </c>
      <c r="K9" s="14">
        <v>9</v>
      </c>
      <c r="L9" s="16">
        <v>10</v>
      </c>
    </row>
    <row r="10" spans="1:12" s="8" customFormat="1" ht="30" customHeight="1">
      <c r="A10" s="158" t="s">
        <v>15</v>
      </c>
      <c r="B10" s="57" t="s">
        <v>261</v>
      </c>
      <c r="C10" s="19"/>
      <c r="D10" s="22"/>
      <c r="E10" s="22"/>
      <c r="F10" s="22"/>
      <c r="G10" s="22"/>
      <c r="H10" s="22"/>
      <c r="I10" s="22"/>
      <c r="J10" s="22"/>
      <c r="K10" s="22"/>
      <c r="L10" s="149"/>
    </row>
    <row r="11" spans="1:12" s="8" customFormat="1" ht="30" customHeight="1">
      <c r="A11" s="157" t="s">
        <v>16</v>
      </c>
      <c r="B11" s="57" t="s">
        <v>262</v>
      </c>
      <c r="C11" s="131"/>
      <c r="D11" s="24"/>
      <c r="E11" s="24"/>
      <c r="F11" s="24"/>
      <c r="G11" s="24"/>
      <c r="H11" s="24"/>
      <c r="I11" s="24"/>
      <c r="J11" s="24"/>
      <c r="K11" s="24"/>
      <c r="L11" s="135"/>
    </row>
    <row r="12" spans="1:12" s="8" customFormat="1" ht="30" customHeight="1">
      <c r="A12" s="159" t="s">
        <v>17</v>
      </c>
      <c r="B12" s="57" t="s">
        <v>750</v>
      </c>
      <c r="C12" s="131"/>
      <c r="D12" s="24"/>
      <c r="E12" s="24"/>
      <c r="F12" s="24"/>
      <c r="G12" s="24"/>
      <c r="H12" s="24"/>
      <c r="I12" s="24"/>
      <c r="J12" s="24"/>
      <c r="K12" s="24"/>
      <c r="L12" s="135"/>
    </row>
    <row r="13" spans="1:12" s="8" customFormat="1" ht="28.5" customHeight="1">
      <c r="A13" s="159" t="s">
        <v>18</v>
      </c>
      <c r="B13" s="57" t="s">
        <v>263</v>
      </c>
      <c r="C13" s="131"/>
      <c r="D13" s="24"/>
      <c r="E13" s="24"/>
      <c r="F13" s="24"/>
      <c r="G13" s="24"/>
      <c r="H13" s="24"/>
      <c r="I13" s="24"/>
      <c r="J13" s="24"/>
      <c r="K13" s="24"/>
      <c r="L13" s="135"/>
    </row>
    <row r="14" spans="1:12" s="39" customFormat="1" ht="30" customHeight="1" thickBot="1">
      <c r="A14" s="166" t="s">
        <v>19</v>
      </c>
      <c r="B14" s="81" t="s">
        <v>249</v>
      </c>
      <c r="C14" s="93"/>
      <c r="D14" s="24"/>
      <c r="E14" s="24"/>
      <c r="F14" s="24"/>
      <c r="G14" s="24"/>
      <c r="H14" s="24"/>
      <c r="I14" s="24"/>
      <c r="J14" s="24"/>
      <c r="K14" s="24"/>
      <c r="L14" s="135"/>
    </row>
    <row r="15" spans="1:12" s="8" customFormat="1" ht="14.25" customHeight="1" thickBot="1">
      <c r="A15" s="59"/>
      <c r="B15" s="26" t="s">
        <v>27</v>
      </c>
      <c r="C15" s="176"/>
      <c r="D15" s="56"/>
      <c r="E15" s="54"/>
      <c r="F15" s="54"/>
      <c r="G15" s="54"/>
      <c r="H15" s="54"/>
      <c r="I15" s="54"/>
      <c r="J15" s="54"/>
      <c r="K15" s="54"/>
      <c r="L15" s="55"/>
    </row>
    <row r="16" spans="1:12" s="8" customFormat="1" ht="14" customHeight="1" thickBot="1">
      <c r="A16" s="59"/>
      <c r="B16" s="26"/>
      <c r="C16" s="27"/>
      <c r="D16" s="27"/>
      <c r="E16" s="27"/>
      <c r="F16" s="27"/>
      <c r="G16" s="27"/>
      <c r="H16" s="27"/>
      <c r="I16" s="27"/>
      <c r="J16" s="27"/>
      <c r="K16" s="27"/>
      <c r="L16" s="27"/>
    </row>
    <row r="17" spans="1:12" s="8" customFormat="1" ht="14" customHeight="1">
      <c r="A17" s="59"/>
      <c r="B17" s="28" t="s">
        <v>28</v>
      </c>
      <c r="C17" s="231">
        <f>COUNTIF(C10:C14,"=Met")</f>
        <v>0</v>
      </c>
      <c r="D17" s="241"/>
      <c r="E17" s="242"/>
      <c r="F17" s="242"/>
      <c r="G17" s="242"/>
      <c r="H17" s="242"/>
      <c r="I17" s="242"/>
      <c r="J17" s="242"/>
      <c r="K17" s="242"/>
      <c r="L17" s="243"/>
    </row>
    <row r="18" spans="1:12" s="8" customFormat="1" ht="14" customHeight="1">
      <c r="A18" s="59"/>
      <c r="B18" s="28" t="s">
        <v>29</v>
      </c>
      <c r="C18" s="232">
        <f>IF(SUM(C17,C19)=0,0,C17/SUM(C17,C19))</f>
        <v>0</v>
      </c>
      <c r="D18" s="244"/>
      <c r="E18" s="234"/>
      <c r="F18" s="234"/>
      <c r="G18" s="234"/>
      <c r="H18" s="234"/>
      <c r="I18" s="234"/>
      <c r="J18" s="234"/>
      <c r="K18" s="234"/>
      <c r="L18" s="239"/>
    </row>
    <row r="19" spans="1:12" s="8" customFormat="1" ht="14" customHeight="1">
      <c r="A19" s="59"/>
      <c r="B19" s="28" t="s">
        <v>30</v>
      </c>
      <c r="C19" s="226">
        <f>COUNTIF(C10:C14,"=Not Met")</f>
        <v>0</v>
      </c>
      <c r="D19" s="245"/>
      <c r="E19" s="240"/>
      <c r="F19" s="240"/>
      <c r="G19" s="240"/>
      <c r="H19" s="240"/>
      <c r="I19" s="240"/>
      <c r="J19" s="240"/>
      <c r="K19" s="240"/>
      <c r="L19" s="246"/>
    </row>
    <row r="20" spans="1:12" s="8" customFormat="1" ht="14" customHeight="1">
      <c r="A20" s="59"/>
      <c r="B20" s="28" t="s">
        <v>31</v>
      </c>
      <c r="C20" s="232">
        <f>IF(SUM(C17,C19)=0,0,C19/SUM(C17,C19))</f>
        <v>0</v>
      </c>
      <c r="D20" s="244"/>
      <c r="E20" s="234"/>
      <c r="F20" s="234"/>
      <c r="G20" s="234"/>
      <c r="H20" s="234"/>
      <c r="I20" s="234"/>
      <c r="J20" s="234"/>
      <c r="K20" s="234"/>
      <c r="L20" s="239"/>
    </row>
    <row r="21" spans="1:12" s="8" customFormat="1" ht="14" customHeight="1" thickBot="1">
      <c r="A21" s="59"/>
      <c r="B21" s="28" t="s">
        <v>32</v>
      </c>
      <c r="C21" s="233">
        <f>COUNTIF(C10:C14,"=N/A")</f>
        <v>0</v>
      </c>
      <c r="D21" s="247"/>
      <c r="E21" s="248"/>
      <c r="F21" s="248"/>
      <c r="G21" s="248"/>
      <c r="H21" s="248"/>
      <c r="I21" s="248"/>
      <c r="J21" s="248"/>
      <c r="K21" s="248"/>
      <c r="L21" s="249"/>
    </row>
    <row r="22" spans="1:12" s="8" customFormat="1" ht="14" customHeight="1">
      <c r="A22" s="807"/>
      <c r="B22" s="807"/>
      <c r="C22" s="807"/>
      <c r="D22" s="807"/>
      <c r="E22" s="807"/>
      <c r="F22" s="807"/>
      <c r="G22" s="807"/>
      <c r="H22" s="807"/>
      <c r="I22" s="807"/>
      <c r="J22" s="807"/>
      <c r="K22" s="807"/>
      <c r="L22" s="807"/>
    </row>
    <row r="23" spans="1:12">
      <c r="B23" s="84"/>
    </row>
  </sheetData>
  <sheetProtection sheet="1" objects="1" scenarios="1"/>
  <mergeCells count="5">
    <mergeCell ref="C6:L6"/>
    <mergeCell ref="C8:L8"/>
    <mergeCell ref="A22:L22"/>
    <mergeCell ref="C5:L5"/>
    <mergeCell ref="C7:L7"/>
  </mergeCells>
  <conditionalFormatting sqref="C10:L14">
    <cfRule type="cellIs" dxfId="481" priority="178" stopIfTrue="1" operator="equal">
      <formula>"Not Met"</formula>
    </cfRule>
    <cfRule type="cellIs" dxfId="480" priority="179" stopIfTrue="1" operator="equal">
      <formula>"N/A"</formula>
    </cfRule>
  </conditionalFormatting>
  <conditionalFormatting sqref="C10:C14">
    <cfRule type="cellIs" dxfId="479" priority="91" operator="equal">
      <formula>"MET"</formula>
    </cfRule>
    <cfRule type="expression" dxfId="478" priority="92">
      <formula>AND(C10&lt;&gt;"Met",C10&lt;&gt;"Not Met",C10&lt;&gt;"N/A",COUNTIF($C$10:$C$14,"=Yes")+COUNTIF($C$10:$C$14,"=No")+COUNTIF($C$10:$C$14,"=N/A")+COUNTIF($C$10:$C$14,"=Met")+COUNTIF($C$10:$C$14,"=Not Met")&gt;0)</formula>
    </cfRule>
  </conditionalFormatting>
  <conditionalFormatting sqref="C6">
    <cfRule type="cellIs" dxfId="477" priority="29" operator="equal">
      <formula>"NO"</formula>
    </cfRule>
    <cfRule type="cellIs" dxfId="476" priority="30" operator="equal">
      <formula>"MET"</formula>
    </cfRule>
  </conditionalFormatting>
  <dataValidations disablePrompts="1" count="3">
    <dataValidation type="list" allowBlank="1" showInputMessage="1" showErrorMessage="1" sqref="C10:L14" xr:uid="{00000000-0002-0000-0700-000000000000}">
      <formula1>"Met, Not Met, N/A"</formula1>
    </dataValidation>
    <dataValidation type="list" allowBlank="1" showInputMessage="1" showErrorMessage="1" sqref="C8:L8" xr:uid="{00000000-0002-0000-0700-000001000000}">
      <formula1>"YES, NO"</formula1>
    </dataValidation>
    <dataValidation type="list" allowBlank="1" showInputMessage="1" showErrorMessage="1" sqref="C5" xr:uid="{00000000-0002-0000-0700-000002000000}">
      <formula1>SAPTBGIV</formula1>
    </dataValidation>
  </dataValidations>
  <printOptions horizontalCentered="1"/>
  <pageMargins left="0.2" right="0.2" top="0.3" bottom="0.25" header="0.25" footer="0"/>
  <pageSetup paperSize="5" scale="88" orientation="landscape" r:id="rId1"/>
  <headerFooter alignWithMargins="0">
    <oddFooter>&amp;CSFY17 SAPTBG INDIVIDUALS USING SUBSTANCES INTRAVENOUSLY PROGRAM MONITORING&amp;R&amp;8&amp;K000000&amp;P</oddFooter>
  </headerFooter>
  <ignoredErrors>
    <ignoredError sqref="C17 C19 C2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249977111117893"/>
  </sheetPr>
  <dimension ref="A1:L61"/>
  <sheetViews>
    <sheetView zoomScaleNormal="100" zoomScaleSheetLayoutView="80" workbookViewId="0">
      <selection activeCell="O24" sqref="O24"/>
    </sheetView>
  </sheetViews>
  <sheetFormatPr defaultColWidth="8.90625" defaultRowHeight="13"/>
  <cols>
    <col min="1" max="1" width="3.36328125" style="59" customWidth="1"/>
    <col min="2" max="2" width="75.6328125" style="37" customWidth="1"/>
    <col min="3" max="11" width="7.6328125" style="38" customWidth="1"/>
    <col min="12" max="12" width="10.54296875" style="38" customWidth="1"/>
    <col min="13" max="16384" width="8.90625" style="3"/>
  </cols>
  <sheetData>
    <row r="1" spans="1:12" ht="39" customHeight="1">
      <c r="A1" s="62"/>
      <c r="B1" s="63"/>
      <c r="C1" s="156" t="s">
        <v>787</v>
      </c>
      <c r="D1" s="155"/>
      <c r="E1" s="155"/>
      <c r="F1" s="155"/>
      <c r="G1" s="155"/>
      <c r="H1" s="155"/>
      <c r="I1" s="155"/>
      <c r="J1" s="155"/>
      <c r="K1" s="155"/>
      <c r="L1" s="215"/>
    </row>
    <row r="2" spans="1:12" ht="18" customHeight="1">
      <c r="A2" s="64"/>
      <c r="B2" s="72" t="s">
        <v>171</v>
      </c>
      <c r="C2" s="217" t="str">
        <f>IF('Workbook Set-up'!$B$4="","[Name of LME-MCO]",'Workbook Set-up'!$B$4)</f>
        <v>[Name of LME-MCO]</v>
      </c>
      <c r="D2" s="216"/>
      <c r="E2" s="216"/>
      <c r="F2" s="216"/>
      <c r="G2" s="216"/>
      <c r="H2" s="216"/>
      <c r="I2" s="216"/>
      <c r="J2" s="216"/>
      <c r="K2" s="216"/>
      <c r="L2" s="218"/>
    </row>
    <row r="3" spans="1:12" ht="30" customHeight="1">
      <c r="A3" s="64"/>
      <c r="B3" s="72" t="s">
        <v>4</v>
      </c>
      <c r="C3" s="7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142"/>
      <c r="E3" s="142"/>
      <c r="F3" s="142"/>
      <c r="G3" s="142"/>
      <c r="H3" s="142"/>
      <c r="I3" s="142"/>
      <c r="J3" s="142"/>
      <c r="K3" s="142"/>
      <c r="L3" s="143"/>
    </row>
    <row r="4" spans="1:12" ht="17.25" customHeight="1" thickBot="1">
      <c r="A4" s="67"/>
      <c r="B4" s="73" t="s">
        <v>11</v>
      </c>
      <c r="C4" s="67" t="str">
        <f>IF(AND('Workbook Set-up'!$B$14="",'Workbook Set-up'!$B$15=""),"",IF('Workbook Set-up'!$B$14='Workbook Set-up'!$B$15,TEXT('Workbook Set-up'!$B$14,"m/d/yyyy"),IF('Workbook Set-up'!$B$14&lt;&gt;'Workbook Set-up'!$B$15,TEXT('Workbook Set-up'!$B$14,"m/d/yyyy")&amp;" to "&amp;TEXT('Workbook Set-up'!$B$15,"m/d/yyyy"),"")))</f>
        <v/>
      </c>
      <c r="D4" s="68"/>
      <c r="E4" s="68"/>
      <c r="F4" s="68"/>
      <c r="G4" s="68"/>
      <c r="H4" s="68"/>
      <c r="I4" s="68"/>
      <c r="J4" s="68"/>
      <c r="K4" s="68"/>
      <c r="L4" s="69"/>
    </row>
    <row r="5" spans="1:12" s="405" customFormat="1" ht="15" customHeight="1">
      <c r="A5" s="400"/>
      <c r="B5" s="423" t="s">
        <v>3</v>
      </c>
      <c r="C5" s="813"/>
      <c r="D5" s="814"/>
      <c r="E5" s="814"/>
      <c r="F5" s="814"/>
      <c r="G5" s="814"/>
      <c r="H5" s="814"/>
      <c r="I5" s="814"/>
      <c r="J5" s="814"/>
      <c r="K5" s="814"/>
      <c r="L5" s="815"/>
    </row>
    <row r="6" spans="1:12" s="405" customFormat="1" ht="15" customHeight="1">
      <c r="A6" s="481"/>
      <c r="B6" s="482" t="s">
        <v>692</v>
      </c>
      <c r="C6" s="801"/>
      <c r="D6" s="802"/>
      <c r="E6" s="802"/>
      <c r="F6" s="802"/>
      <c r="G6" s="802"/>
      <c r="H6" s="802"/>
      <c r="I6" s="802"/>
      <c r="J6" s="802"/>
      <c r="K6" s="802"/>
      <c r="L6" s="803"/>
    </row>
    <row r="7" spans="1:12" s="405" customFormat="1" ht="15" customHeight="1">
      <c r="A7" s="402"/>
      <c r="B7" s="432" t="s">
        <v>253</v>
      </c>
      <c r="C7" s="801"/>
      <c r="D7" s="802"/>
      <c r="E7" s="802"/>
      <c r="F7" s="802"/>
      <c r="G7" s="802"/>
      <c r="H7" s="802"/>
      <c r="I7" s="802"/>
      <c r="J7" s="802"/>
      <c r="K7" s="802"/>
      <c r="L7" s="803"/>
    </row>
    <row r="8" spans="1:12" s="438" customFormat="1" ht="15" customHeight="1">
      <c r="A8" s="435"/>
      <c r="B8" s="436" t="s">
        <v>54</v>
      </c>
      <c r="C8" s="424"/>
      <c r="D8" s="437"/>
      <c r="E8" s="437"/>
      <c r="F8" s="437"/>
      <c r="G8" s="437"/>
      <c r="H8" s="437"/>
      <c r="I8" s="437"/>
      <c r="J8" s="437"/>
      <c r="K8" s="437"/>
      <c r="L8" s="425"/>
    </row>
    <row r="9" spans="1:12" s="405" customFormat="1" ht="15" customHeight="1">
      <c r="A9" s="402"/>
      <c r="B9" s="432" t="s">
        <v>55</v>
      </c>
      <c r="C9" s="403"/>
      <c r="D9" s="403"/>
      <c r="E9" s="403"/>
      <c r="F9" s="403"/>
      <c r="G9" s="403"/>
      <c r="H9" s="403"/>
      <c r="I9" s="403"/>
      <c r="J9" s="403"/>
      <c r="K9" s="403"/>
      <c r="L9" s="404"/>
    </row>
    <row r="10" spans="1:12" s="405" customFormat="1" ht="15" customHeight="1">
      <c r="A10" s="426"/>
      <c r="B10" s="433" t="s">
        <v>56</v>
      </c>
      <c r="C10" s="427"/>
      <c r="D10" s="427"/>
      <c r="E10" s="427"/>
      <c r="F10" s="427"/>
      <c r="G10" s="427"/>
      <c r="H10" s="427"/>
      <c r="I10" s="427"/>
      <c r="J10" s="427"/>
      <c r="K10" s="427"/>
      <c r="L10" s="428"/>
    </row>
    <row r="11" spans="1:12" s="405" customFormat="1" ht="15" customHeight="1" thickBot="1">
      <c r="A11" s="409"/>
      <c r="B11" s="434" t="s">
        <v>662</v>
      </c>
      <c r="C11" s="429"/>
      <c r="D11" s="430"/>
      <c r="E11" s="430"/>
      <c r="F11" s="430"/>
      <c r="G11" s="430"/>
      <c r="H11" s="430"/>
      <c r="I11" s="430"/>
      <c r="J11" s="430"/>
      <c r="K11" s="430"/>
      <c r="L11" s="431"/>
    </row>
    <row r="12" spans="1:12" s="8" customFormat="1" ht="32.15" customHeight="1" thickBot="1">
      <c r="A12" s="11" t="s">
        <v>12</v>
      </c>
      <c r="B12" s="12" t="s">
        <v>13</v>
      </c>
      <c r="C12" s="13">
        <v>1</v>
      </c>
      <c r="D12" s="14">
        <v>2</v>
      </c>
      <c r="E12" s="14">
        <v>3</v>
      </c>
      <c r="F12" s="14">
        <v>4</v>
      </c>
      <c r="G12" s="14">
        <v>5</v>
      </c>
      <c r="H12" s="14">
        <v>6</v>
      </c>
      <c r="I12" s="14">
        <v>7</v>
      </c>
      <c r="J12" s="14">
        <v>8</v>
      </c>
      <c r="K12" s="14">
        <v>9</v>
      </c>
      <c r="L12" s="16">
        <v>10</v>
      </c>
    </row>
    <row r="13" spans="1:12" s="8" customFormat="1" ht="35.15" customHeight="1">
      <c r="A13" s="164" t="s">
        <v>15</v>
      </c>
      <c r="B13" s="225" t="s">
        <v>637</v>
      </c>
      <c r="C13" s="291" t="str">
        <f>IF(AND(C14="YES",COUNTIF(C15:C17,"YES")&gt;=1),"MET",IF(COUNTIF(C14:C17,"N/A")=4,"N/A", IF(COUNTA(C14:C17)=0,"","NOT MET")))</f>
        <v/>
      </c>
      <c r="D13" s="291" t="str">
        <f t="shared" ref="D13:L13" si="0">IF(AND(D14="YES",COUNTIF(D15:D17,"YES")&gt;=1),"MET",IF(COUNTIF(D14:D17,"N/A")=4,"N/A", IF(COUNTA(D14:D17)=0,"","NOT MET")))</f>
        <v/>
      </c>
      <c r="E13" s="291" t="str">
        <f t="shared" si="0"/>
        <v/>
      </c>
      <c r="F13" s="291" t="str">
        <f t="shared" si="0"/>
        <v/>
      </c>
      <c r="G13" s="291" t="str">
        <f t="shared" si="0"/>
        <v/>
      </c>
      <c r="H13" s="291" t="str">
        <f t="shared" si="0"/>
        <v/>
      </c>
      <c r="I13" s="291" t="str">
        <f t="shared" si="0"/>
        <v/>
      </c>
      <c r="J13" s="291" t="str">
        <f t="shared" si="0"/>
        <v/>
      </c>
      <c r="K13" s="291" t="str">
        <f t="shared" si="0"/>
        <v/>
      </c>
      <c r="L13" s="306" t="str">
        <f t="shared" si="0"/>
        <v/>
      </c>
    </row>
    <row r="14" spans="1:12" s="8" customFormat="1" ht="26.15" customHeight="1">
      <c r="A14" s="160"/>
      <c r="B14" s="167" t="s">
        <v>669</v>
      </c>
      <c r="C14" s="24"/>
      <c r="D14" s="24"/>
      <c r="E14" s="24"/>
      <c r="F14" s="24"/>
      <c r="G14" s="24"/>
      <c r="H14" s="24"/>
      <c r="I14" s="24"/>
      <c r="J14" s="24"/>
      <c r="K14" s="24"/>
      <c r="L14" s="98"/>
    </row>
    <row r="15" spans="1:12" s="8" customFormat="1" ht="26.15" customHeight="1">
      <c r="A15" s="160"/>
      <c r="B15" s="167" t="s">
        <v>670</v>
      </c>
      <c r="C15" s="24"/>
      <c r="D15" s="24"/>
      <c r="E15" s="24"/>
      <c r="F15" s="24"/>
      <c r="G15" s="24"/>
      <c r="H15" s="24"/>
      <c r="I15" s="24"/>
      <c r="J15" s="24"/>
      <c r="K15" s="24"/>
      <c r="L15" s="98"/>
    </row>
    <row r="16" spans="1:12" s="8" customFormat="1" ht="26.15" customHeight="1">
      <c r="A16" s="160"/>
      <c r="B16" s="167" t="s">
        <v>671</v>
      </c>
      <c r="C16" s="24"/>
      <c r="D16" s="24"/>
      <c r="E16" s="24"/>
      <c r="F16" s="24"/>
      <c r="G16" s="24"/>
      <c r="H16" s="24"/>
      <c r="I16" s="24"/>
      <c r="J16" s="24"/>
      <c r="K16" s="24"/>
      <c r="L16" s="98"/>
    </row>
    <row r="17" spans="1:12" s="8" customFormat="1" ht="26.15" customHeight="1">
      <c r="A17" s="160"/>
      <c r="B17" s="167" t="s">
        <v>672</v>
      </c>
      <c r="C17" s="131"/>
      <c r="D17" s="24"/>
      <c r="E17" s="24"/>
      <c r="F17" s="24"/>
      <c r="G17" s="24"/>
      <c r="H17" s="24"/>
      <c r="I17" s="24"/>
      <c r="J17" s="24"/>
      <c r="K17" s="24"/>
      <c r="L17" s="98"/>
    </row>
    <row r="18" spans="1:12" s="8" customFormat="1" ht="35.15" customHeight="1">
      <c r="A18" s="163" t="s">
        <v>16</v>
      </c>
      <c r="B18" s="57" t="s">
        <v>162</v>
      </c>
      <c r="C18" s="131"/>
      <c r="D18" s="24"/>
      <c r="E18" s="24"/>
      <c r="F18" s="24"/>
      <c r="G18" s="24"/>
      <c r="H18" s="24"/>
      <c r="I18" s="24"/>
      <c r="J18" s="24"/>
      <c r="K18" s="24"/>
      <c r="L18" s="98"/>
    </row>
    <row r="19" spans="1:12" s="8" customFormat="1" ht="35.15" customHeight="1">
      <c r="A19" s="165" t="s">
        <v>17</v>
      </c>
      <c r="B19" s="57" t="s">
        <v>163</v>
      </c>
      <c r="C19" s="131"/>
      <c r="D19" s="24"/>
      <c r="E19" s="24"/>
      <c r="F19" s="24"/>
      <c r="G19" s="24"/>
      <c r="H19" s="24"/>
      <c r="I19" s="24"/>
      <c r="J19" s="24"/>
      <c r="K19" s="24"/>
      <c r="L19" s="98"/>
    </row>
    <row r="20" spans="1:12" s="8" customFormat="1" ht="35.15" customHeight="1">
      <c r="A20" s="165" t="s">
        <v>18</v>
      </c>
      <c r="B20" s="57" t="s">
        <v>245</v>
      </c>
      <c r="C20" s="131"/>
      <c r="D20" s="24"/>
      <c r="E20" s="24"/>
      <c r="F20" s="24"/>
      <c r="G20" s="24"/>
      <c r="H20" s="24"/>
      <c r="I20" s="24"/>
      <c r="J20" s="24"/>
      <c r="K20" s="24"/>
      <c r="L20" s="98"/>
    </row>
    <row r="21" spans="1:12" s="8" customFormat="1" ht="53.25" customHeight="1">
      <c r="A21" s="164" t="s">
        <v>19</v>
      </c>
      <c r="B21" s="225" t="s">
        <v>857</v>
      </c>
      <c r="C21" s="290" t="str">
        <f>IF(COUNTIF(C22:C31, "YES")=10, "MET", IF(COUNTIF(C22:C31, "NO")&gt;=1, "NOT MET",IF(COUNTIF(C22:C31,"=N/A")=10,"N/A","")))</f>
        <v/>
      </c>
      <c r="D21" s="291" t="str">
        <f t="shared" ref="D21:L21" si="1">IF(COUNTIF(D22:D31, "YES")=10, "MET", IF(COUNTIF(D22:D31, "NO")&gt;=1, "NOT MET",IF(COUNTIF(D22:D31,"=N/A")=10,"N/A","")))</f>
        <v/>
      </c>
      <c r="E21" s="291" t="str">
        <f t="shared" si="1"/>
        <v/>
      </c>
      <c r="F21" s="291" t="str">
        <f t="shared" si="1"/>
        <v/>
      </c>
      <c r="G21" s="291" t="str">
        <f t="shared" si="1"/>
        <v/>
      </c>
      <c r="H21" s="291" t="str">
        <f t="shared" si="1"/>
        <v/>
      </c>
      <c r="I21" s="291" t="str">
        <f t="shared" si="1"/>
        <v/>
      </c>
      <c r="J21" s="291" t="str">
        <f t="shared" si="1"/>
        <v/>
      </c>
      <c r="K21" s="291" t="str">
        <f t="shared" si="1"/>
        <v/>
      </c>
      <c r="L21" s="306" t="str">
        <f t="shared" si="1"/>
        <v/>
      </c>
    </row>
    <row r="22" spans="1:12" s="8" customFormat="1" ht="19.5" customHeight="1">
      <c r="A22" s="21"/>
      <c r="B22" s="57" t="s">
        <v>645</v>
      </c>
      <c r="C22" s="131"/>
      <c r="D22" s="24"/>
      <c r="E22" s="24"/>
      <c r="F22" s="24"/>
      <c r="G22" s="24"/>
      <c r="H22" s="24"/>
      <c r="I22" s="24"/>
      <c r="J22" s="24"/>
      <c r="K22" s="24"/>
      <c r="L22" s="98"/>
    </row>
    <row r="23" spans="1:12" s="8" customFormat="1" ht="19.5" customHeight="1">
      <c r="A23" s="21"/>
      <c r="B23" s="57" t="s">
        <v>646</v>
      </c>
      <c r="C23" s="131"/>
      <c r="D23" s="24"/>
      <c r="E23" s="24"/>
      <c r="F23" s="24"/>
      <c r="G23" s="24"/>
      <c r="H23" s="24"/>
      <c r="I23" s="24"/>
      <c r="J23" s="24"/>
      <c r="K23" s="24"/>
      <c r="L23" s="98"/>
    </row>
    <row r="24" spans="1:12" s="8" customFormat="1" ht="19.5" customHeight="1">
      <c r="A24" s="21"/>
      <c r="B24" s="57" t="s">
        <v>759</v>
      </c>
      <c r="C24" s="131"/>
      <c r="D24" s="24"/>
      <c r="E24" s="24"/>
      <c r="F24" s="24"/>
      <c r="G24" s="24"/>
      <c r="H24" s="24"/>
      <c r="I24" s="24"/>
      <c r="J24" s="24"/>
      <c r="K24" s="24"/>
      <c r="L24" s="98"/>
    </row>
    <row r="25" spans="1:12" s="8" customFormat="1" ht="19.5" customHeight="1">
      <c r="A25" s="21"/>
      <c r="B25" s="57" t="s">
        <v>760</v>
      </c>
      <c r="C25" s="131"/>
      <c r="D25" s="24"/>
      <c r="E25" s="24"/>
      <c r="F25" s="24"/>
      <c r="G25" s="24"/>
      <c r="H25" s="24"/>
      <c r="I25" s="24"/>
      <c r="J25" s="24"/>
      <c r="K25" s="24"/>
      <c r="L25" s="98"/>
    </row>
    <row r="26" spans="1:12" s="8" customFormat="1" ht="19.5" customHeight="1">
      <c r="A26" s="21"/>
      <c r="B26" s="57" t="s">
        <v>761</v>
      </c>
      <c r="C26" s="131"/>
      <c r="D26" s="24"/>
      <c r="E26" s="24"/>
      <c r="F26" s="24"/>
      <c r="G26" s="24"/>
      <c r="H26" s="24"/>
      <c r="I26" s="24"/>
      <c r="J26" s="24"/>
      <c r="K26" s="24"/>
      <c r="L26" s="98"/>
    </row>
    <row r="27" spans="1:12" s="8" customFormat="1" ht="19.5" customHeight="1">
      <c r="A27" s="21"/>
      <c r="B27" s="57" t="s">
        <v>647</v>
      </c>
      <c r="C27" s="131"/>
      <c r="D27" s="24"/>
      <c r="E27" s="24"/>
      <c r="F27" s="24"/>
      <c r="G27" s="24"/>
      <c r="H27" s="24"/>
      <c r="I27" s="24"/>
      <c r="J27" s="24"/>
      <c r="K27" s="24"/>
      <c r="L27" s="98"/>
    </row>
    <row r="28" spans="1:12" s="8" customFormat="1" ht="25.5" customHeight="1">
      <c r="A28" s="21"/>
      <c r="B28" s="57" t="s">
        <v>648</v>
      </c>
      <c r="C28" s="131"/>
      <c r="D28" s="24"/>
      <c r="E28" s="24"/>
      <c r="F28" s="24"/>
      <c r="G28" s="24"/>
      <c r="H28" s="24"/>
      <c r="I28" s="24"/>
      <c r="J28" s="24"/>
      <c r="K28" s="24"/>
      <c r="L28" s="98"/>
    </row>
    <row r="29" spans="1:12" s="8" customFormat="1" ht="20.149999999999999" customHeight="1">
      <c r="A29" s="21"/>
      <c r="B29" s="57" t="s">
        <v>852</v>
      </c>
      <c r="C29" s="131"/>
      <c r="D29" s="24"/>
      <c r="E29" s="24"/>
      <c r="F29" s="24"/>
      <c r="G29" s="24"/>
      <c r="H29" s="24"/>
      <c r="I29" s="24"/>
      <c r="J29" s="24"/>
      <c r="K29" s="24"/>
      <c r="L29" s="98"/>
    </row>
    <row r="30" spans="1:12" s="8" customFormat="1" ht="20.149999999999999" customHeight="1">
      <c r="A30" s="21"/>
      <c r="B30" s="57" t="s">
        <v>762</v>
      </c>
      <c r="C30" s="24"/>
      <c r="D30" s="24"/>
      <c r="E30" s="24"/>
      <c r="F30" s="24"/>
      <c r="G30" s="24"/>
      <c r="H30" s="24"/>
      <c r="I30" s="24"/>
      <c r="J30" s="24"/>
      <c r="K30" s="24"/>
      <c r="L30" s="98"/>
    </row>
    <row r="31" spans="1:12" s="8" customFormat="1" ht="20.149999999999999" customHeight="1">
      <c r="A31" s="508"/>
      <c r="B31" s="221" t="s">
        <v>791</v>
      </c>
      <c r="C31" s="24"/>
      <c r="D31" s="24"/>
      <c r="E31" s="24"/>
      <c r="F31" s="24"/>
      <c r="G31" s="24"/>
      <c r="H31" s="24"/>
      <c r="I31" s="24"/>
      <c r="J31" s="24"/>
      <c r="K31" s="24"/>
      <c r="L31" s="98"/>
    </row>
    <row r="32" spans="1:12" s="8" customFormat="1" ht="35.15" customHeight="1">
      <c r="A32" s="164" t="s">
        <v>20</v>
      </c>
      <c r="B32" s="151" t="s">
        <v>219</v>
      </c>
      <c r="C32" s="24"/>
      <c r="D32" s="24"/>
      <c r="E32" s="24"/>
      <c r="F32" s="24"/>
      <c r="G32" s="24"/>
      <c r="H32" s="24"/>
      <c r="I32" s="24"/>
      <c r="J32" s="24"/>
      <c r="K32" s="24"/>
      <c r="L32" s="98"/>
    </row>
    <row r="33" spans="1:12" s="8" customFormat="1" ht="35.15" customHeight="1">
      <c r="A33" s="165" t="s">
        <v>21</v>
      </c>
      <c r="B33" s="225" t="s">
        <v>683</v>
      </c>
      <c r="C33" s="291" t="str">
        <f>IF(COUNTIF(C34:C38, "NO")&gt;=1,"NOT MET",IF(COUNTIF(C34:C38, "YES")&gt;=1, "MET",IF(COUNTIF(C34:C38,"=N/A")=5,"N/A","")))</f>
        <v/>
      </c>
      <c r="D33" s="291" t="str">
        <f t="shared" ref="D33:L33" si="2">IF(COUNTIF(D34:D38, "NO")&gt;=1,"NOT MET",IF(COUNTIF(D34:D38, "YES")&gt;=1, "MET",IF(COUNTIF(D34:D38,"=N/A")=5,"N/A","")))</f>
        <v/>
      </c>
      <c r="E33" s="291" t="str">
        <f t="shared" si="2"/>
        <v/>
      </c>
      <c r="F33" s="291" t="str">
        <f t="shared" si="2"/>
        <v/>
      </c>
      <c r="G33" s="291" t="str">
        <f t="shared" si="2"/>
        <v/>
      </c>
      <c r="H33" s="291" t="str">
        <f t="shared" si="2"/>
        <v/>
      </c>
      <c r="I33" s="291" t="str">
        <f t="shared" si="2"/>
        <v/>
      </c>
      <c r="J33" s="291" t="str">
        <f t="shared" si="2"/>
        <v/>
      </c>
      <c r="K33" s="291" t="str">
        <f t="shared" si="2"/>
        <v/>
      </c>
      <c r="L33" s="306" t="str">
        <f t="shared" si="2"/>
        <v/>
      </c>
    </row>
    <row r="34" spans="1:12" s="8" customFormat="1" ht="15" customHeight="1">
      <c r="A34" s="82"/>
      <c r="B34" s="220" t="s">
        <v>649</v>
      </c>
      <c r="C34" s="17"/>
      <c r="D34" s="24"/>
      <c r="E34" s="24"/>
      <c r="F34" s="24"/>
      <c r="G34" s="24"/>
      <c r="H34" s="24"/>
      <c r="I34" s="24"/>
      <c r="J34" s="24"/>
      <c r="K34" s="24"/>
      <c r="L34" s="98"/>
    </row>
    <row r="35" spans="1:12" s="8" customFormat="1" ht="15" customHeight="1">
      <c r="A35" s="82"/>
      <c r="B35" s="151" t="s">
        <v>763</v>
      </c>
      <c r="C35" s="17"/>
      <c r="D35" s="24"/>
      <c r="E35" s="24"/>
      <c r="F35" s="24"/>
      <c r="G35" s="24"/>
      <c r="H35" s="24"/>
      <c r="I35" s="24"/>
      <c r="J35" s="24"/>
      <c r="K35" s="24"/>
      <c r="L35" s="98"/>
    </row>
    <row r="36" spans="1:12" s="8" customFormat="1" ht="15" customHeight="1">
      <c r="A36" s="82"/>
      <c r="B36" s="151" t="s">
        <v>764</v>
      </c>
      <c r="C36" s="17"/>
      <c r="D36" s="24"/>
      <c r="E36" s="24"/>
      <c r="F36" s="24"/>
      <c r="G36" s="24"/>
      <c r="H36" s="24"/>
      <c r="I36" s="24"/>
      <c r="J36" s="24"/>
      <c r="K36" s="24"/>
      <c r="L36" s="98"/>
    </row>
    <row r="37" spans="1:12" s="8" customFormat="1" ht="15" customHeight="1">
      <c r="A37" s="82"/>
      <c r="B37" s="151" t="s">
        <v>765</v>
      </c>
      <c r="C37" s="17"/>
      <c r="D37" s="24"/>
      <c r="E37" s="24"/>
      <c r="F37" s="24"/>
      <c r="G37" s="24"/>
      <c r="H37" s="24"/>
      <c r="I37" s="24"/>
      <c r="J37" s="24"/>
      <c r="K37" s="24"/>
      <c r="L37" s="98"/>
    </row>
    <row r="38" spans="1:12" s="8" customFormat="1" ht="15" customHeight="1">
      <c r="A38" s="736"/>
      <c r="B38" s="734" t="s">
        <v>650</v>
      </c>
      <c r="C38" s="17"/>
      <c r="D38" s="24"/>
      <c r="E38" s="24"/>
      <c r="F38" s="24"/>
      <c r="G38" s="24"/>
      <c r="H38" s="24"/>
      <c r="I38" s="24"/>
      <c r="J38" s="24"/>
      <c r="K38" s="24"/>
      <c r="L38" s="98"/>
    </row>
    <row r="39" spans="1:12" s="8" customFormat="1" ht="26.25" customHeight="1">
      <c r="A39" s="737">
        <v>8</v>
      </c>
      <c r="B39" s="734" t="s">
        <v>264</v>
      </c>
      <c r="C39" s="732"/>
      <c r="D39" s="502"/>
      <c r="E39" s="502"/>
      <c r="F39" s="502"/>
      <c r="G39" s="502"/>
      <c r="H39" s="502"/>
      <c r="I39" s="502"/>
      <c r="J39" s="502"/>
      <c r="K39" s="502"/>
      <c r="L39" s="733"/>
    </row>
    <row r="40" spans="1:12" s="8" customFormat="1" ht="28.5" customHeight="1" thickBot="1">
      <c r="A40" s="738">
        <v>9</v>
      </c>
      <c r="B40" s="735" t="s">
        <v>264</v>
      </c>
      <c r="C40" s="732"/>
      <c r="D40" s="502"/>
      <c r="E40" s="502"/>
      <c r="F40" s="502"/>
      <c r="G40" s="502"/>
      <c r="H40" s="502"/>
      <c r="I40" s="502"/>
      <c r="J40" s="502"/>
      <c r="K40" s="502"/>
      <c r="L40" s="733"/>
    </row>
    <row r="41" spans="1:12" s="8" customFormat="1" ht="14" customHeight="1" thickBot="1">
      <c r="A41" s="59"/>
      <c r="B41" s="26" t="s">
        <v>27</v>
      </c>
      <c r="C41" s="53"/>
      <c r="D41" s="54"/>
      <c r="E41" s="54"/>
      <c r="F41" s="54"/>
      <c r="G41" s="54"/>
      <c r="H41" s="54"/>
      <c r="I41" s="54"/>
      <c r="J41" s="54"/>
      <c r="K41" s="54"/>
      <c r="L41" s="55"/>
    </row>
    <row r="42" spans="1:12" s="8" customFormat="1" ht="14" customHeight="1" thickBot="1">
      <c r="A42" s="59"/>
      <c r="B42" s="26"/>
      <c r="C42" s="27"/>
      <c r="D42" s="27"/>
      <c r="E42" s="27"/>
      <c r="F42" s="27"/>
      <c r="G42" s="27"/>
      <c r="H42" s="27"/>
      <c r="I42" s="27"/>
      <c r="J42" s="27"/>
      <c r="K42" s="27"/>
      <c r="L42" s="368"/>
    </row>
    <row r="43" spans="1:12" s="8" customFormat="1" ht="14" customHeight="1">
      <c r="A43" s="59"/>
      <c r="B43" s="28" t="s">
        <v>28</v>
      </c>
      <c r="C43" s="29">
        <f t="shared" ref="C43:L43" si="3">COUNTIF(C13:C38,"=Met")</f>
        <v>0</v>
      </c>
      <c r="D43" s="30">
        <f t="shared" si="3"/>
        <v>0</v>
      </c>
      <c r="E43" s="30">
        <f t="shared" si="3"/>
        <v>0</v>
      </c>
      <c r="F43" s="30">
        <f t="shared" si="3"/>
        <v>0</v>
      </c>
      <c r="G43" s="30">
        <f t="shared" si="3"/>
        <v>0</v>
      </c>
      <c r="H43" s="30">
        <f t="shared" si="3"/>
        <v>0</v>
      </c>
      <c r="I43" s="30">
        <f t="shared" si="3"/>
        <v>0</v>
      </c>
      <c r="J43" s="30">
        <f t="shared" si="3"/>
        <v>0</v>
      </c>
      <c r="K43" s="30">
        <f t="shared" si="3"/>
        <v>0</v>
      </c>
      <c r="L43" s="227">
        <f t="shared" si="3"/>
        <v>0</v>
      </c>
    </row>
    <row r="44" spans="1:12" s="8" customFormat="1" ht="14" customHeight="1">
      <c r="A44" s="59"/>
      <c r="B44" s="28" t="s">
        <v>29</v>
      </c>
      <c r="C44" s="31">
        <f t="shared" ref="C44:L44" si="4">IF(SUM(C43,C45)=0,0,C43/SUM(C43,C45))</f>
        <v>0</v>
      </c>
      <c r="D44" s="32">
        <f t="shared" si="4"/>
        <v>0</v>
      </c>
      <c r="E44" s="32">
        <f t="shared" si="4"/>
        <v>0</v>
      </c>
      <c r="F44" s="32">
        <f t="shared" si="4"/>
        <v>0</v>
      </c>
      <c r="G44" s="32">
        <f t="shared" si="4"/>
        <v>0</v>
      </c>
      <c r="H44" s="32">
        <f t="shared" si="4"/>
        <v>0</v>
      </c>
      <c r="I44" s="32">
        <f t="shared" si="4"/>
        <v>0</v>
      </c>
      <c r="J44" s="32">
        <f t="shared" si="4"/>
        <v>0</v>
      </c>
      <c r="K44" s="32">
        <f t="shared" si="4"/>
        <v>0</v>
      </c>
      <c r="L44" s="228">
        <f t="shared" si="4"/>
        <v>0</v>
      </c>
    </row>
    <row r="45" spans="1:12" s="8" customFormat="1" ht="14" customHeight="1">
      <c r="A45" s="59"/>
      <c r="B45" s="28" t="s">
        <v>30</v>
      </c>
      <c r="C45" s="226">
        <f t="shared" ref="C45:L45" si="5">COUNTIF(C13:C38,"=Not Met")</f>
        <v>0</v>
      </c>
      <c r="D45" s="34">
        <f t="shared" si="5"/>
        <v>0</v>
      </c>
      <c r="E45" s="34">
        <f t="shared" si="5"/>
        <v>0</v>
      </c>
      <c r="F45" s="34">
        <f t="shared" si="5"/>
        <v>0</v>
      </c>
      <c r="G45" s="34">
        <f t="shared" si="5"/>
        <v>0</v>
      </c>
      <c r="H45" s="34">
        <f t="shared" si="5"/>
        <v>0</v>
      </c>
      <c r="I45" s="34">
        <f t="shared" si="5"/>
        <v>0</v>
      </c>
      <c r="J45" s="34">
        <f t="shared" si="5"/>
        <v>0</v>
      </c>
      <c r="K45" s="34">
        <f t="shared" si="5"/>
        <v>0</v>
      </c>
      <c r="L45" s="229">
        <f t="shared" si="5"/>
        <v>0</v>
      </c>
    </row>
    <row r="46" spans="1:12" s="8" customFormat="1" ht="14" customHeight="1">
      <c r="A46" s="59"/>
      <c r="B46" s="28" t="s">
        <v>31</v>
      </c>
      <c r="C46" s="31">
        <f t="shared" ref="C46:L46" si="6">IF(SUM(C43,C45)=0,0,C45/SUM(C43,C45))</f>
        <v>0</v>
      </c>
      <c r="D46" s="32">
        <f t="shared" si="6"/>
        <v>0</v>
      </c>
      <c r="E46" s="32">
        <f t="shared" si="6"/>
        <v>0</v>
      </c>
      <c r="F46" s="32">
        <f t="shared" si="6"/>
        <v>0</v>
      </c>
      <c r="G46" s="32">
        <f t="shared" si="6"/>
        <v>0</v>
      </c>
      <c r="H46" s="32">
        <f t="shared" si="6"/>
        <v>0</v>
      </c>
      <c r="I46" s="32">
        <f t="shared" si="6"/>
        <v>0</v>
      </c>
      <c r="J46" s="32">
        <f t="shared" si="6"/>
        <v>0</v>
      </c>
      <c r="K46" s="32">
        <f t="shared" si="6"/>
        <v>0</v>
      </c>
      <c r="L46" s="228">
        <f t="shared" si="6"/>
        <v>0</v>
      </c>
    </row>
    <row r="47" spans="1:12" s="8" customFormat="1" ht="14" customHeight="1" thickBot="1">
      <c r="A47" s="59"/>
      <c r="B47" s="28" t="s">
        <v>32</v>
      </c>
      <c r="C47" s="35">
        <f t="shared" ref="C47:L47" si="7">COUNTIF(C13:C38,"=N/A")</f>
        <v>0</v>
      </c>
      <c r="D47" s="36">
        <f t="shared" si="7"/>
        <v>0</v>
      </c>
      <c r="E47" s="36">
        <f t="shared" si="7"/>
        <v>0</v>
      </c>
      <c r="F47" s="36">
        <f t="shared" si="7"/>
        <v>0</v>
      </c>
      <c r="G47" s="36">
        <f t="shared" si="7"/>
        <v>0</v>
      </c>
      <c r="H47" s="36">
        <f t="shared" si="7"/>
        <v>0</v>
      </c>
      <c r="I47" s="36">
        <f t="shared" si="7"/>
        <v>0</v>
      </c>
      <c r="J47" s="36">
        <f t="shared" si="7"/>
        <v>0</v>
      </c>
      <c r="K47" s="36">
        <f t="shared" si="7"/>
        <v>0</v>
      </c>
      <c r="L47" s="230">
        <f t="shared" si="7"/>
        <v>0</v>
      </c>
    </row>
    <row r="48" spans="1:12" s="8" customFormat="1" ht="14" customHeight="1">
      <c r="A48" s="369"/>
      <c r="B48" s="369"/>
      <c r="C48" s="369"/>
      <c r="D48" s="369"/>
      <c r="E48" s="369"/>
      <c r="F48" s="369"/>
      <c r="G48" s="369"/>
      <c r="H48" s="369"/>
      <c r="I48" s="369"/>
      <c r="J48" s="369"/>
      <c r="K48" s="369"/>
      <c r="L48" s="369"/>
    </row>
    <row r="49" spans="1:12" s="8" customFormat="1" ht="24.9" customHeight="1">
      <c r="A49" s="59"/>
      <c r="B49" s="26"/>
      <c r="C49" s="250"/>
      <c r="D49" s="816"/>
      <c r="E49" s="816"/>
      <c r="F49" s="816"/>
      <c r="G49" s="816"/>
      <c r="H49" s="816"/>
      <c r="I49" s="816"/>
      <c r="J49" s="816"/>
      <c r="K49" s="816"/>
      <c r="L49" s="816"/>
    </row>
    <row r="50" spans="1:12" s="8" customFormat="1" ht="24.9" customHeight="1">
      <c r="A50" s="59"/>
      <c r="B50" s="101"/>
      <c r="C50" s="251"/>
      <c r="D50" s="817"/>
      <c r="E50" s="817"/>
      <c r="F50" s="817"/>
      <c r="G50" s="817"/>
      <c r="H50" s="817"/>
      <c r="I50" s="817"/>
      <c r="J50" s="817"/>
      <c r="K50" s="817"/>
      <c r="L50" s="817"/>
    </row>
    <row r="51" spans="1:12" s="8" customFormat="1" ht="24.9" customHeight="1">
      <c r="A51" s="59"/>
      <c r="B51" s="101"/>
      <c r="C51" s="251"/>
      <c r="D51" s="817"/>
      <c r="E51" s="817"/>
      <c r="F51" s="817"/>
      <c r="G51" s="817"/>
      <c r="H51" s="817"/>
      <c r="I51" s="817"/>
      <c r="J51" s="817"/>
      <c r="K51" s="817"/>
      <c r="L51" s="817"/>
    </row>
    <row r="52" spans="1:12" s="8" customFormat="1" ht="24.9" customHeight="1">
      <c r="A52" s="59"/>
      <c r="B52" s="101"/>
      <c r="C52" s="251"/>
      <c r="D52" s="817"/>
      <c r="E52" s="817"/>
      <c r="F52" s="817"/>
      <c r="G52" s="817"/>
      <c r="H52" s="817"/>
      <c r="I52" s="817"/>
      <c r="J52" s="817"/>
      <c r="K52" s="817"/>
      <c r="L52" s="817"/>
    </row>
    <row r="53" spans="1:12" s="8" customFormat="1" ht="24.9" customHeight="1">
      <c r="A53" s="59"/>
      <c r="B53" s="101"/>
      <c r="C53" s="251"/>
      <c r="D53" s="817"/>
      <c r="E53" s="817"/>
      <c r="F53" s="817"/>
      <c r="G53" s="817"/>
      <c r="H53" s="817"/>
      <c r="I53" s="817"/>
      <c r="J53" s="817"/>
      <c r="K53" s="817"/>
      <c r="L53" s="817"/>
    </row>
    <row r="54" spans="1:12" s="8" customFormat="1" ht="24.9" customHeight="1">
      <c r="A54" s="59"/>
      <c r="B54" s="101"/>
      <c r="C54" s="251"/>
      <c r="D54" s="817"/>
      <c r="E54" s="817"/>
      <c r="F54" s="817"/>
      <c r="G54" s="817"/>
      <c r="H54" s="817"/>
      <c r="I54" s="817"/>
      <c r="J54" s="817"/>
      <c r="K54" s="817"/>
      <c r="L54" s="817"/>
    </row>
    <row r="55" spans="1:12" s="8" customFormat="1" ht="24.9" customHeight="1">
      <c r="A55" s="59"/>
      <c r="B55" s="101"/>
      <c r="C55" s="251"/>
      <c r="D55" s="817"/>
      <c r="E55" s="817"/>
      <c r="F55" s="817"/>
      <c r="G55" s="817"/>
      <c r="H55" s="817"/>
      <c r="I55" s="817"/>
      <c r="J55" s="817"/>
      <c r="K55" s="817"/>
      <c r="L55" s="817"/>
    </row>
    <row r="56" spans="1:12" s="8" customFormat="1" ht="24.9" customHeight="1">
      <c r="A56" s="59"/>
      <c r="B56" s="101"/>
      <c r="C56" s="251"/>
      <c r="D56" s="817"/>
      <c r="E56" s="817"/>
      <c r="F56" s="817"/>
      <c r="G56" s="817"/>
      <c r="H56" s="817"/>
      <c r="I56" s="817"/>
      <c r="J56" s="817"/>
      <c r="K56" s="817"/>
      <c r="L56" s="817"/>
    </row>
    <row r="57" spans="1:12" s="8" customFormat="1" ht="24.9" customHeight="1">
      <c r="A57" s="59"/>
      <c r="B57" s="101"/>
      <c r="C57" s="251"/>
      <c r="D57" s="817"/>
      <c r="E57" s="817"/>
      <c r="F57" s="817"/>
      <c r="G57" s="817"/>
      <c r="H57" s="817"/>
      <c r="I57" s="817"/>
      <c r="J57" s="817"/>
      <c r="K57" s="817"/>
      <c r="L57" s="817"/>
    </row>
    <row r="58" spans="1:12" s="8" customFormat="1" ht="24.9" customHeight="1">
      <c r="A58" s="59"/>
      <c r="B58" s="101"/>
      <c r="C58" s="251"/>
      <c r="D58" s="817"/>
      <c r="E58" s="817"/>
      <c r="F58" s="817"/>
      <c r="G58" s="817"/>
      <c r="H58" s="817"/>
      <c r="I58" s="817"/>
      <c r="J58" s="817"/>
      <c r="K58" s="817"/>
      <c r="L58" s="817"/>
    </row>
    <row r="59" spans="1:12">
      <c r="B59" s="84"/>
    </row>
    <row r="60" spans="1:12">
      <c r="B60" s="84"/>
    </row>
    <row r="61" spans="1:12">
      <c r="B61" s="84"/>
    </row>
  </sheetData>
  <sheetProtection sheet="1" objects="1" scenarios="1"/>
  <mergeCells count="13">
    <mergeCell ref="D58:L58"/>
    <mergeCell ref="C7:L7"/>
    <mergeCell ref="D54:L54"/>
    <mergeCell ref="D53:L53"/>
    <mergeCell ref="D56:L56"/>
    <mergeCell ref="D55:L55"/>
    <mergeCell ref="D57:L57"/>
    <mergeCell ref="C6:L6"/>
    <mergeCell ref="C5:L5"/>
    <mergeCell ref="D49:L49"/>
    <mergeCell ref="D50:L50"/>
    <mergeCell ref="D52:L52"/>
    <mergeCell ref="D51:L51"/>
  </mergeCells>
  <conditionalFormatting sqref="C18:C20">
    <cfRule type="cellIs" dxfId="475" priority="1209" stopIfTrue="1" operator="equal">
      <formula>"N/A"</formula>
    </cfRule>
  </conditionalFormatting>
  <conditionalFormatting sqref="C18:C20">
    <cfRule type="cellIs" dxfId="474" priority="1208" stopIfTrue="1" operator="equal">
      <formula>"Not Met"</formula>
    </cfRule>
  </conditionalFormatting>
  <conditionalFormatting sqref="C32:C33">
    <cfRule type="cellIs" dxfId="473" priority="1204" stopIfTrue="1" operator="equal">
      <formula>"N/A"</formula>
    </cfRule>
  </conditionalFormatting>
  <conditionalFormatting sqref="C32:C33">
    <cfRule type="cellIs" dxfId="472" priority="1203" stopIfTrue="1" operator="equal">
      <formula>"Not Met"</formula>
    </cfRule>
  </conditionalFormatting>
  <conditionalFormatting sqref="C17">
    <cfRule type="cellIs" dxfId="471" priority="1194" operator="equal">
      <formula>"MET"</formula>
    </cfRule>
    <cfRule type="cellIs" dxfId="470" priority="1195" operator="equal">
      <formula>"NO"</formula>
    </cfRule>
  </conditionalFormatting>
  <conditionalFormatting sqref="C17">
    <cfRule type="expression" dxfId="469" priority="1193">
      <formula>OR(C$85="SELECTIVE",C$85="N/A")</formula>
    </cfRule>
  </conditionalFormatting>
  <conditionalFormatting sqref="C22:C29">
    <cfRule type="cellIs" dxfId="468" priority="1191" operator="equal">
      <formula>"MET"</formula>
    </cfRule>
    <cfRule type="cellIs" dxfId="467" priority="1192" operator="equal">
      <formula>"NO"</formula>
    </cfRule>
  </conditionalFormatting>
  <conditionalFormatting sqref="C22:C29">
    <cfRule type="expression" dxfId="466" priority="1190">
      <formula>OR(C$85="SELECTIVE",C$85="N/A")</formula>
    </cfRule>
  </conditionalFormatting>
  <conditionalFormatting sqref="C13 C32:C33 C17:C29 D21:L21">
    <cfRule type="cellIs" dxfId="465" priority="868" stopIfTrue="1" operator="equal">
      <formula>"N/A"</formula>
    </cfRule>
  </conditionalFormatting>
  <conditionalFormatting sqref="C13">
    <cfRule type="cellIs" dxfId="464" priority="504" stopIfTrue="1" operator="equal">
      <formula>"N/A"</formula>
    </cfRule>
  </conditionalFormatting>
  <conditionalFormatting sqref="C13">
    <cfRule type="cellIs" dxfId="463" priority="503" stopIfTrue="1" operator="equal">
      <formula>"Not Met"</formula>
    </cfRule>
  </conditionalFormatting>
  <conditionalFormatting sqref="B13">
    <cfRule type="cellIs" dxfId="462" priority="501" operator="equal">
      <formula>"MET"</formula>
    </cfRule>
    <cfRule type="cellIs" dxfId="461" priority="502" operator="equal">
      <formula>"NO"</formula>
    </cfRule>
  </conditionalFormatting>
  <conditionalFormatting sqref="B21">
    <cfRule type="cellIs" dxfId="460" priority="499" operator="equal">
      <formula>"MET"</formula>
    </cfRule>
    <cfRule type="cellIs" dxfId="459" priority="500" operator="equal">
      <formula>"NO"</formula>
    </cfRule>
  </conditionalFormatting>
  <conditionalFormatting sqref="B33">
    <cfRule type="cellIs" dxfId="458" priority="497" operator="equal">
      <formula>"MET"</formula>
    </cfRule>
    <cfRule type="cellIs" dxfId="457" priority="498" operator="equal">
      <formula>"NO"</formula>
    </cfRule>
  </conditionalFormatting>
  <conditionalFormatting sqref="C13:L40">
    <cfRule type="cellIs" dxfId="456" priority="493" operator="equal">
      <formula>"N/A"</formula>
    </cfRule>
    <cfRule type="cellIs" dxfId="455" priority="495" operator="equal">
      <formula>"NO"</formula>
    </cfRule>
    <cfRule type="cellIs" dxfId="454" priority="867" stopIfTrue="1" operator="equal">
      <formula>"Not Met"</formula>
    </cfRule>
    <cfRule type="cellIs" dxfId="453" priority="1188" operator="equal">
      <formula>"MET"</formula>
    </cfRule>
  </conditionalFormatting>
  <conditionalFormatting sqref="C6">
    <cfRule type="cellIs" dxfId="452" priority="29" operator="equal">
      <formula>"NO"</formula>
    </cfRule>
    <cfRule type="cellIs" dxfId="451" priority="30" operator="equal">
      <formula>"MET"</formula>
    </cfRule>
  </conditionalFormatting>
  <conditionalFormatting sqref="C18:C21 C13 C32:C33 D21:L21">
    <cfRule type="expression" dxfId="450" priority="4005">
      <formula>AND(C13&lt;&gt;"Met",C13&lt;&gt;"Not Met",C13&lt;&gt;"N/A",COUNTIF($C$13:$C$15,"=Yes")+COUNTIF($C$13:$C$38,"=No")+COUNTIF($C$13:$C$38,"=N/A")+COUNTIF($C$13:$C$38,"=Met")+COUNTIF($C$13:$C$38,"=Not Met")&gt;0)</formula>
    </cfRule>
  </conditionalFormatting>
  <conditionalFormatting sqref="D13 D18:D21 D32:D33">
    <cfRule type="expression" dxfId="449" priority="4008">
      <formula>AND(D13&lt;&gt;"Met",D13&lt;&gt;"Not Met",D13&lt;&gt;"N/A",COUNTIF($D$13:$D$38,"=Yes")+COUNTIF($D$13:$D$38,"=No")+COUNTIF($D$13:$D$38,"=N/A")+COUNTIF($D$13:$D$38,"=Met")+COUNTIF($D$13:$D$38,"=Not Met")&gt;0)</formula>
    </cfRule>
  </conditionalFormatting>
  <conditionalFormatting sqref="E13 E18:E21 E32:E33">
    <cfRule type="expression" dxfId="448" priority="4011">
      <formula>AND(E13&lt;&gt;"Met",E13&lt;&gt;"Not Met",E13&lt;&gt;"N/A",COUNTIF($E$13:$E$38,"=Yes")+COUNTIF($E$13:$E$38,"=No")+COUNTIF($E$13:$E$38,"=N/A")+COUNTIF($E$13:$E$38,"=Met")+COUNTIF($E$13:$E$38,"=Not Met")&gt;0)</formula>
    </cfRule>
  </conditionalFormatting>
  <conditionalFormatting sqref="F13 F18:F21 F32:F33">
    <cfRule type="expression" dxfId="447" priority="4014">
      <formula>AND(F13&lt;&gt;"Met",F13&lt;&gt;"Not Met",F13&lt;&gt;"N/A",COUNTIF($F$13:$F$38,"=Yes")+COUNTIF($F$13:$F$38,"=No")+COUNTIF($F$13:$F$38,"=N/A")+COUNTIF($F$13:$F$38,"=Met")+COUNTIF($F$13:$F$38,"=Not Met")&gt;0)</formula>
    </cfRule>
  </conditionalFormatting>
  <conditionalFormatting sqref="G13 G18:G21 G32:G33">
    <cfRule type="expression" dxfId="446" priority="4017">
      <formula>AND(G13&lt;&gt;"Met",G13&lt;&gt;"Not Met",G13&lt;&gt;"N/A",COUNTIF($G$13:$G$38,"=Yes")+COUNTIF($G$13:$G$38,"=No")+COUNTIF($G$13:$G$38,"=N/A")+COUNTIF($G$13:$G$38,"=Met")+COUNTIF($G$13:$G$38,"=Not Met")&gt;0)</formula>
    </cfRule>
  </conditionalFormatting>
  <conditionalFormatting sqref="H13 H18:H21 H32:H33">
    <cfRule type="expression" dxfId="445" priority="4020">
      <formula>AND(H13&lt;&gt;"Met",H13&lt;&gt;"Not Met",H13&lt;&gt;"N/A",COUNTIF($H$13:$H$38,"=Yes")+COUNTIF($H$13:$H$38,"=No")+COUNTIF($H$13:$H$38,"=N/A")+COUNTIF($H$13:$H$38,"=Met")+COUNTIF($H$13:$H$38,"=Not Met")&gt;0)</formula>
    </cfRule>
  </conditionalFormatting>
  <conditionalFormatting sqref="I13 I18:I21 I32:I33">
    <cfRule type="expression" dxfId="444" priority="4023">
      <formula>AND(I13&lt;&gt;"Met",I13&lt;&gt;"Not Met",I13&lt;&gt;"N/A",COUNTIF($I$13:$I$38,"=Yes")+COUNTIF($I$13:$I$38,"=No")+COUNTIF($I$13:$I$38,"=N/A")+COUNTIF($I$13:$I$38,"=Met")+COUNTIF($I$13:$I$38,"=Not Met")&gt;0)</formula>
    </cfRule>
  </conditionalFormatting>
  <conditionalFormatting sqref="J13 J18:J21 J32:J33">
    <cfRule type="expression" dxfId="443" priority="4026">
      <formula>AND(J13&lt;&gt;"Met",J13&lt;&gt;"Not Met",J13&lt;&gt;"N/A",COUNTIF($J$13:$J$38,"=Yes")+COUNTIF($J$13:$J$38,"=No")+COUNTIF($J$13:$J$38,"=N/A")+COUNTIF($J$13:$J$38,"=Met")+COUNTIF($J$13:$J$38,"=Not Met")&gt;0)</formula>
    </cfRule>
  </conditionalFormatting>
  <conditionalFormatting sqref="K13 K18:K21 K32:K33">
    <cfRule type="expression" dxfId="442" priority="4029">
      <formula>AND(K13&lt;&gt;"Met",K13&lt;&gt;"Not Met",K13&lt;&gt;"N/A",COUNTIF($K$13:$K$38,"=Yes")+COUNTIF($K$13:$K$38,"=No")+COUNTIF($K$13:$K$38,"=N/A")+COUNTIF($K$13:$K$38,"=Met")+COUNTIF($K$13:$K$38,"=Not Met")&gt;0)</formula>
    </cfRule>
  </conditionalFormatting>
  <conditionalFormatting sqref="L13 L18:L21 L32:L33">
    <cfRule type="expression" dxfId="441" priority="4032">
      <formula>AND(L13&lt;&gt;"Met",L13&lt;&gt;"Not Met",L13&lt;&gt;"N/A",COUNTIF($L$13:$L$38,"=Yes")+COUNTIF($L$13:$L$38,"=No")+COUNTIF($L$13:$L$38,"=N/A")+COUNTIF($L$13:$L$38,"=Met")+COUNTIF($L$13:$L$38,"=Not Met")&gt;0)</formula>
    </cfRule>
  </conditionalFormatting>
  <dataValidations disablePrompts="1" count="5">
    <dataValidation type="list" allowBlank="1" showInputMessage="1" showErrorMessage="1" sqref="C18:L20 C32:L32" xr:uid="{00000000-0002-0000-0800-000000000000}">
      <formula1>"Met, Not Met, N/A"</formula1>
    </dataValidation>
    <dataValidation type="list" allowBlank="1" showInputMessage="1" showErrorMessage="1" sqref="C14:L17 C22:L30 C34:L40 C31:L31" xr:uid="{00000000-0002-0000-0800-000001000000}">
      <formula1>YES</formula1>
    </dataValidation>
    <dataValidation type="list" allowBlank="1" showInputMessage="1" showErrorMessage="1" sqref="C9:L9" xr:uid="{00000000-0002-0000-0800-000002000000}">
      <formula1>category</formula1>
    </dataValidation>
    <dataValidation type="list" allowBlank="1" showInputMessage="1" showErrorMessage="1" sqref="C10:L10" xr:uid="{00000000-0002-0000-0800-000003000000}">
      <formula1>gender</formula1>
    </dataValidation>
    <dataValidation type="list" allowBlank="1" showInputMessage="1" showErrorMessage="1" sqref="C5" xr:uid="{00000000-0002-0000-0800-000004000000}">
      <formula1>SAPTBGIV</formula1>
    </dataValidation>
  </dataValidations>
  <printOptions horizontalCentered="1"/>
  <pageMargins left="0.2" right="0.2" top="0.3" bottom="0.25" header="0.25" footer="0"/>
  <pageSetup paperSize="5" scale="85" fitToHeight="0" orientation="landscape" r:id="rId1"/>
  <headerFooter alignWithMargins="0">
    <oddFooter>&amp;CSFY17 SAPTBG INDIVIDUALS USING SUBSTANCES INTRAVENOUSLY RECORD REVIEW&amp;R&amp;8&amp;K000000&amp;P</oddFooter>
  </headerFooter>
  <rowBreaks count="2" manualBreakCount="2">
    <brk id="20" max="11" man="1"/>
    <brk id="58" max="1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71</vt:i4>
      </vt:variant>
    </vt:vector>
  </HeadingPairs>
  <TitlesOfParts>
    <vt:vector size="97" baseType="lpstr">
      <vt:lpstr>Instructions</vt:lpstr>
      <vt:lpstr>Guidelines</vt:lpstr>
      <vt:lpstr>Workbook Set-up</vt:lpstr>
      <vt:lpstr>Data Validation (2)</vt:lpstr>
      <vt:lpstr>County List</vt:lpstr>
      <vt:lpstr>SAPTBG PREVENTION PROG.MONITOR</vt:lpstr>
      <vt:lpstr>SAPTBG PREVENTION RECORD REVIEW</vt:lpstr>
      <vt:lpstr>SAPTBG IV PROG. MONITORING</vt:lpstr>
      <vt:lpstr>SAPTBG IV RECORD REVIEW</vt:lpstr>
      <vt:lpstr>SAPTBG Ind Elig Checklist</vt:lpstr>
      <vt:lpstr>SAPTBG RECORD REVIEW</vt:lpstr>
      <vt:lpstr>SAPTBG WSAF PROG. MONITORING</vt:lpstr>
      <vt:lpstr>SAPTBG WSAF RECORD REVIEW</vt:lpstr>
      <vt:lpstr>SAPTBG CASAWORKS PROG. MONITOR</vt:lpstr>
      <vt:lpstr>SAPTBG CASAWORKS RECORD REVIEW</vt:lpstr>
      <vt:lpstr>SAPTBG WORKFIRSTPROG.MONITORING</vt:lpstr>
      <vt:lpstr>SAPTBG WORK FIRST RECORD REVIEW</vt:lpstr>
      <vt:lpstr>JJSAMHP PROGRAM MONITORING</vt:lpstr>
      <vt:lpstr>JJSAMHP RECORD REVIEW</vt:lpstr>
      <vt:lpstr>CMHSBG PROG. MONITORING</vt:lpstr>
      <vt:lpstr>CMHSBG RECORD REVIEW</vt:lpstr>
      <vt:lpstr>SOC-HFW PROG. MONITORING</vt:lpstr>
      <vt:lpstr>SOC-HFW RECORD REVIEW</vt:lpstr>
      <vt:lpstr>OVERALL SUMMARY</vt:lpstr>
      <vt:lpstr>Data Extraction (2)</vt:lpstr>
      <vt:lpstr>County</vt:lpstr>
      <vt:lpstr>'Data Validation (2)'!Age</vt:lpstr>
      <vt:lpstr>AgeP</vt:lpstr>
      <vt:lpstr>'Data Validation (2)'!Answers</vt:lpstr>
      <vt:lpstr>'Data Validation (2)'!BENEFITP</vt:lpstr>
      <vt:lpstr>'Data Validation (2)'!CASAWORKS</vt:lpstr>
      <vt:lpstr>'Data Validation (2)'!categories</vt:lpstr>
      <vt:lpstr>'Data Validation (2)'!category</vt:lpstr>
      <vt:lpstr>'Data Validation (2)'!ChildSA</vt:lpstr>
      <vt:lpstr>'Data Validation (2)'!CMHBG</vt:lpstr>
      <vt:lpstr>County</vt:lpstr>
      <vt:lpstr>'Data Validation (2)'!Curr</vt:lpstr>
      <vt:lpstr>Curr2</vt:lpstr>
      <vt:lpstr>'Data Validation (2)'!gender</vt:lpstr>
      <vt:lpstr>'Data Validation (2)'!JJSAMPH</vt:lpstr>
      <vt:lpstr>'Data Validation (2)'!LME_MCO</vt:lpstr>
      <vt:lpstr>'Data Validation (2)'!MET</vt:lpstr>
      <vt:lpstr>Guidelines!OLE_LINK1</vt:lpstr>
      <vt:lpstr>'CMHSBG PROG. MONITORING'!Print_Area</vt:lpstr>
      <vt:lpstr>'CMHSBG RECORD REVIEW'!Print_Area</vt:lpstr>
      <vt:lpstr>Instructions!Print_Area</vt:lpstr>
      <vt:lpstr>'JJSAMHP PROGRAM MONITORING'!Print_Area</vt:lpstr>
      <vt:lpstr>'JJSAMHP RECORD REVIEW'!Print_Area</vt:lpstr>
      <vt:lpstr>'OVERALL SUMMARY'!Print_Area</vt:lpstr>
      <vt:lpstr>'SAPTBG CASAWORKS PROG. MONITOR'!Print_Area</vt:lpstr>
      <vt:lpstr>'SAPTBG CASAWORKS RECORD REVIEW'!Print_Area</vt:lpstr>
      <vt:lpstr>'SAPTBG Ind Elig Checklist'!Print_Area</vt:lpstr>
      <vt:lpstr>'SAPTBG IV PROG. MONITORING'!Print_Area</vt:lpstr>
      <vt:lpstr>'SAPTBG IV RECORD REVIEW'!Print_Area</vt:lpstr>
      <vt:lpstr>'SAPTBG PREVENTION PROG.MONITOR'!Print_Area</vt:lpstr>
      <vt:lpstr>'SAPTBG PREVENTION RECORD REVIEW'!Print_Area</vt:lpstr>
      <vt:lpstr>'SAPTBG RECORD REVIEW'!Print_Area</vt:lpstr>
      <vt:lpstr>'SAPTBG WORK FIRST RECORD REVIEW'!Print_Area</vt:lpstr>
      <vt:lpstr>'SAPTBG WORKFIRSTPROG.MONITORING'!Print_Area</vt:lpstr>
      <vt:lpstr>'SAPTBG WSAF PROG. MONITORING'!Print_Area</vt:lpstr>
      <vt:lpstr>'SAPTBG WSAF RECORD REVIEW'!Print_Area</vt:lpstr>
      <vt:lpstr>'SOC-HFW PROG. MONITORING'!Print_Area</vt:lpstr>
      <vt:lpstr>'SOC-HFW RECORD REVIEW'!Print_Area</vt:lpstr>
      <vt:lpstr>'Workbook Set-up'!Print_Area</vt:lpstr>
      <vt:lpstr>'CMHSBG PROG. MONITORING'!Print_Titles</vt:lpstr>
      <vt:lpstr>'CMHSBG RECORD REVIEW'!Print_Titles</vt:lpstr>
      <vt:lpstr>'Data Extraction (2)'!Print_Titles</vt:lpstr>
      <vt:lpstr>'JJSAMHP PROGRAM MONITORING'!Print_Titles</vt:lpstr>
      <vt:lpstr>'JJSAMHP RECORD REVIEW'!Print_Titles</vt:lpstr>
      <vt:lpstr>'OVERALL SUMMARY'!Print_Titles</vt:lpstr>
      <vt:lpstr>'SAPTBG CASAWORKS PROG. MONITOR'!Print_Titles</vt:lpstr>
      <vt:lpstr>'SAPTBG CASAWORKS RECORD REVIEW'!Print_Titles</vt:lpstr>
      <vt:lpstr>'SAPTBG Ind Elig Checklist'!Print_Titles</vt:lpstr>
      <vt:lpstr>'SAPTBG IV PROG. MONITORING'!Print_Titles</vt:lpstr>
      <vt:lpstr>'SAPTBG IV RECORD REVIEW'!Print_Titles</vt:lpstr>
      <vt:lpstr>'SAPTBG PREVENTION PROG.MONITOR'!Print_Titles</vt:lpstr>
      <vt:lpstr>'SAPTBG PREVENTION RECORD REVIEW'!Print_Titles</vt:lpstr>
      <vt:lpstr>'SAPTBG RECORD REVIEW'!Print_Titles</vt:lpstr>
      <vt:lpstr>'SAPTBG WORK FIRST RECORD REVIEW'!Print_Titles</vt:lpstr>
      <vt:lpstr>'SAPTBG WORKFIRSTPROG.MONITORING'!Print_Titles</vt:lpstr>
      <vt:lpstr>'SAPTBG WSAF PROG. MONITORING'!Print_Titles</vt:lpstr>
      <vt:lpstr>'SAPTBG WSAF RECORD REVIEW'!Print_Titles</vt:lpstr>
      <vt:lpstr>'SOC-HFW PROG. MONITORING'!Print_Titles</vt:lpstr>
      <vt:lpstr>'SOC-HFW RECORD REVIEW'!Print_Titles</vt:lpstr>
      <vt:lpstr>'Workbook Set-up'!Print_Titles</vt:lpstr>
      <vt:lpstr>'Data Validation (2)'!Providers</vt:lpstr>
      <vt:lpstr>Providers2</vt:lpstr>
      <vt:lpstr>'Data Validation (2)'!Reviewers</vt:lpstr>
      <vt:lpstr>'Data Validation (2)'!REVIEWERS2015</vt:lpstr>
      <vt:lpstr>'Data Validation (2)'!SAPTBG</vt:lpstr>
      <vt:lpstr>'Data Validation (2)'!SAPTBGIV</vt:lpstr>
      <vt:lpstr>'Data Validation (2)'!Vivian_Avent</vt:lpstr>
      <vt:lpstr>'Data Validation (2)'!WASF</vt:lpstr>
      <vt:lpstr>'Data Validation (2)'!WORK_FIRST</vt:lpstr>
      <vt:lpstr>'Data Validation (2)'!WSAF</vt:lpstr>
      <vt:lpstr>'Data Validation (2)'!YES</vt:lpstr>
      <vt:lpstr>'Data Validation (2)'!YES1</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Zachary, Kristin</cp:lastModifiedBy>
  <cp:lastPrinted>2017-03-10T16:45:44Z</cp:lastPrinted>
  <dcterms:created xsi:type="dcterms:W3CDTF">2013-02-17T18:06:16Z</dcterms:created>
  <dcterms:modified xsi:type="dcterms:W3CDTF">2023-03-10T17:51:47Z</dcterms:modified>
</cp:coreProperties>
</file>