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mc:AlternateContent xmlns:mc="http://schemas.openxmlformats.org/markup-compatibility/2006">
    <mc:Choice Requires="x15">
      <x15ac:absPath xmlns:x15ac="http://schemas.microsoft.com/office/spreadsheetml/2010/11/ac" url="C:\Users\bhflood\Desktop\2018 Block Grant Review\Tools to post\"/>
    </mc:Choice>
  </mc:AlternateContent>
  <bookViews>
    <workbookView xWindow="0" yWindow="0" windowWidth="18555" windowHeight="5910" tabRatio="889" firstSheet="1" activeTab="7"/>
  </bookViews>
  <sheets>
    <sheet name="Updates" sheetId="91" state="hidden" r:id="rId1"/>
    <sheet name="Instructions" sheetId="23" r:id="rId2"/>
    <sheet name="Guidelines" sheetId="24" r:id="rId3"/>
    <sheet name="Workbook Set-up" sheetId="1" r:id="rId4"/>
    <sheet name="Data Validation" sheetId="21" state="hidden" r:id="rId5"/>
    <sheet name="County List" sheetId="53" state="hidden" r:id="rId6"/>
    <sheet name="Reviewers" sheetId="81" state="hidden" r:id="rId7"/>
    <sheet name="Grp Living Low Initial Eligibil" sheetId="59" r:id="rId8"/>
    <sheet name="Grp Living Low Initial" sheetId="58" r:id="rId9"/>
    <sheet name="Grp Living Low Cont Eligibilit" sheetId="92" r:id="rId10"/>
    <sheet name="Grp Living Low Continuation" sheetId="60" r:id="rId11"/>
    <sheet name="Grp Living Mod Initial Eligibil" sheetId="112" r:id="rId12"/>
    <sheet name="Grp Living Mod Initial" sheetId="113" r:id="rId13"/>
    <sheet name="Grp Living Mod Cont Eligibilit" sheetId="93" r:id="rId14"/>
    <sheet name="Grp Living Mod Continuation" sheetId="94" r:id="rId15"/>
    <sheet name="Grp Living High Initial Eligibi" sheetId="114" r:id="rId16"/>
    <sheet name="Grp Living High Initial" sheetId="115" r:id="rId17"/>
    <sheet name="Grp Living High Cont Eligibilit" sheetId="100" r:id="rId18"/>
    <sheet name="Grp Living High Continuation" sheetId="101" r:id="rId19"/>
    <sheet name="Sup Living Low Initial Eligibil" sheetId="108" r:id="rId20"/>
    <sheet name="Sup Living Low Initial" sheetId="109" state="hidden" r:id="rId21"/>
    <sheet name="Sup Living Low Continuation Eli" sheetId="110" r:id="rId22"/>
    <sheet name="Sup Living Low Continuation" sheetId="111" state="hidden" r:id="rId23"/>
    <sheet name="Sup Living Mod Initial Eligibil" sheetId="95" r:id="rId24"/>
    <sheet name="Sup Living Mod Initial" sheetId="65" r:id="rId25"/>
    <sheet name="Sup Living Mod Continuation Eli" sheetId="96" r:id="rId26"/>
    <sheet name="Sup Living Mod Continuation" sheetId="97" r:id="rId27"/>
    <sheet name="POC Summary" sheetId="56" r:id="rId28"/>
    <sheet name="OVERALL SUMMARY" sheetId="16" r:id="rId29"/>
    <sheet name="Data Extraction (1)" sheetId="20" r:id="rId30"/>
    <sheet name="Data Extraction (2)" sheetId="80" r:id="rId31"/>
    <sheet name="County" sheetId="82" state="hidden" r:id="rId32"/>
  </sheets>
  <externalReferences>
    <externalReference r:id="rId33"/>
    <externalReference r:id="rId34"/>
    <externalReference r:id="rId35"/>
    <externalReference r:id="rId36"/>
    <externalReference r:id="rId37"/>
    <externalReference r:id="rId38"/>
    <externalReference r:id="rId39"/>
  </externalReferences>
  <definedNames>
    <definedName name="__Q4" localSheetId="30" hidden="1">{#N/A,#N/A,FALSE,"Sheet2";#N/A,#N/A,FALSE,"Outcomes";#N/A,#N/A,FALSE,"Outcomes-AP";#N/A,#N/A,FALSE,"Outcomes-AP2";#N/A,#N/A,FALSE,"Outcomes-AP3";#N/A,#N/A,FALSE,"Outcomes-Inst";#N/A,#N/A,FALSE,"Outcomes-Inst2";#N/A,#N/A,FALSE,"Outcomes-Inst3"}</definedName>
    <definedName name="__Q4" localSheetId="4"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31" hidden="1">County!$A$1:$A$101</definedName>
    <definedName name="_xlnm._FilterDatabase" localSheetId="28" hidden="1">'OVERALL SUMMARY'!$M$6:$M$85</definedName>
    <definedName name="_Q4" localSheetId="30" hidden="1">{#N/A,#N/A,FALSE,"Sheet2";#N/A,#N/A,FALSE,"Outcomes";#N/A,#N/A,FALSE,"Outcomes-AP";#N/A,#N/A,FALSE,"Outcomes-AP2";#N/A,#N/A,FALSE,"Outcomes-AP3";#N/A,#N/A,FALSE,"Outcomes-Inst";#N/A,#N/A,FALSE,"Outcomes-Inst2";#N/A,#N/A,FALSE,"Outcomes-Inst3"}</definedName>
    <definedName name="_Q4" localSheetId="4"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County">'County List'!$A$1:$A$100</definedName>
    <definedName name="CST_ASAM" localSheetId="17">#REF!</definedName>
    <definedName name="CST_ASAM" localSheetId="9">#REF!</definedName>
    <definedName name="CST_ASAM" localSheetId="13">#REF!</definedName>
    <definedName name="CST_ASAM" localSheetId="21">#REF!</definedName>
    <definedName name="CST_ASAM" localSheetId="19">#REF!</definedName>
    <definedName name="CST_ASAM" localSheetId="25">#REF!</definedName>
    <definedName name="CST_ASAM" localSheetId="23">#REF!</definedName>
    <definedName name="CST_ASAM">#REF!</definedName>
    <definedName name="Diagnoses" localSheetId="31">'[4]Diagnosis by Population fy04-05'!$A$2:$AD$512</definedName>
    <definedName name="Diagnoses">'[5]Diagnosis by Population fy04-05'!$A$2:$AD$512</definedName>
    <definedName name="DX" localSheetId="31">'[4]Diagnosis by Population fy04-05'!$A$3:$A$512</definedName>
    <definedName name="DX">'[5]Diagnosis by Population fy04-05'!$A$3:$A$512</definedName>
    <definedName name="FBC_ASAM" localSheetId="17">#REF!</definedName>
    <definedName name="FBC_ASAM" localSheetId="9">#REF!</definedName>
    <definedName name="FBC_ASAM" localSheetId="13">#REF!</definedName>
    <definedName name="FBC_ASAM" localSheetId="21">#REF!</definedName>
    <definedName name="FBC_ASAM" localSheetId="19">#REF!</definedName>
    <definedName name="FBC_ASAM" localSheetId="25">#REF!</definedName>
    <definedName name="FBC_ASAM" localSheetId="23">#REF!</definedName>
    <definedName name="FBC_ASAM">#REF!</definedName>
    <definedName name="IESummary">'[6]I&amp;E Summary Data'!$A$5:$U$218</definedName>
    <definedName name="LME_MCO" localSheetId="30">'[7]Data Validation'!$A$5:$A$15</definedName>
    <definedName name="LME_MCO">'Data Validation'!$A$5:$A$11</definedName>
    <definedName name="OLE_LINK1" localSheetId="2">Guidelines!$A$12</definedName>
    <definedName name="Outpatient_Adult_ASAM" localSheetId="17">#REF!</definedName>
    <definedName name="Outpatient_Adult_ASAM" localSheetId="9">#REF!</definedName>
    <definedName name="Outpatient_Adult_ASAM" localSheetId="13">#REF!</definedName>
    <definedName name="Outpatient_Adult_ASAM" localSheetId="21">#REF!</definedName>
    <definedName name="Outpatient_Adult_ASAM" localSheetId="19">#REF!</definedName>
    <definedName name="Outpatient_Adult_ASAM" localSheetId="25">#REF!</definedName>
    <definedName name="Outpatient_Adult_ASAM" localSheetId="23">#REF!</definedName>
    <definedName name="Outpatient_Adult_ASAM">#REF!</definedName>
    <definedName name="_xlnm.Print_Area" localSheetId="18">'Grp Living High Continuation'!$A$1:$M$32</definedName>
    <definedName name="_xlnm.Print_Area" localSheetId="16">'Grp Living High Initial'!$A$1:$M$44</definedName>
    <definedName name="_xlnm.Print_Area" localSheetId="10">'Grp Living Low Continuation'!$A$1:$M$32</definedName>
    <definedName name="_xlnm.Print_Area" localSheetId="8">'Grp Living Low Initial'!$A$1:$M$44</definedName>
    <definedName name="_xlnm.Print_Area" localSheetId="14">'Grp Living Mod Continuation'!$A$1:$M$32</definedName>
    <definedName name="_xlnm.Print_Area" localSheetId="12">'Grp Living Mod Initial'!$A$1:$M$44</definedName>
    <definedName name="_xlnm.Print_Area" localSheetId="1">Instructions!$A$1:$K$108</definedName>
    <definedName name="_xlnm.Print_Area" localSheetId="28">'OVERALL SUMMARY'!$A$1:$L$85</definedName>
    <definedName name="_xlnm.Print_Area" localSheetId="22">'Sup Living Low Continuation'!$A$1:$M$23</definedName>
    <definedName name="_xlnm.Print_Area" localSheetId="20">'Sup Living Low Initial'!$A$1:$M$23</definedName>
    <definedName name="_xlnm.Print_Area" localSheetId="26">'Sup Living Mod Continuation'!$A$1:$M$30</definedName>
    <definedName name="_xlnm.Print_Area" localSheetId="24">'Sup Living Mod Initial'!$A$1:$M$45</definedName>
    <definedName name="_xlnm.Print_Area" localSheetId="3">'Workbook Set-up'!$A$3:$B$31</definedName>
    <definedName name="_xlnm.Print_Titles" localSheetId="29">'Data Extraction (1)'!$1:$7</definedName>
    <definedName name="_xlnm.Print_Titles" localSheetId="30">'Data Extraction (2)'!$A:$C</definedName>
    <definedName name="_xlnm.Print_Titles" localSheetId="17">'Grp Living High Cont Eligibilit'!$A:$B,'Grp Living High Cont Eligibilit'!$2:$11</definedName>
    <definedName name="_xlnm.Print_Titles" localSheetId="18">'Grp Living High Continuation'!$A:$B,'Grp Living High Continuation'!$1:$8</definedName>
    <definedName name="_xlnm.Print_Titles" localSheetId="16">'Grp Living High Initial'!$A:$B,'Grp Living High Initial'!$1:$8</definedName>
    <definedName name="_xlnm.Print_Titles" localSheetId="15">'Grp Living High Initial Eligibi'!$A:$B,'Grp Living High Initial Eligibi'!$2:$11</definedName>
    <definedName name="_xlnm.Print_Titles" localSheetId="9">'Grp Living Low Cont Eligibilit'!$A:$B,'Grp Living Low Cont Eligibilit'!$2:$11</definedName>
    <definedName name="_xlnm.Print_Titles" localSheetId="10">'Grp Living Low Continuation'!$A:$B,'Grp Living Low Continuation'!$1:$8</definedName>
    <definedName name="_xlnm.Print_Titles" localSheetId="8">'Grp Living Low Initial'!$A:$B,'Grp Living Low Initial'!$1:$8</definedName>
    <definedName name="_xlnm.Print_Titles" localSheetId="7">'Grp Living Low Initial Eligibil'!$A:$B,'Grp Living Low Initial Eligibil'!$2:$11</definedName>
    <definedName name="_xlnm.Print_Titles" localSheetId="13">'Grp Living Mod Cont Eligibilit'!$A:$B,'Grp Living Mod Cont Eligibilit'!$2:$11</definedName>
    <definedName name="_xlnm.Print_Titles" localSheetId="14">'Grp Living Mod Continuation'!$A:$B,'Grp Living Mod Continuation'!$1:$8</definedName>
    <definedName name="_xlnm.Print_Titles" localSheetId="12">'Grp Living Mod Initial'!$A:$B,'Grp Living Mod Initial'!$1:$8</definedName>
    <definedName name="_xlnm.Print_Titles" localSheetId="11">'Grp Living Mod Initial Eligibil'!$A:$B,'Grp Living Mod Initial Eligibil'!$2:$11</definedName>
    <definedName name="_xlnm.Print_Titles" localSheetId="28">'OVERALL SUMMARY'!$1:$5</definedName>
    <definedName name="_xlnm.Print_Titles" localSheetId="27">'POC Summary'!$70:$80</definedName>
    <definedName name="_xlnm.Print_Titles" localSheetId="22">'Sup Living Low Continuation'!$A:$B,'Sup Living Low Continuation'!$1:$8</definedName>
    <definedName name="_xlnm.Print_Titles" localSheetId="21">'Sup Living Low Continuation Eli'!$A:$B,'Sup Living Low Continuation Eli'!$2:$11</definedName>
    <definedName name="_xlnm.Print_Titles" localSheetId="20">'Sup Living Low Initial'!$A:$B,'Sup Living Low Initial'!$1:$8</definedName>
    <definedName name="_xlnm.Print_Titles" localSheetId="19">'Sup Living Low Initial Eligibil'!$A:$B,'Sup Living Low Initial Eligibil'!$2:$11</definedName>
    <definedName name="_xlnm.Print_Titles" localSheetId="26">'Sup Living Mod Continuation'!$A:$B,'Sup Living Mod Continuation'!$1:$8</definedName>
    <definedName name="_xlnm.Print_Titles" localSheetId="25">'Sup Living Mod Continuation Eli'!$A:$B,'Sup Living Mod Continuation Eli'!$2:$11</definedName>
    <definedName name="_xlnm.Print_Titles" localSheetId="24">'Sup Living Mod Initial'!$A:$B,'Sup Living Mod Initial'!$1:$8</definedName>
    <definedName name="_xlnm.Print_Titles" localSheetId="23">'Sup Living Mod Initial Eligibil'!$A:$B,'Sup Living Mod Initial Eligibil'!$2:$11</definedName>
    <definedName name="_xlnm.Print_Titles" localSheetId="3">'Workbook Set-up'!$4:$15</definedName>
    <definedName name="SAIOP_Adolescent_ASAM" localSheetId="17">#REF!</definedName>
    <definedName name="SAIOP_Adolescent_ASAM" localSheetId="9">#REF!</definedName>
    <definedName name="SAIOP_Adolescent_ASAM" localSheetId="13">#REF!</definedName>
    <definedName name="SAIOP_Adolescent_ASAM" localSheetId="21">#REF!</definedName>
    <definedName name="SAIOP_Adolescent_ASAM" localSheetId="19">#REF!</definedName>
    <definedName name="SAIOP_Adolescent_ASAM" localSheetId="25">#REF!</definedName>
    <definedName name="SAIOP_Adolescent_ASAM" localSheetId="23">#REF!</definedName>
    <definedName name="SAIOP_Adolescent_ASAM">#REF!</definedName>
    <definedName name="SAIOP_Adolescents_ASAM" localSheetId="17">#REF!</definedName>
    <definedName name="SAIOP_Adolescents_ASAM" localSheetId="9">#REF!</definedName>
    <definedName name="SAIOP_Adolescents_ASAM" localSheetId="13">#REF!</definedName>
    <definedName name="SAIOP_Adolescents_ASAM" localSheetId="21">#REF!</definedName>
    <definedName name="SAIOP_Adolescents_ASAM" localSheetId="19">#REF!</definedName>
    <definedName name="SAIOP_Adolescents_ASAM" localSheetId="25">#REF!</definedName>
    <definedName name="SAIOP_Adolescents_ASAM" localSheetId="23">#REF!</definedName>
    <definedName name="SAIOP_Adolescents_ASAM">#REF!</definedName>
    <definedName name="SAIOP_Adult_ASAM" localSheetId="17">#REF!</definedName>
    <definedName name="SAIOP_Adult_ASAM" localSheetId="9">#REF!</definedName>
    <definedName name="SAIOP_Adult_ASAM" localSheetId="13">#REF!</definedName>
    <definedName name="SAIOP_Adult_ASAM" localSheetId="21">#REF!</definedName>
    <definedName name="SAIOP_Adult_ASAM" localSheetId="19">#REF!</definedName>
    <definedName name="SAIOP_Adult_ASAM" localSheetId="25">#REF!</definedName>
    <definedName name="SAIOP_Adult_ASAM" localSheetId="23">#REF!</definedName>
    <definedName name="SAIOP_Adult_ASAM">#REF!</definedName>
    <definedName name="Service_Category" localSheetId="30">#REF!</definedName>
    <definedName name="Service_Category" localSheetId="17">#REF!</definedName>
    <definedName name="Service_Category" localSheetId="18">#REF!</definedName>
    <definedName name="Service_Category" localSheetId="16">#REF!</definedName>
    <definedName name="Service_Category" localSheetId="15">#REF!</definedName>
    <definedName name="Service_Category" localSheetId="9">#REF!</definedName>
    <definedName name="Service_Category" localSheetId="10">#REF!</definedName>
    <definedName name="Service_Category" localSheetId="8">#REF!</definedName>
    <definedName name="Service_Category" localSheetId="7">#REF!</definedName>
    <definedName name="Service_Category" localSheetId="13">#REF!</definedName>
    <definedName name="Service_Category" localSheetId="14">#REF!</definedName>
    <definedName name="Service_Category" localSheetId="12">#REF!</definedName>
    <definedName name="Service_Category" localSheetId="11">#REF!</definedName>
    <definedName name="Service_Category" localSheetId="22">#REF!</definedName>
    <definedName name="Service_Category" localSheetId="21">#REF!</definedName>
    <definedName name="Service_Category" localSheetId="20">#REF!</definedName>
    <definedName name="Service_Category" localSheetId="19">#REF!</definedName>
    <definedName name="Service_Category" localSheetId="26">#REF!</definedName>
    <definedName name="Service_Category" localSheetId="25">#REF!</definedName>
    <definedName name="Service_Category" localSheetId="24">#REF!</definedName>
    <definedName name="Service_Category" localSheetId="23">#REF!</definedName>
    <definedName name="Service_Category">#REF!</definedName>
    <definedName name="test" localSheetId="30" hidden="1">{#N/A,#N/A,FALSE,"Sheet2";#N/A,#N/A,FALSE,"Outcomes";#N/A,#N/A,FALSE,"Outcomes-AP";#N/A,#N/A,FALSE,"Outcomes-AP2";#N/A,#N/A,FALSE,"Outcomes-AP3";#N/A,#N/A,FALSE,"Outcomes-Inst";#N/A,#N/A,FALSE,"Outcomes-Inst2";#N/A,#N/A,FALSE,"Outcomes-Inst3"}</definedName>
    <definedName name="test" localSheetId="4"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0" hidden="1">{#N/A,#N/A,FALSE,"Sheet2";#N/A,#N/A,FALSE,"Outcomes";#N/A,#N/A,FALSE,"Outcomes-AP";#N/A,#N/A,FALSE,"Outcomes-AP2";#N/A,#N/A,FALSE,"Outcomes-AP3";#N/A,#N/A,FALSE,"Outcomes-Inst";#N/A,#N/A,FALSE,"Outcomes-Inst2";#N/A,#N/A,FALSE,"Outcomes-Inst3"}</definedName>
    <definedName name="test2" localSheetId="4"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0" hidden="1">{#N/A,#N/A,FALSE,"Sheet2";#N/A,#N/A,FALSE,"Outcomes";#N/A,#N/A,FALSE,"Outcomes-AP";#N/A,#N/A,FALSE,"Outcomes-AP2";#N/A,#N/A,FALSE,"Outcomes-AP3";#N/A,#N/A,FALSE,"Outcomes-Inst";#N/A,#N/A,FALSE,"Outcomes-Inst2";#N/A,#N/A,FALSE,"Outcomes-Inst3"}</definedName>
    <definedName name="test3" localSheetId="4"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M87" i="16" l="1"/>
  <c r="M88" i="16"/>
  <c r="M89" i="16"/>
  <c r="M90" i="16"/>
  <c r="M91" i="16"/>
  <c r="M92" i="16"/>
  <c r="M93" i="16"/>
  <c r="M86" i="16"/>
  <c r="M79" i="16"/>
  <c r="M80" i="16"/>
  <c r="M81" i="16"/>
  <c r="M82" i="16"/>
  <c r="M83" i="16"/>
  <c r="M84" i="16"/>
  <c r="M85" i="16"/>
  <c r="M78" i="16"/>
  <c r="M72" i="16"/>
  <c r="M73" i="16"/>
  <c r="M74" i="16"/>
  <c r="M75" i="16"/>
  <c r="M76" i="16"/>
  <c r="M77" i="16"/>
  <c r="M71" i="16"/>
  <c r="M65" i="16"/>
  <c r="M66" i="16"/>
  <c r="M67" i="16"/>
  <c r="M68" i="16"/>
  <c r="M69" i="16"/>
  <c r="M70" i="16"/>
  <c r="M64" i="16"/>
  <c r="M56" i="16"/>
  <c r="M57" i="16"/>
  <c r="M58" i="16"/>
  <c r="M59" i="16"/>
  <c r="M60" i="16"/>
  <c r="M61" i="16"/>
  <c r="M62" i="16"/>
  <c r="M63" i="16"/>
  <c r="M55" i="16"/>
  <c r="M48" i="16"/>
  <c r="M49" i="16"/>
  <c r="M50" i="16"/>
  <c r="M51" i="16"/>
  <c r="M52" i="16"/>
  <c r="M53" i="16"/>
  <c r="M54" i="16"/>
  <c r="M47" i="16"/>
  <c r="M39" i="16"/>
  <c r="M40" i="16"/>
  <c r="M41" i="16"/>
  <c r="M42" i="16"/>
  <c r="M43" i="16"/>
  <c r="M44" i="16"/>
  <c r="M45" i="16"/>
  <c r="M46" i="16"/>
  <c r="M38" i="16"/>
  <c r="M31" i="16"/>
  <c r="M32" i="16"/>
  <c r="M33" i="16"/>
  <c r="M34" i="16"/>
  <c r="M35" i="16"/>
  <c r="M36" i="16"/>
  <c r="M37" i="16"/>
  <c r="M30" i="16"/>
  <c r="H17" i="115"/>
  <c r="G17" i="115"/>
  <c r="F17" i="115"/>
  <c r="E17" i="115"/>
  <c r="D17" i="115"/>
  <c r="C17" i="115"/>
  <c r="H13" i="115"/>
  <c r="G13" i="115"/>
  <c r="F13" i="115"/>
  <c r="E13" i="115"/>
  <c r="D13" i="115"/>
  <c r="C13" i="115"/>
  <c r="E9" i="115"/>
  <c r="H7" i="115"/>
  <c r="G7" i="115"/>
  <c r="F7" i="115"/>
  <c r="E7" i="115"/>
  <c r="D7" i="115"/>
  <c r="C7" i="115"/>
  <c r="H6" i="115"/>
  <c r="G6" i="115"/>
  <c r="F6" i="115"/>
  <c r="E6" i="115"/>
  <c r="D6" i="115"/>
  <c r="C6" i="115"/>
  <c r="H5" i="115"/>
  <c r="G5" i="115"/>
  <c r="F5" i="115"/>
  <c r="E5" i="115"/>
  <c r="D5" i="115"/>
  <c r="C5" i="115"/>
  <c r="C4" i="115"/>
  <c r="C3" i="115"/>
  <c r="C2" i="115"/>
  <c r="H12" i="114"/>
  <c r="H9" i="115" s="1"/>
  <c r="G12" i="114"/>
  <c r="G9" i="115" s="1"/>
  <c r="F12" i="114"/>
  <c r="F9" i="115" s="1"/>
  <c r="E12" i="114"/>
  <c r="D12" i="114"/>
  <c r="D9" i="115" s="1"/>
  <c r="C12" i="114"/>
  <c r="C9" i="115" s="1"/>
  <c r="C5" i="114"/>
  <c r="C4" i="114"/>
  <c r="C3" i="114"/>
  <c r="H17" i="113"/>
  <c r="G17" i="113"/>
  <c r="F17" i="113"/>
  <c r="E17" i="113"/>
  <c r="D17" i="113"/>
  <c r="C17" i="113"/>
  <c r="H13" i="113"/>
  <c r="G13" i="113"/>
  <c r="F13" i="113"/>
  <c r="E13" i="113"/>
  <c r="D13" i="113"/>
  <c r="C13" i="113"/>
  <c r="G9" i="113"/>
  <c r="H7" i="113"/>
  <c r="G7" i="113"/>
  <c r="F7" i="113"/>
  <c r="E7" i="113"/>
  <c r="D7" i="113"/>
  <c r="C7" i="113"/>
  <c r="H6" i="113"/>
  <c r="G6" i="113"/>
  <c r="F6" i="113"/>
  <c r="E6" i="113"/>
  <c r="D6" i="113"/>
  <c r="C6" i="113"/>
  <c r="H5" i="113"/>
  <c r="G5" i="113"/>
  <c r="F5" i="113"/>
  <c r="E5" i="113"/>
  <c r="D5" i="113"/>
  <c r="C5" i="113"/>
  <c r="C4" i="113"/>
  <c r="C3" i="113"/>
  <c r="C2" i="113"/>
  <c r="H12" i="112"/>
  <c r="H9" i="113" s="1"/>
  <c r="G12" i="112"/>
  <c r="F12" i="112"/>
  <c r="F9" i="113" s="1"/>
  <c r="F11" i="113" s="1"/>
  <c r="F10" i="113" s="1"/>
  <c r="E12" i="112"/>
  <c r="E9" i="113" s="1"/>
  <c r="E11" i="113" s="1"/>
  <c r="D12" i="112"/>
  <c r="D9" i="113" s="1"/>
  <c r="C12" i="112"/>
  <c r="C9" i="113" s="1"/>
  <c r="C11" i="113" s="1"/>
  <c r="C5" i="112"/>
  <c r="C4" i="112"/>
  <c r="C3" i="112"/>
  <c r="E10" i="113" l="1"/>
  <c r="G11" i="113"/>
  <c r="G10" i="113"/>
  <c r="G34" i="113" s="1"/>
  <c r="C10" i="113"/>
  <c r="C32" i="113" s="1"/>
  <c r="M9" i="115"/>
  <c r="I51" i="16" s="1"/>
  <c r="K9" i="115"/>
  <c r="K51" i="16" s="1"/>
  <c r="C11" i="115"/>
  <c r="C10" i="115" s="1"/>
  <c r="C32" i="115" s="1"/>
  <c r="I9" i="115"/>
  <c r="J51" i="16" s="1"/>
  <c r="G11" i="115"/>
  <c r="D11" i="115"/>
  <c r="D10" i="115" s="1"/>
  <c r="D32" i="115" s="1"/>
  <c r="H11" i="115"/>
  <c r="H10" i="115" s="1"/>
  <c r="H32" i="115" s="1"/>
  <c r="G10" i="115"/>
  <c r="G32" i="115" s="1"/>
  <c r="F11" i="115"/>
  <c r="F10" i="115" s="1"/>
  <c r="F34" i="115"/>
  <c r="F32" i="115"/>
  <c r="F30" i="115"/>
  <c r="E11" i="115"/>
  <c r="E10" i="115" s="1"/>
  <c r="E32" i="115" s="1"/>
  <c r="D11" i="113"/>
  <c r="D10" i="113" s="1"/>
  <c r="M9" i="113"/>
  <c r="I34" i="16" s="1"/>
  <c r="I9" i="113"/>
  <c r="H11" i="113"/>
  <c r="H10" i="113"/>
  <c r="H30" i="113" s="1"/>
  <c r="E30" i="113"/>
  <c r="E32" i="113"/>
  <c r="E34" i="113"/>
  <c r="F30" i="113"/>
  <c r="F32" i="113"/>
  <c r="F34" i="113"/>
  <c r="K9" i="113"/>
  <c r="K34" i="16" s="1"/>
  <c r="G30" i="113"/>
  <c r="G32" i="113"/>
  <c r="H51" i="16" l="1"/>
  <c r="D34" i="115"/>
  <c r="H32" i="113"/>
  <c r="H33" i="113" s="1"/>
  <c r="G34" i="115"/>
  <c r="E34" i="115"/>
  <c r="H34" i="115"/>
  <c r="E104" i="56"/>
  <c r="F104" i="56" s="1"/>
  <c r="J104" i="56" s="1"/>
  <c r="J34" i="16"/>
  <c r="H34" i="16" s="1"/>
  <c r="E123" i="56"/>
  <c r="F123" i="56" s="1"/>
  <c r="J123" i="56" s="1"/>
  <c r="C30" i="113"/>
  <c r="C33" i="113" s="1"/>
  <c r="C34" i="113"/>
  <c r="L9" i="115"/>
  <c r="J9" i="115"/>
  <c r="L51" i="16" s="1"/>
  <c r="M10" i="115"/>
  <c r="I52" i="16" s="1"/>
  <c r="I53" i="16" s="1"/>
  <c r="I10" i="115"/>
  <c r="J52" i="16" s="1"/>
  <c r="J53" i="16" s="1"/>
  <c r="K10" i="115"/>
  <c r="K52" i="16" s="1"/>
  <c r="C30" i="115"/>
  <c r="E30" i="115"/>
  <c r="H30" i="115"/>
  <c r="D30" i="115"/>
  <c r="G30" i="115"/>
  <c r="C34" i="115"/>
  <c r="F33" i="115"/>
  <c r="F31" i="115"/>
  <c r="H31" i="113"/>
  <c r="D34" i="113"/>
  <c r="K10" i="113"/>
  <c r="K35" i="16" s="1"/>
  <c r="K36" i="16" s="1"/>
  <c r="D32" i="113"/>
  <c r="D30" i="113"/>
  <c r="M10" i="113"/>
  <c r="I35" i="16" s="1"/>
  <c r="I36" i="16" s="1"/>
  <c r="I10" i="113"/>
  <c r="G33" i="113"/>
  <c r="G31" i="113"/>
  <c r="E33" i="113"/>
  <c r="E31" i="113"/>
  <c r="F33" i="113"/>
  <c r="F31" i="113"/>
  <c r="H34" i="113"/>
  <c r="L9" i="113"/>
  <c r="J9" i="113"/>
  <c r="L34" i="16" s="1"/>
  <c r="C31" i="113" l="1"/>
  <c r="J35" i="16"/>
  <c r="H35" i="16" s="1"/>
  <c r="H36" i="16" s="1"/>
  <c r="E105" i="56"/>
  <c r="F105" i="56" s="1"/>
  <c r="J105" i="56" s="1"/>
  <c r="K105" i="56" s="1"/>
  <c r="E124" i="56"/>
  <c r="F124" i="56" s="1"/>
  <c r="J124" i="56" s="1"/>
  <c r="K124" i="56" s="1"/>
  <c r="H52" i="16"/>
  <c r="H53" i="16" s="1"/>
  <c r="K53" i="16"/>
  <c r="L53" i="16" s="1"/>
  <c r="E126" i="56" s="1"/>
  <c r="L10" i="115"/>
  <c r="J10" i="115"/>
  <c r="L52" i="16" s="1"/>
  <c r="E33" i="115"/>
  <c r="E31" i="115"/>
  <c r="G33" i="115"/>
  <c r="G31" i="115"/>
  <c r="C33" i="115"/>
  <c r="C31" i="115"/>
  <c r="H33" i="115"/>
  <c r="H31" i="115"/>
  <c r="D33" i="115"/>
  <c r="D31" i="115"/>
  <c r="L10" i="113"/>
  <c r="J10" i="113"/>
  <c r="L35" i="16" s="1"/>
  <c r="D33" i="113"/>
  <c r="D31" i="113"/>
  <c r="N8" i="80" l="1"/>
  <c r="O8" i="80"/>
  <c r="Q8" i="80"/>
  <c r="Y8" i="80"/>
  <c r="Z8" i="80"/>
  <c r="AA8" i="80"/>
  <c r="AB8" i="80"/>
  <c r="X8" i="80"/>
  <c r="K104" i="56"/>
  <c r="B16" i="20" s="1"/>
  <c r="J36" i="16"/>
  <c r="L36" i="16" s="1"/>
  <c r="E107" i="56" s="1"/>
  <c r="K123" i="56"/>
  <c r="B24" i="20" s="1"/>
  <c r="H7" i="111"/>
  <c r="G7" i="111"/>
  <c r="F7" i="111"/>
  <c r="E7" i="111"/>
  <c r="D7" i="111"/>
  <c r="C7" i="111"/>
  <c r="H6" i="111"/>
  <c r="G6" i="111"/>
  <c r="F6" i="111"/>
  <c r="E6" i="111"/>
  <c r="D6" i="111"/>
  <c r="C6" i="111"/>
  <c r="H5" i="111"/>
  <c r="G5" i="111"/>
  <c r="F5" i="111"/>
  <c r="E5" i="111"/>
  <c r="D5" i="111"/>
  <c r="C5" i="111"/>
  <c r="C4" i="111"/>
  <c r="C3" i="111"/>
  <c r="C2" i="111"/>
  <c r="H12" i="110"/>
  <c r="H9" i="111" s="1"/>
  <c r="H16" i="111" s="1"/>
  <c r="G12" i="110"/>
  <c r="G9" i="111" s="1"/>
  <c r="F12" i="110"/>
  <c r="F9" i="111" s="1"/>
  <c r="E12" i="110"/>
  <c r="E9" i="111" s="1"/>
  <c r="D12" i="110"/>
  <c r="D9" i="111" s="1"/>
  <c r="D16" i="111" s="1"/>
  <c r="C12" i="110"/>
  <c r="C9" i="111" s="1"/>
  <c r="C5" i="110"/>
  <c r="C4" i="110"/>
  <c r="C3" i="110"/>
  <c r="E9" i="109"/>
  <c r="E12" i="109" s="1"/>
  <c r="H7" i="109"/>
  <c r="G7" i="109"/>
  <c r="F7" i="109"/>
  <c r="E7" i="109"/>
  <c r="D7" i="109"/>
  <c r="C7" i="109"/>
  <c r="H6" i="109"/>
  <c r="G6" i="109"/>
  <c r="F6" i="109"/>
  <c r="E6" i="109"/>
  <c r="D6" i="109"/>
  <c r="C6" i="109"/>
  <c r="H5" i="109"/>
  <c r="G5" i="109"/>
  <c r="F5" i="109"/>
  <c r="E5" i="109"/>
  <c r="D5" i="109"/>
  <c r="C5" i="109"/>
  <c r="C4" i="109"/>
  <c r="C3" i="109"/>
  <c r="C2" i="109"/>
  <c r="H12" i="108"/>
  <c r="H9" i="109" s="1"/>
  <c r="H12" i="109" s="1"/>
  <c r="G12" i="108"/>
  <c r="G9" i="109" s="1"/>
  <c r="G16" i="109" s="1"/>
  <c r="F12" i="108"/>
  <c r="F9" i="109" s="1"/>
  <c r="E12" i="108"/>
  <c r="D12" i="108"/>
  <c r="D9" i="109" s="1"/>
  <c r="C12" i="108"/>
  <c r="C9" i="109" s="1"/>
  <c r="C16" i="109" s="1"/>
  <c r="C5" i="108"/>
  <c r="C4" i="108"/>
  <c r="C3" i="108"/>
  <c r="H11" i="101"/>
  <c r="G11" i="101"/>
  <c r="F11" i="101"/>
  <c r="E11" i="101"/>
  <c r="D11" i="101"/>
  <c r="C11" i="101"/>
  <c r="M10" i="101"/>
  <c r="I60" i="16" s="1"/>
  <c r="K10" i="101"/>
  <c r="K60" i="16" s="1"/>
  <c r="I10" i="101"/>
  <c r="J60" i="16" s="1"/>
  <c r="H7" i="101"/>
  <c r="G7" i="101"/>
  <c r="F7" i="101"/>
  <c r="E7" i="101"/>
  <c r="D7" i="101"/>
  <c r="C7" i="101"/>
  <c r="H6" i="101"/>
  <c r="G6" i="101"/>
  <c r="F6" i="101"/>
  <c r="E6" i="101"/>
  <c r="D6" i="101"/>
  <c r="C6" i="101"/>
  <c r="H5" i="101"/>
  <c r="G5" i="101"/>
  <c r="F5" i="101"/>
  <c r="E5" i="101"/>
  <c r="D5" i="101"/>
  <c r="C5" i="101"/>
  <c r="C4" i="101"/>
  <c r="C3" i="101"/>
  <c r="C2" i="101"/>
  <c r="H12" i="100"/>
  <c r="H9" i="101" s="1"/>
  <c r="G12" i="100"/>
  <c r="G9" i="101" s="1"/>
  <c r="F12" i="100"/>
  <c r="F9" i="101" s="1"/>
  <c r="F25" i="101" s="1"/>
  <c r="E12" i="100"/>
  <c r="E9" i="101" s="1"/>
  <c r="D12" i="100"/>
  <c r="D9" i="101" s="1"/>
  <c r="C12" i="100"/>
  <c r="C9" i="101" s="1"/>
  <c r="C5" i="100"/>
  <c r="C4" i="100"/>
  <c r="C3" i="100"/>
  <c r="H13" i="58"/>
  <c r="G13" i="58"/>
  <c r="F13" i="58"/>
  <c r="E13" i="58"/>
  <c r="D13" i="58"/>
  <c r="C13" i="58"/>
  <c r="D16" i="109" l="1"/>
  <c r="D14" i="109"/>
  <c r="E14" i="111"/>
  <c r="E12" i="111"/>
  <c r="E15" i="111" s="1"/>
  <c r="E16" i="111"/>
  <c r="F16" i="111"/>
  <c r="F12" i="111"/>
  <c r="F14" i="111"/>
  <c r="H23" i="101"/>
  <c r="H25" i="101"/>
  <c r="H21" i="101"/>
  <c r="H24" i="101" s="1"/>
  <c r="G25" i="101"/>
  <c r="G23" i="101"/>
  <c r="G21" i="101"/>
  <c r="G24" i="101" s="1"/>
  <c r="E14" i="109"/>
  <c r="E13" i="109" s="1"/>
  <c r="P8" i="80"/>
  <c r="M11" i="101"/>
  <c r="I61" i="16" s="1"/>
  <c r="E16" i="109"/>
  <c r="R8" i="80"/>
  <c r="C24" i="20"/>
  <c r="C22" i="20"/>
  <c r="C23" i="20"/>
  <c r="B23" i="20"/>
  <c r="B22" i="20"/>
  <c r="B17" i="20"/>
  <c r="B15" i="20"/>
  <c r="C17" i="20"/>
  <c r="C16" i="20"/>
  <c r="C15" i="20"/>
  <c r="E133" i="56"/>
  <c r="F133" i="56" s="1"/>
  <c r="J133" i="56" s="1"/>
  <c r="K133" i="56" s="1"/>
  <c r="D21" i="101"/>
  <c r="D25" i="101"/>
  <c r="D23" i="101"/>
  <c r="D24" i="101" s="1"/>
  <c r="C25" i="101"/>
  <c r="C23" i="101"/>
  <c r="C21" i="101"/>
  <c r="K9" i="111"/>
  <c r="K75" i="16" s="1"/>
  <c r="K76" i="16" s="1"/>
  <c r="C16" i="111"/>
  <c r="C14" i="111"/>
  <c r="C12" i="111"/>
  <c r="M9" i="111"/>
  <c r="I75" i="16" s="1"/>
  <c r="I76" i="16" s="1"/>
  <c r="I9" i="111"/>
  <c r="G16" i="111"/>
  <c r="G14" i="111"/>
  <c r="G12" i="111"/>
  <c r="D12" i="111"/>
  <c r="H12" i="111"/>
  <c r="D14" i="111"/>
  <c r="H14" i="111"/>
  <c r="D12" i="109"/>
  <c r="D15" i="109" s="1"/>
  <c r="H16" i="109"/>
  <c r="H14" i="109"/>
  <c r="H15" i="109" s="1"/>
  <c r="F16" i="109"/>
  <c r="F14" i="109"/>
  <c r="F12" i="109"/>
  <c r="K9" i="109"/>
  <c r="K68" i="16" s="1"/>
  <c r="K69" i="16" s="1"/>
  <c r="I9" i="109"/>
  <c r="M9" i="109"/>
  <c r="I68" i="16" s="1"/>
  <c r="I69" i="16" s="1"/>
  <c r="H13" i="109"/>
  <c r="C12" i="109"/>
  <c r="G12" i="109"/>
  <c r="C14" i="109"/>
  <c r="G14" i="109"/>
  <c r="H60" i="16"/>
  <c r="L10" i="101"/>
  <c r="M9" i="101"/>
  <c r="I59" i="16" s="1"/>
  <c r="I62" i="16" s="1"/>
  <c r="E25" i="101"/>
  <c r="E23" i="101"/>
  <c r="E21" i="101"/>
  <c r="G22" i="101"/>
  <c r="K9" i="101"/>
  <c r="K59" i="16" s="1"/>
  <c r="J10" i="101"/>
  <c r="L60" i="16" s="1"/>
  <c r="K11" i="101"/>
  <c r="K61" i="16" s="1"/>
  <c r="I9" i="101"/>
  <c r="I11" i="101"/>
  <c r="F21" i="101"/>
  <c r="D22" i="101"/>
  <c r="H22" i="101"/>
  <c r="F23" i="101"/>
  <c r="F15" i="111" l="1"/>
  <c r="F13" i="111"/>
  <c r="E13" i="111"/>
  <c r="E15" i="109"/>
  <c r="K62" i="16"/>
  <c r="E134" i="56"/>
  <c r="F134" i="56" s="1"/>
  <c r="J134" i="56" s="1"/>
  <c r="K134" i="56" s="1"/>
  <c r="J61" i="16"/>
  <c r="H61" i="16" s="1"/>
  <c r="C24" i="101"/>
  <c r="J59" i="16"/>
  <c r="E132" i="56"/>
  <c r="F132" i="56" s="1"/>
  <c r="J132" i="56" s="1"/>
  <c r="C22" i="101"/>
  <c r="J75" i="16"/>
  <c r="E150" i="56"/>
  <c r="F150" i="56" s="1"/>
  <c r="J150" i="56" s="1"/>
  <c r="K150" i="56" s="1"/>
  <c r="E142" i="56"/>
  <c r="F142" i="56" s="1"/>
  <c r="J142" i="56" s="1"/>
  <c r="K142" i="56" s="1"/>
  <c r="J68" i="16"/>
  <c r="D15" i="111"/>
  <c r="D13" i="111"/>
  <c r="J9" i="111"/>
  <c r="L75" i="16" s="1"/>
  <c r="L9" i="111"/>
  <c r="G15" i="111"/>
  <c r="G13" i="111"/>
  <c r="H15" i="111"/>
  <c r="H13" i="111"/>
  <c r="C15" i="111"/>
  <c r="C13" i="111"/>
  <c r="D13" i="109"/>
  <c r="G15" i="109"/>
  <c r="G13" i="109"/>
  <c r="C15" i="109"/>
  <c r="C13" i="109"/>
  <c r="F15" i="109"/>
  <c r="F13" i="109"/>
  <c r="J9" i="109"/>
  <c r="L68" i="16" s="1"/>
  <c r="L9" i="109"/>
  <c r="J11" i="101"/>
  <c r="L61" i="16" s="1"/>
  <c r="L11" i="101"/>
  <c r="J9" i="101"/>
  <c r="L59" i="16" s="1"/>
  <c r="L9" i="101"/>
  <c r="F24" i="101"/>
  <c r="F22" i="101"/>
  <c r="E22" i="101"/>
  <c r="E24" i="101"/>
  <c r="K132" i="56" l="1"/>
  <c r="C28" i="20" s="1"/>
  <c r="J62" i="16"/>
  <c r="L62" i="16" s="1"/>
  <c r="E136" i="56" s="1"/>
  <c r="H59" i="16"/>
  <c r="H62" i="16" s="1"/>
  <c r="C29" i="20"/>
  <c r="B31" i="20"/>
  <c r="C31" i="20"/>
  <c r="B30" i="20"/>
  <c r="C30" i="20"/>
  <c r="B29" i="20"/>
  <c r="C33" i="20"/>
  <c r="C32" i="20"/>
  <c r="B34" i="20"/>
  <c r="B33" i="20"/>
  <c r="C34" i="20"/>
  <c r="B32" i="20"/>
  <c r="J76" i="16"/>
  <c r="L76" i="16" s="1"/>
  <c r="E152" i="56" s="1"/>
  <c r="H75" i="16"/>
  <c r="H76" i="16" s="1"/>
  <c r="J69" i="16"/>
  <c r="L69" i="16" s="1"/>
  <c r="E144" i="56" s="1"/>
  <c r="H68" i="16"/>
  <c r="H69" i="16" s="1"/>
  <c r="B27" i="20" l="1"/>
  <c r="B26" i="20"/>
  <c r="C26" i="20"/>
  <c r="C27" i="20"/>
  <c r="B28" i="20"/>
  <c r="C25" i="20"/>
  <c r="B25" i="20"/>
  <c r="AG8" i="80"/>
  <c r="AE8" i="80"/>
  <c r="AD8" i="80"/>
  <c r="AF8" i="80"/>
  <c r="AC8" i="80"/>
  <c r="AJ8" i="80"/>
  <c r="AK8" i="80"/>
  <c r="AL8" i="80"/>
  <c r="AI8" i="80"/>
  <c r="AH8" i="80"/>
  <c r="AO8" i="80"/>
  <c r="AP8" i="80"/>
  <c r="AQ8" i="80"/>
  <c r="AN8" i="80"/>
  <c r="AM8" i="80"/>
  <c r="H17" i="58" l="1"/>
  <c r="G17" i="58"/>
  <c r="F17" i="58"/>
  <c r="E17" i="58"/>
  <c r="D17" i="58"/>
  <c r="C17" i="58"/>
  <c r="H11" i="94" l="1"/>
  <c r="G11" i="94"/>
  <c r="F11" i="94"/>
  <c r="E11" i="94"/>
  <c r="D11" i="94"/>
  <c r="C11" i="94"/>
  <c r="H11" i="60"/>
  <c r="G11" i="60"/>
  <c r="F11" i="60"/>
  <c r="E11" i="60"/>
  <c r="D11" i="60"/>
  <c r="C11" i="60"/>
  <c r="H12" i="96" l="1"/>
  <c r="G12" i="96"/>
  <c r="F12" i="96"/>
  <c r="E12" i="96"/>
  <c r="D12" i="96"/>
  <c r="C12" i="96"/>
  <c r="H12" i="95"/>
  <c r="G12" i="95"/>
  <c r="F12" i="95"/>
  <c r="E12" i="95"/>
  <c r="D12" i="95"/>
  <c r="C12" i="95"/>
  <c r="H12" i="93"/>
  <c r="G12" i="93"/>
  <c r="F12" i="93"/>
  <c r="E12" i="93"/>
  <c r="D12" i="93"/>
  <c r="C12" i="93"/>
  <c r="H12" i="92"/>
  <c r="G12" i="92"/>
  <c r="F12" i="92"/>
  <c r="E12" i="92"/>
  <c r="D12" i="92"/>
  <c r="C12" i="92"/>
  <c r="D12" i="59"/>
  <c r="E12" i="59"/>
  <c r="F12" i="59"/>
  <c r="G12" i="59"/>
  <c r="H12" i="59"/>
  <c r="C12" i="59"/>
  <c r="D10" i="97"/>
  <c r="E10" i="97"/>
  <c r="F10" i="97"/>
  <c r="G10" i="97"/>
  <c r="H10" i="97"/>
  <c r="C10" i="97"/>
  <c r="E9" i="97" l="1"/>
  <c r="E19" i="97" s="1"/>
  <c r="H7" i="97"/>
  <c r="G7" i="97"/>
  <c r="F7" i="97"/>
  <c r="E7" i="97"/>
  <c r="D7" i="97"/>
  <c r="C7" i="97"/>
  <c r="H6" i="97"/>
  <c r="G6" i="97"/>
  <c r="F6" i="97"/>
  <c r="E6" i="97"/>
  <c r="D6" i="97"/>
  <c r="C6" i="97"/>
  <c r="H5" i="97"/>
  <c r="G5" i="97"/>
  <c r="F5" i="97"/>
  <c r="E5" i="97"/>
  <c r="D5" i="97"/>
  <c r="C5" i="97"/>
  <c r="C4" i="97"/>
  <c r="C3" i="97"/>
  <c r="C2" i="97"/>
  <c r="H9" i="97"/>
  <c r="G9" i="97"/>
  <c r="F9" i="97"/>
  <c r="D9" i="97"/>
  <c r="C9" i="97"/>
  <c r="C5" i="96"/>
  <c r="C4" i="96"/>
  <c r="C3" i="96"/>
  <c r="A8" i="80"/>
  <c r="H17" i="65"/>
  <c r="H10" i="65" s="1"/>
  <c r="G17" i="65"/>
  <c r="F17" i="65"/>
  <c r="E17" i="65"/>
  <c r="D17" i="65"/>
  <c r="D10" i="65" s="1"/>
  <c r="C17" i="65"/>
  <c r="H13" i="65"/>
  <c r="G13" i="65"/>
  <c r="F13" i="65"/>
  <c r="E13" i="65"/>
  <c r="D13" i="65"/>
  <c r="C13" i="65"/>
  <c r="F9" i="65"/>
  <c r="F11" i="65" s="1"/>
  <c r="G9" i="65"/>
  <c r="G11" i="65" s="1"/>
  <c r="H9" i="65"/>
  <c r="H11" i="65" s="1"/>
  <c r="D5" i="65"/>
  <c r="E5" i="65"/>
  <c r="F5" i="65"/>
  <c r="G5" i="65"/>
  <c r="H5" i="65"/>
  <c r="D6" i="65"/>
  <c r="E6" i="65"/>
  <c r="F6" i="65"/>
  <c r="G6" i="65"/>
  <c r="H6" i="65"/>
  <c r="D7" i="65"/>
  <c r="E7" i="65"/>
  <c r="F7" i="65"/>
  <c r="G7" i="65"/>
  <c r="H7" i="65"/>
  <c r="C7" i="65"/>
  <c r="C6" i="65"/>
  <c r="C5" i="65"/>
  <c r="E9" i="65"/>
  <c r="E11" i="65" s="1"/>
  <c r="D9" i="65"/>
  <c r="D11" i="65" s="1"/>
  <c r="C9" i="65"/>
  <c r="C11" i="65" s="1"/>
  <c r="C5" i="95"/>
  <c r="C4" i="95"/>
  <c r="C3" i="95"/>
  <c r="F21" i="94"/>
  <c r="M10" i="94"/>
  <c r="I43" i="16" s="1"/>
  <c r="K10" i="94"/>
  <c r="K43" i="16" s="1"/>
  <c r="I10" i="94"/>
  <c r="E114" i="56" s="1"/>
  <c r="F114" i="56" s="1"/>
  <c r="J114" i="56" s="1"/>
  <c r="K114" i="56" s="1"/>
  <c r="H9" i="94"/>
  <c r="H23" i="94" s="1"/>
  <c r="G9" i="94"/>
  <c r="F9" i="94"/>
  <c r="E9" i="94"/>
  <c r="D9" i="94"/>
  <c r="D25" i="94" s="1"/>
  <c r="H7" i="94"/>
  <c r="G7" i="94"/>
  <c r="F7" i="94"/>
  <c r="E7" i="94"/>
  <c r="D7" i="94"/>
  <c r="C7" i="94"/>
  <c r="H6" i="94"/>
  <c r="G6" i="94"/>
  <c r="F6" i="94"/>
  <c r="E6" i="94"/>
  <c r="D6" i="94"/>
  <c r="C6" i="94"/>
  <c r="H5" i="94"/>
  <c r="G5" i="94"/>
  <c r="F5" i="94"/>
  <c r="E5" i="94"/>
  <c r="D5" i="94"/>
  <c r="C5" i="94"/>
  <c r="C4" i="94"/>
  <c r="C3" i="94"/>
  <c r="C2" i="94"/>
  <c r="C9" i="94"/>
  <c r="C5" i="93"/>
  <c r="C4" i="93"/>
  <c r="C3" i="93"/>
  <c r="I10" i="60"/>
  <c r="K10" i="60"/>
  <c r="K26" i="16" s="1"/>
  <c r="M10" i="60"/>
  <c r="I26" i="16" s="1"/>
  <c r="D9" i="60"/>
  <c r="E9" i="60"/>
  <c r="F9" i="60"/>
  <c r="G9" i="60"/>
  <c r="H9" i="60"/>
  <c r="C9" i="60"/>
  <c r="D5" i="60"/>
  <c r="E5" i="60"/>
  <c r="F5" i="60"/>
  <c r="G5" i="60"/>
  <c r="H5" i="60"/>
  <c r="D6" i="60"/>
  <c r="E6" i="60"/>
  <c r="F6" i="60"/>
  <c r="G6" i="60"/>
  <c r="H6" i="60"/>
  <c r="D7" i="60"/>
  <c r="E7" i="60"/>
  <c r="F7" i="60"/>
  <c r="G7" i="60"/>
  <c r="H7" i="60"/>
  <c r="C5" i="60"/>
  <c r="C7" i="60"/>
  <c r="C6" i="60"/>
  <c r="C5" i="92"/>
  <c r="C4" i="92"/>
  <c r="C3" i="92"/>
  <c r="M21" i="16"/>
  <c r="M13" i="16"/>
  <c r="C10" i="65" l="1"/>
  <c r="E10" i="65"/>
  <c r="F10" i="65"/>
  <c r="G10" i="65"/>
  <c r="G25" i="94"/>
  <c r="L10" i="94"/>
  <c r="D19" i="97"/>
  <c r="D17" i="97"/>
  <c r="D15" i="97"/>
  <c r="H19" i="97"/>
  <c r="H17" i="97"/>
  <c r="H15" i="97"/>
  <c r="F19" i="97"/>
  <c r="F17" i="97"/>
  <c r="F15" i="97"/>
  <c r="M9" i="97"/>
  <c r="I90" i="16" s="1"/>
  <c r="K9" i="97"/>
  <c r="K90" i="16" s="1"/>
  <c r="I9" i="97"/>
  <c r="G19" i="97"/>
  <c r="G17" i="97"/>
  <c r="G15" i="97"/>
  <c r="E15" i="97"/>
  <c r="E17" i="97"/>
  <c r="E95" i="56"/>
  <c r="F95" i="56" s="1"/>
  <c r="J95" i="56" s="1"/>
  <c r="L10" i="60"/>
  <c r="J26" i="16"/>
  <c r="H26" i="16" s="1"/>
  <c r="J10" i="60"/>
  <c r="L26" i="16" s="1"/>
  <c r="J43" i="16"/>
  <c r="H43" i="16" s="1"/>
  <c r="J10" i="94"/>
  <c r="L43" i="16" s="1"/>
  <c r="F25" i="94"/>
  <c r="M11" i="94"/>
  <c r="I44" i="16" s="1"/>
  <c r="I11" i="94"/>
  <c r="K11" i="94"/>
  <c r="K44" i="16" s="1"/>
  <c r="D21" i="94"/>
  <c r="H25" i="94"/>
  <c r="D23" i="94"/>
  <c r="H21" i="94"/>
  <c r="F23" i="94"/>
  <c r="F24" i="94" s="1"/>
  <c r="K9" i="94"/>
  <c r="K42" i="16" s="1"/>
  <c r="I9" i="94"/>
  <c r="E113" i="56" s="1"/>
  <c r="F113" i="56" s="1"/>
  <c r="J113" i="56" s="1"/>
  <c r="K113" i="56" s="1"/>
  <c r="E21" i="94"/>
  <c r="E23" i="94"/>
  <c r="E25" i="94"/>
  <c r="M9" i="94"/>
  <c r="I42" i="16" s="1"/>
  <c r="C21" i="94"/>
  <c r="G21" i="94"/>
  <c r="C23" i="94"/>
  <c r="G23" i="94"/>
  <c r="C25" i="94"/>
  <c r="F22" i="94"/>
  <c r="M10" i="65" l="1"/>
  <c r="I83" i="16" s="1"/>
  <c r="E115" i="56"/>
  <c r="F115" i="56" s="1"/>
  <c r="J115" i="56" s="1"/>
  <c r="K115" i="56" s="1"/>
  <c r="E166" i="56"/>
  <c r="F166" i="56" s="1"/>
  <c r="J166" i="56" s="1"/>
  <c r="K166" i="56" s="1"/>
  <c r="J90" i="16"/>
  <c r="K45" i="16"/>
  <c r="I45" i="16"/>
  <c r="J44" i="16"/>
  <c r="H44" i="16" s="1"/>
  <c r="H18" i="97"/>
  <c r="H16" i="97"/>
  <c r="G18" i="97"/>
  <c r="G16" i="97"/>
  <c r="F18" i="97"/>
  <c r="F16" i="97"/>
  <c r="J9" i="97"/>
  <c r="L90" i="16" s="1"/>
  <c r="L9" i="97"/>
  <c r="D18" i="97"/>
  <c r="D16" i="97"/>
  <c r="E16" i="97"/>
  <c r="E18" i="97"/>
  <c r="K10" i="65"/>
  <c r="K83" i="16" s="1"/>
  <c r="I10" i="65"/>
  <c r="J9" i="94"/>
  <c r="L42" i="16" s="1"/>
  <c r="J42" i="16"/>
  <c r="H42" i="16" s="1"/>
  <c r="L11" i="94"/>
  <c r="J11" i="94"/>
  <c r="L44" i="16" s="1"/>
  <c r="D22" i="94"/>
  <c r="D24" i="94"/>
  <c r="H24" i="94"/>
  <c r="H22" i="94"/>
  <c r="L9" i="94"/>
  <c r="C24" i="94"/>
  <c r="C22" i="94"/>
  <c r="G24" i="94"/>
  <c r="G22" i="94"/>
  <c r="E24" i="94"/>
  <c r="E22" i="94"/>
  <c r="H90" i="16" l="1"/>
  <c r="J83" i="16"/>
  <c r="E158" i="56"/>
  <c r="F158" i="56" s="1"/>
  <c r="J158" i="56" s="1"/>
  <c r="H45" i="16"/>
  <c r="L10" i="65"/>
  <c r="J10" i="65"/>
  <c r="L83" i="16" s="1"/>
  <c r="J45" i="16"/>
  <c r="L45" i="16" s="1"/>
  <c r="E117" i="56" s="1"/>
  <c r="S8" i="80" l="1"/>
  <c r="T8" i="80"/>
  <c r="U8" i="80"/>
  <c r="V8" i="80"/>
  <c r="W8" i="80"/>
  <c r="H83" i="16"/>
  <c r="C21" i="20"/>
  <c r="C20" i="20"/>
  <c r="C19" i="20"/>
  <c r="D9" i="58" l="1"/>
  <c r="D11" i="58" s="1"/>
  <c r="D10" i="58" s="1"/>
  <c r="E9" i="58"/>
  <c r="E11" i="58" s="1"/>
  <c r="E10" i="58" s="1"/>
  <c r="F9" i="58"/>
  <c r="F11" i="58" s="1"/>
  <c r="F10" i="58" s="1"/>
  <c r="G9" i="58"/>
  <c r="G11" i="58" s="1"/>
  <c r="G10" i="58" s="1"/>
  <c r="H9" i="58"/>
  <c r="H11" i="58" s="1"/>
  <c r="H10" i="58" s="1"/>
  <c r="C9" i="58"/>
  <c r="C11" i="58" s="1"/>
  <c r="C10" i="58" s="1"/>
  <c r="H6" i="58" l="1"/>
  <c r="G6" i="58"/>
  <c r="F6" i="58"/>
  <c r="E6" i="58"/>
  <c r="D6" i="58"/>
  <c r="H7" i="58"/>
  <c r="G7" i="58"/>
  <c r="F7" i="58"/>
  <c r="E7" i="58"/>
  <c r="D7" i="58"/>
  <c r="H5" i="58"/>
  <c r="G5" i="58"/>
  <c r="F5" i="58"/>
  <c r="E5" i="58"/>
  <c r="D5" i="58"/>
  <c r="C6" i="58"/>
  <c r="C7" i="58"/>
  <c r="C5" i="58"/>
  <c r="M23" i="16" l="1"/>
  <c r="M24" i="16"/>
  <c r="M25" i="16"/>
  <c r="M27" i="16"/>
  <c r="M28" i="16"/>
  <c r="M29" i="16"/>
  <c r="M22" i="16"/>
  <c r="M15" i="16"/>
  <c r="M16" i="16"/>
  <c r="M17" i="16"/>
  <c r="M18" i="16"/>
  <c r="M19" i="16"/>
  <c r="M20" i="16"/>
  <c r="M14" i="16"/>
  <c r="I11" i="60" l="1"/>
  <c r="K11" i="60"/>
  <c r="M11" i="60"/>
  <c r="E96" i="56" l="1"/>
  <c r="F96" i="56" s="1"/>
  <c r="J11" i="60"/>
  <c r="L11" i="60"/>
  <c r="A2" i="16"/>
  <c r="C2" i="65" l="1"/>
  <c r="C2" i="60"/>
  <c r="C2" i="58"/>
  <c r="C3" i="59"/>
  <c r="A3" i="16" l="1"/>
  <c r="D75" i="56"/>
  <c r="D43" i="56"/>
  <c r="C3" i="65"/>
  <c r="C3" i="60"/>
  <c r="C3" i="58"/>
  <c r="C4" i="59"/>
  <c r="C8" i="80" l="1"/>
  <c r="B8" i="80"/>
  <c r="D73" i="56" l="1"/>
  <c r="D42" i="56"/>
  <c r="D41" i="56"/>
  <c r="D40" i="56"/>
  <c r="A28" i="56"/>
  <c r="C30" i="1" l="1"/>
  <c r="C29" i="1"/>
  <c r="C28" i="1"/>
  <c r="C27" i="1"/>
  <c r="C26" i="1"/>
  <c r="C25" i="1"/>
  <c r="C24" i="1"/>
  <c r="C23" i="1"/>
  <c r="C22" i="1"/>
  <c r="C21" i="1"/>
  <c r="D30" i="1" l="1"/>
  <c r="D27" i="1"/>
  <c r="D26" i="1"/>
  <c r="D23" i="1"/>
  <c r="D21" i="1"/>
  <c r="D24" i="1"/>
  <c r="D28" i="1"/>
  <c r="D29" i="1"/>
  <c r="D22" i="1"/>
  <c r="D25" i="1"/>
  <c r="D48" i="56" l="1"/>
  <c r="D59" i="56"/>
  <c r="D51" i="56"/>
  <c r="D54" i="56"/>
  <c r="D61" i="56"/>
  <c r="D52" i="56"/>
  <c r="D58" i="56"/>
  <c r="D50" i="56"/>
  <c r="D60" i="56"/>
  <c r="D57" i="56"/>
  <c r="D49" i="56"/>
  <c r="D55" i="56"/>
  <c r="D56" i="56"/>
  <c r="D53" i="56"/>
  <c r="B7" i="20"/>
  <c r="B6" i="20"/>
  <c r="A4" i="16" l="1"/>
  <c r="C4" i="65" l="1"/>
  <c r="I27" i="16"/>
  <c r="K27" i="16"/>
  <c r="J27" i="16"/>
  <c r="C4" i="60"/>
  <c r="C5" i="59"/>
  <c r="C4" i="58"/>
  <c r="D72" i="56" l="1"/>
  <c r="D74" i="56"/>
  <c r="L27" i="16" l="1"/>
  <c r="J96" i="56"/>
  <c r="B21" i="20" l="1"/>
  <c r="C18" i="20"/>
  <c r="B20" i="20"/>
  <c r="B18" i="20"/>
  <c r="B19" i="20"/>
  <c r="H27" i="16" l="1"/>
  <c r="K9" i="58" l="1"/>
  <c r="K17" i="16" s="1"/>
  <c r="I9" i="58"/>
  <c r="J17" i="16" s="1"/>
  <c r="M9" i="58"/>
  <c r="I17" i="16" s="1"/>
  <c r="L9" i="58" l="1"/>
  <c r="E85" i="56"/>
  <c r="F85" i="56" s="1"/>
  <c r="J85" i="56" s="1"/>
  <c r="J9" i="58"/>
  <c r="L17" i="16" s="1"/>
  <c r="H17" i="16"/>
  <c r="C23" i="60" l="1"/>
  <c r="C21" i="60"/>
  <c r="C25" i="60"/>
  <c r="C24" i="60" l="1"/>
  <c r="C22" i="60"/>
  <c r="D25" i="60" l="1"/>
  <c r="D23" i="60"/>
  <c r="D21" i="60"/>
  <c r="I9" i="60"/>
  <c r="M9" i="60"/>
  <c r="I25" i="16" s="1"/>
  <c r="I28" i="16" s="1"/>
  <c r="K9" i="60"/>
  <c r="K25" i="16" s="1"/>
  <c r="K28" i="16" s="1"/>
  <c r="F23" i="60"/>
  <c r="F25" i="60"/>
  <c r="F21" i="60"/>
  <c r="G23" i="60"/>
  <c r="G25" i="60"/>
  <c r="G21" i="60"/>
  <c r="E23" i="60"/>
  <c r="E21" i="60"/>
  <c r="E25" i="60"/>
  <c r="H23" i="60"/>
  <c r="H25" i="60"/>
  <c r="H21" i="60"/>
  <c r="H24" i="60" l="1"/>
  <c r="H22" i="60"/>
  <c r="E24" i="60"/>
  <c r="E22" i="60"/>
  <c r="G24" i="60"/>
  <c r="G22" i="60"/>
  <c r="F22" i="60"/>
  <c r="F24" i="60"/>
  <c r="L9" i="60"/>
  <c r="J9" i="60"/>
  <c r="L25" i="16" s="1"/>
  <c r="J25" i="16"/>
  <c r="E94" i="56"/>
  <c r="F94" i="56" s="1"/>
  <c r="J94" i="56" s="1"/>
  <c r="D24" i="60"/>
  <c r="D22" i="60"/>
  <c r="K94" i="56" l="1"/>
  <c r="K95" i="56"/>
  <c r="K96" i="56"/>
  <c r="H25" i="16"/>
  <c r="H28" i="16" s="1"/>
  <c r="J28" i="16"/>
  <c r="B14" i="20" l="1"/>
  <c r="C13" i="20"/>
  <c r="B11" i="20"/>
  <c r="C11" i="20"/>
  <c r="C12" i="20"/>
  <c r="B13" i="20"/>
  <c r="B12" i="20"/>
  <c r="C14" i="20"/>
  <c r="L28" i="16"/>
  <c r="E98" i="56" s="1"/>
  <c r="K8" i="80"/>
  <c r="L8" i="80"/>
  <c r="I8" i="80"/>
  <c r="J8" i="80"/>
  <c r="F32" i="65"/>
  <c r="D34" i="65"/>
  <c r="G30" i="65"/>
  <c r="M8" i="80" l="1"/>
  <c r="F30" i="65"/>
  <c r="F31" i="65" s="1"/>
  <c r="C34" i="65"/>
  <c r="C30" i="65"/>
  <c r="M9" i="65"/>
  <c r="I82" i="16" s="1"/>
  <c r="I84" i="16" s="1"/>
  <c r="I9" i="65"/>
  <c r="C32" i="65"/>
  <c r="K9" i="65"/>
  <c r="K82" i="16" s="1"/>
  <c r="K84" i="16" s="1"/>
  <c r="E34" i="65"/>
  <c r="E32" i="65"/>
  <c r="E30" i="65"/>
  <c r="H32" i="65"/>
  <c r="H30" i="65"/>
  <c r="G32" i="65"/>
  <c r="G33" i="65" s="1"/>
  <c r="G34" i="65"/>
  <c r="D30" i="65"/>
  <c r="D32" i="65"/>
  <c r="H34" i="65"/>
  <c r="F34" i="65"/>
  <c r="J82" i="16" l="1"/>
  <c r="E157" i="56"/>
  <c r="F157" i="56" s="1"/>
  <c r="J157" i="56" s="1"/>
  <c r="F33" i="65"/>
  <c r="D33" i="65"/>
  <c r="D31" i="65"/>
  <c r="E31" i="65"/>
  <c r="E33" i="65"/>
  <c r="L9" i="65"/>
  <c r="J9" i="65"/>
  <c r="L82" i="16" s="1"/>
  <c r="C31" i="65"/>
  <c r="C33" i="65"/>
  <c r="H31" i="65"/>
  <c r="H33" i="65"/>
  <c r="G31" i="65"/>
  <c r="K157" i="56" l="1"/>
  <c r="K158" i="56"/>
  <c r="H82" i="16"/>
  <c r="H84" i="16" s="1"/>
  <c r="AS8" i="80" s="1"/>
  <c r="J84" i="16"/>
  <c r="L84" i="16" s="1"/>
  <c r="E160" i="56" s="1"/>
  <c r="C37" i="20" l="1"/>
  <c r="AR8" i="80"/>
  <c r="C36" i="20"/>
  <c r="AT8" i="80"/>
  <c r="AU8" i="80"/>
  <c r="B37" i="20"/>
  <c r="B36" i="20"/>
  <c r="B35" i="20"/>
  <c r="C35" i="20"/>
  <c r="AV8" i="80"/>
  <c r="C32" i="58" l="1"/>
  <c r="C34" i="58" l="1"/>
  <c r="C30" i="58"/>
  <c r="C33" i="58" l="1"/>
  <c r="C31" i="58"/>
  <c r="E32" i="58"/>
  <c r="E34" i="58"/>
  <c r="D32" i="58"/>
  <c r="D34" i="58"/>
  <c r="H34" i="58"/>
  <c r="H32" i="58"/>
  <c r="F34" i="58"/>
  <c r="F32" i="58"/>
  <c r="G34" i="58"/>
  <c r="G32" i="58"/>
  <c r="F30" i="58"/>
  <c r="G30" i="58"/>
  <c r="K10" i="58"/>
  <c r="K18" i="16" s="1"/>
  <c r="K19" i="16" s="1"/>
  <c r="K10" i="16" s="1"/>
  <c r="M10" i="58"/>
  <c r="I18" i="16" s="1"/>
  <c r="I19" i="16" s="1"/>
  <c r="I10" i="16" s="1"/>
  <c r="E30" i="58"/>
  <c r="H30" i="58"/>
  <c r="D30" i="58"/>
  <c r="I10" i="58"/>
  <c r="H33" i="58" l="1"/>
  <c r="G31" i="58"/>
  <c r="F31" i="58"/>
  <c r="F33" i="58"/>
  <c r="E31" i="58"/>
  <c r="D31" i="58"/>
  <c r="D33" i="58"/>
  <c r="J10" i="58"/>
  <c r="L18" i="16" s="1"/>
  <c r="L10" i="58"/>
  <c r="E86" i="56"/>
  <c r="F86" i="56" s="1"/>
  <c r="J86" i="56" s="1"/>
  <c r="E33" i="58"/>
  <c r="H31" i="58"/>
  <c r="G33" i="58"/>
  <c r="J18" i="16"/>
  <c r="K86" i="56" l="1"/>
  <c r="K85" i="56"/>
  <c r="J19" i="16"/>
  <c r="J10" i="16" s="1"/>
  <c r="H18" i="16"/>
  <c r="H19" i="16" s="1"/>
  <c r="H10" i="16" s="1"/>
  <c r="B8" i="20" l="1"/>
  <c r="C10" i="20"/>
  <c r="B10" i="20"/>
  <c r="C8" i="20"/>
  <c r="C9" i="20"/>
  <c r="B9" i="20"/>
  <c r="G8" i="80"/>
  <c r="E8" i="80"/>
  <c r="D8" i="80"/>
  <c r="F8" i="80"/>
  <c r="L19" i="16"/>
  <c r="E88" i="56" s="1"/>
  <c r="L10" i="16"/>
  <c r="BC8" i="80" l="1"/>
  <c r="BB8" i="80"/>
  <c r="BF8" i="80"/>
  <c r="BE8" i="80"/>
  <c r="BD8" i="80"/>
  <c r="H8" i="80"/>
  <c r="C19" i="97" l="1"/>
  <c r="C17" i="97"/>
  <c r="K10" i="97"/>
  <c r="K91" i="16" s="1"/>
  <c r="K92" i="16" s="1"/>
  <c r="M10" i="97"/>
  <c r="I91" i="16" s="1"/>
  <c r="I92" i="16" s="1"/>
  <c r="C15" i="97"/>
  <c r="I10" i="97"/>
  <c r="J91" i="16" l="1"/>
  <c r="E167" i="56"/>
  <c r="F167" i="56" s="1"/>
  <c r="J167" i="56" s="1"/>
  <c r="K167" i="56" s="1"/>
  <c r="J10" i="97"/>
  <c r="L91" i="16" s="1"/>
  <c r="C18" i="97"/>
  <c r="C16" i="97"/>
  <c r="L10" i="97"/>
  <c r="H91" i="16" l="1"/>
  <c r="H92" i="16" s="1"/>
  <c r="J92" i="16"/>
  <c r="L92" i="16" s="1"/>
  <c r="E169" i="56" s="1"/>
  <c r="AY8" i="80"/>
  <c r="AX8" i="80"/>
  <c r="BA8" i="80" l="1"/>
  <c r="C38" i="20"/>
  <c r="C40" i="20"/>
  <c r="C39" i="20"/>
  <c r="AW8" i="80"/>
  <c r="AZ8" i="80"/>
  <c r="B39" i="20"/>
  <c r="B40" i="20"/>
  <c r="B38" i="20"/>
</calcChain>
</file>

<file path=xl/sharedStrings.xml><?xml version="1.0" encoding="utf-8"?>
<sst xmlns="http://schemas.openxmlformats.org/spreadsheetml/2006/main" count="1237" uniqueCount="311">
  <si>
    <t>Enter the information requested in the yellow highlighted cells in Column B.  
Information entered here will automatically be entered in all applicable worksheets in this workbook.</t>
  </si>
  <si>
    <t>Workbook Set-up Information</t>
  </si>
  <si>
    <t>Alliance Behavioral Healthcare</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</si>
  <si>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</si>
  <si>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</si>
  <si>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</si>
  <si>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</si>
  <si>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</si>
  <si>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</si>
  <si>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</si>
  <si>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</si>
  <si>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</si>
  <si>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</si>
  <si>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</si>
  <si>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</si>
  <si>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</si>
  <si>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</si>
  <si>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</si>
  <si>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</si>
  <si>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</si>
  <si>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</si>
  <si>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</si>
  <si>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</si>
  <si>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</si>
  <si>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</si>
  <si>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REVIEWER'S INITIALS:</t>
  </si>
  <si>
    <t>Total Met:</t>
  </si>
  <si>
    <t>% Met:</t>
  </si>
  <si>
    <t>Total Not Met:</t>
  </si>
  <si>
    <t>% Not Met:</t>
  </si>
  <si>
    <t>Total N/A</t>
  </si>
  <si>
    <t>Record</t>
  </si>
  <si>
    <t># Met</t>
  </si>
  <si>
    <t># Not Met</t>
  </si>
  <si>
    <t>Include</t>
  </si>
  <si>
    <t>Results?</t>
  </si>
  <si>
    <t># Scorable Items</t>
  </si>
  <si>
    <t>% Met</t>
  </si>
  <si>
    <t>TOTAL</t>
  </si>
  <si>
    <t># Scorable Records / Items</t>
  </si>
  <si>
    <t>LME-MCO</t>
  </si>
  <si>
    <t>This list used in the Workbook Set-Up worksheet LME-MCO drop-down box.</t>
  </si>
  <si>
    <t>Range Name = LME_MCO</t>
  </si>
  <si>
    <t>LME-MCOs</t>
  </si>
  <si>
    <t>Cardinal Innovations Healthcare Solutions</t>
  </si>
  <si>
    <t>EastPointe</t>
  </si>
  <si>
    <t>Partners Behavioral Health Management</t>
  </si>
  <si>
    <t>Sandhills Center</t>
  </si>
  <si>
    <t>The following Guidelines are in the above embedded PDF file. Double click the PDF icon to open it.</t>
  </si>
  <si>
    <t>Summary Results For All Items Reviewed</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</si>
  <si>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</si>
  <si>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</si>
  <si>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</si>
  <si>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</si>
  <si>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</si>
  <si>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</si>
  <si>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</si>
  <si>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</si>
  <si>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</si>
  <si>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</si>
  <si>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</si>
  <si>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</si>
  <si>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</si>
  <si>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</si>
  <si>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</si>
  <si>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</si>
  <si>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</si>
  <si>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</si>
  <si>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</si>
  <si>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</si>
  <si>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</si>
  <si>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</si>
  <si>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</si>
  <si>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</si>
  <si>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</si>
  <si>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</si>
  <si>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</si>
  <si>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</si>
  <si>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</si>
  <si>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</si>
  <si>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</si>
  <si>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</si>
  <si>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</si>
  <si>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</si>
  <si>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</si>
  <si>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</si>
  <si>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</si>
  <si>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</si>
  <si>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</si>
  <si>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</si>
  <si>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</si>
  <si>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</si>
  <si>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</si>
  <si>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</si>
  <si>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</si>
  <si>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</si>
  <si>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</si>
  <si>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</si>
  <si>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</si>
  <si>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</si>
  <si>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</si>
  <si>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</si>
  <si>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</si>
  <si>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</si>
  <si>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</si>
  <si>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</si>
  <si>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</si>
  <si>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</si>
  <si>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</si>
  <si>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</si>
  <si>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</si>
  <si>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</si>
  <si>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</si>
  <si>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</si>
  <si>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</si>
  <si>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</si>
  <si>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</si>
  <si>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</si>
  <si>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</si>
  <si>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</si>
  <si>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</si>
  <si>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</si>
  <si>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</si>
  <si>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</si>
  <si>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</si>
  <si>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</si>
  <si>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</si>
  <si>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</si>
  <si>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</si>
  <si>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</si>
  <si>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</si>
  <si>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</si>
  <si>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</si>
  <si>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</si>
  <si>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</si>
  <si>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</si>
  <si>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</si>
  <si>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</si>
  <si>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</si>
  <si>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</si>
  <si>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</si>
  <si>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</si>
  <si>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</si>
  <si>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</si>
  <si>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</si>
  <si>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</si>
  <si>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</si>
  <si>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</si>
  <si>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</si>
  <si>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</si>
  <si>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NAME OF REVIEWER #2:</t>
  </si>
  <si>
    <t>NAME OF REVIEWER #3:</t>
  </si>
  <si>
    <t>NAME OF REVIEWER #4:</t>
  </si>
  <si>
    <t>NAME OF REVIEWER #5:</t>
  </si>
  <si>
    <t>COMMENTS:</t>
  </si>
  <si>
    <t>Reviewer(s):</t>
  </si>
  <si>
    <t>Team Leader:</t>
  </si>
  <si>
    <t>Plan of Correction is required as follows:</t>
  </si>
  <si>
    <t>No Plan of Correction required</t>
  </si>
  <si>
    <t>No Recommendations made</t>
  </si>
  <si>
    <t xml:space="preserve">        </t>
  </si>
  <si>
    <t>Recommendations, not requiring Corrective Action:</t>
  </si>
  <si>
    <t>NAME OF TEAM LEADER:</t>
  </si>
  <si>
    <t>Review Date(s):</t>
  </si>
  <si>
    <t>Division of Mental Health, Developmental Disabilities and Substance Abuse Services</t>
  </si>
  <si>
    <t>Summary of Findings</t>
  </si>
  <si>
    <t>Results of this review will be forwarded to various Sections / Teams within the Division of MH/DD/SAS as well as to the Department of Health and Human Services Office of the Internal Auditor.</t>
  </si>
  <si>
    <t>LME-MCO:</t>
  </si>
  <si>
    <t>During the review, the following evaluations were conducted:</t>
  </si>
  <si>
    <r>
      <t>North Carolina</t>
    </r>
    <r>
      <rPr>
        <sz val="14"/>
        <rFont val="Arial"/>
        <family val="2"/>
      </rPr>
      <t xml:space="preserve"> </t>
    </r>
    <r>
      <rPr>
        <b/>
        <sz val="14"/>
        <rFont val="Arial"/>
        <family val="2"/>
      </rPr>
      <t>Department of Health and Human Services</t>
    </r>
  </si>
  <si>
    <t>REVIEW DATE(S)</t>
  </si>
  <si>
    <t>Overall Results</t>
  </si>
  <si>
    <t>Begin Review Date</t>
  </si>
  <si>
    <t>End Review Date</t>
  </si>
  <si>
    <t># Scorable Items &amp; Records</t>
  </si>
  <si>
    <t># ScorableRecords</t>
  </si>
  <si>
    <t># Scorable Records</t>
  </si>
  <si>
    <t>NAME OF REVIEWER #6:</t>
  </si>
  <si>
    <t>NAME OF REVIEWER #7:</t>
  </si>
  <si>
    <t>NAME OF REVIEWER #8:</t>
  </si>
  <si>
    <t>COUNTY NAME</t>
  </si>
  <si>
    <t>There is evidence that this individual meets the requirements of the designated benefit plan.</t>
  </si>
  <si>
    <t>There is evidence that this individual meets the eligible requirements of the service definition.</t>
  </si>
  <si>
    <t>LME Monitoring Plan of Correction</t>
  </si>
  <si>
    <t>Benefit Plan</t>
  </si>
  <si>
    <t>Service Definition</t>
  </si>
  <si>
    <t>DMH/DD/SAS LME Monitoring Overall Summary of Results</t>
  </si>
  <si>
    <t>DMH/DD/SAS LME Monitoring Tools Summary Results</t>
  </si>
  <si>
    <t>Date</t>
  </si>
  <si>
    <t>Updates</t>
  </si>
  <si>
    <t>Edited all 5 ASAM checklists; took out 6 outpatient worksheets; updated LME-MCO list and REVIEWERS list; Added guidelines</t>
  </si>
  <si>
    <t>There were no drop boxes on the MCM worksheet for Gender or Category.  Added the drop down for Category and Gender.</t>
  </si>
  <si>
    <t>Removed the Provider row from all tools and checklists.</t>
  </si>
  <si>
    <t>Finalized LME Monitoring Tool (newly developed)</t>
  </si>
  <si>
    <t xml:space="preserve">Updated FBC tool </t>
  </si>
  <si>
    <t>Record # and Admission Date rows were locked.  Unlocked to allow entries.</t>
  </si>
  <si>
    <t>Trillium Health Resources</t>
  </si>
  <si>
    <t>The Quality Management and Operations Section of the Division of MH/DD/SAS conducted monitoring of the following LME-MCO:</t>
  </si>
  <si>
    <r>
      <rPr>
        <b/>
        <u/>
        <sz val="8"/>
        <rFont val="Arial"/>
        <family val="2"/>
      </rPr>
      <t>Disclaimer:</t>
    </r>
    <r>
      <rPr>
        <sz val="8"/>
        <rFont val="Arial"/>
        <family val="2"/>
      </rPr>
      <t xml:space="preserve">  Every effort has been made to ensure the accuracy of this report.  Any errors noted should be reported immediately to the team leader.  Mail:  DMH/DD/SAS, Mail Service Center 3001, Raleigh, NC 27699; Phone: (919) 715-2076.</t>
    </r>
  </si>
  <si>
    <t>Deleted ACTT, CST, SAIOP Adolescent and FBC from workbook.  Added SE Eligibility checklist and SE Tool.  Updated lists of LME-MCOs &amp; Reviewers.  Updated SAIOP Benefit Plans for ASTER, ASWOM and ASCDR.</t>
  </si>
  <si>
    <t>Removed MCM tool and updated POC Summary and Overall worksheets to reflect that.</t>
  </si>
  <si>
    <t>DATE OF SERVICE:</t>
  </si>
  <si>
    <t>CLIENT ID:</t>
  </si>
  <si>
    <t>BENEFIT PLAN:</t>
  </si>
  <si>
    <t>There is evidence that this individual meets the requirements of the designated benefit plan. Per GS 122C-3(12a), Developmental Disability means a severe, chronic disability of a person.
ALL the following statements need to be answered YES in order for this item to be MET.</t>
  </si>
  <si>
    <t>a</t>
  </si>
  <si>
    <t>d</t>
  </si>
  <si>
    <t>e</t>
  </si>
  <si>
    <t>b</t>
  </si>
  <si>
    <t>c</t>
  </si>
  <si>
    <t>Is attributable to a mental or physical impairment or a combination of mental and physical impairments;</t>
  </si>
  <si>
    <t>Is manifested before the person attains age 22, unless the disability is caused by a traumatic head injury and is manifested after age 22;</t>
  </si>
  <si>
    <t>Is likely to continue indefinitely;</t>
  </si>
  <si>
    <t>Results in substantial functional limitations in three or more of the following areas of major life activity:  self-care, receptive and expressive language, capacity for independent living, learning, mobility, self-direction and economic self-sufficiency; and</t>
  </si>
  <si>
    <t>Reflects the person’s need for a combination and sequence of special interdisciplinary, or generic care, treatment, or other services which are of a lifelong or extended duration and are individually planned and coordinated.</t>
  </si>
  <si>
    <t>REVIEW ITEM:</t>
  </si>
  <si>
    <r>
      <t xml:space="preserve">This worksheet is used to evaluate item 1 on the IDD Group Living Tool.  Results below are automatically entered on that tool.  This worksheet has spaces to evaluate up to 6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</si>
  <si>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AGE:</t>
  </si>
  <si>
    <t xml:space="preserve">The individual has a condition that may be defined as a developmental disability as defined in G.S 122C-3 (12a). </t>
  </si>
  <si>
    <t>The individual has a NC SNAP or Supports Intensity Scale (SIS) and</t>
  </si>
  <si>
    <t>The individual is experiencing difficulties in at least one of the following areas:</t>
  </si>
  <si>
    <t>There is evidence that this individual meets the eligibility requirements of the service definition. Individual must meet all the items listed below.</t>
  </si>
  <si>
    <t>Functional impairment AND/OR</t>
  </si>
  <si>
    <t>Crisis intervention/diversion/aftercare needs, AND/OR</t>
  </si>
  <si>
    <t>At risk of placement outside the natural home setting</t>
  </si>
  <si>
    <t>The individual’s level of functioning has not been restored or improved and may indicate a need for clinical interventions in a natural setting if any of the following apply:</t>
  </si>
  <si>
    <t>At risk for out of home placement, hospitalization, and/or institutionalization due to symptoms associated with diagnosis AND/OR</t>
  </si>
  <si>
    <t>Presents with intensive verbal, and limited physical aggression due to symptoms associated with diagnosis, which are sufficient to create functional problems in a community setting AND/OR</t>
  </si>
  <si>
    <t>At risk of exclusion from services, placement or significant community support systems as a result of functional behavioral problems associated with the diagnosis AND/OR</t>
  </si>
  <si>
    <t xml:space="preserve">Requires a structured setting to foster successful integration into the community through individualized interventions and activities. </t>
  </si>
  <si>
    <t>OR</t>
  </si>
  <si>
    <t>The individuals’ current residential placement meets any of the following:</t>
  </si>
  <si>
    <t>The individual has no residence, AND/OR</t>
  </si>
  <si>
    <t>Current placement does not provide adequate structure and supervision to ensure safety and participation in treatment, AND/OR</t>
  </si>
  <si>
    <t>Current placement involves relationships which undermine the stability of treatment, AND/OR</t>
  </si>
  <si>
    <t>Current placement limits opportunity for recovery, community integration and maximizing personal independence.</t>
  </si>
  <si>
    <t>There is evidence that this individual meets the eligibility requirements of the service definition. Individual must meet all the items listed.</t>
  </si>
  <si>
    <t>IDD Clinical Monitoring Overall Results</t>
  </si>
  <si>
    <r>
      <t xml:space="preserve">There is evidence that this individual meets benefit plan eligibility.  </t>
    </r>
    <r>
      <rPr>
        <b/>
        <sz val="10"/>
        <color theme="3" tint="-0.499984740745262"/>
        <rFont val="Arial Narrow"/>
        <family val="2"/>
      </rPr>
      <t>[This item is automatically scored based on results from the Group Living Eligibility Checklist]</t>
    </r>
  </si>
  <si>
    <r>
      <t xml:space="preserve">This worksheet is used to evaluate item 1 on the IDD Concurrent Authorization Tool.  Results below are automatically entered on that tool.  This worksheet has spaces to evaluate up to 6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</si>
  <si>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 xml:space="preserve">The individual has a NC SNAP or Supports Intensity Scale (SIS) </t>
  </si>
  <si>
    <t xml:space="preserve">The individual meets the continuation/utilization review criteria as listed in Group Living – Moderate service definition. If at least ONE of the following criteria is answered YES, this item is MET. </t>
  </si>
  <si>
    <t xml:space="preserve">b </t>
  </si>
  <si>
    <t xml:space="preserve">Consumer has achieved initial service plan goals and additional goals are indicated. </t>
  </si>
  <si>
    <t>Consumer is making satisfactory progress toward meeting goals.</t>
  </si>
  <si>
    <t>Consumer is making some progress, but the service plan (specific interventions) need to be modified so that greater gains which are consistent with the consumer’s premorbid level of functioning are possible or can be achieved.</t>
  </si>
  <si>
    <t>f</t>
  </si>
  <si>
    <t>Consumer is not making progress; the service plan must be modified to identify more effective interventions.</t>
  </si>
  <si>
    <t>The desired outcome or level of functioning has not been restored, improved, or sustained over the time frame outlined in the consumer’s service plan OR</t>
  </si>
  <si>
    <t>The consumer continues to be at risk for relapse based on history or the tenuous nature of the functional gains, OR</t>
  </si>
  <si>
    <t>There is evidence that this individual meets benefit plan eligibility.</t>
  </si>
  <si>
    <t>The individual meets the continuation/utilization review criteria as listed in Group Living – Moderate service definition.</t>
  </si>
  <si>
    <t>Consumer is regressing; the service plan must be modified to identify more effective interventions.</t>
  </si>
  <si>
    <t>g</t>
  </si>
  <si>
    <t>IDD Group Living - Low Continuation</t>
  </si>
  <si>
    <t>IDD Group Living - Sevices Initial Authorization</t>
  </si>
  <si>
    <t xml:space="preserve">Copy the clinical monitoring results from row 8 of this worksheet, and using the paste special command, paste the values into the DMH Clinical Monitoring Database </t>
  </si>
  <si>
    <t>IDD Clinical Monitoring</t>
  </si>
  <si>
    <t>2017 – 2018</t>
  </si>
  <si>
    <t>Guidelines for the IDD Clinical Monitoring Tools</t>
  </si>
  <si>
    <t>IDD Supervised Living - Moderate Initial Authorization Clinical Monitoring Checklist</t>
  </si>
  <si>
    <t>IDD Supervised Living - Moderate Initial Authorization Clinical Monitoring Tool</t>
  </si>
  <si>
    <t>IDD Supervised Living - Moderate Initial Authorization</t>
  </si>
  <si>
    <t>IDD Supervised Living - Moderate Continuation Authorization Clinical Monitoring Checklist</t>
  </si>
  <si>
    <t>IDD Supervised Living - Moderate Continuation Authorization Clinical Monitoring Tool</t>
  </si>
  <si>
    <r>
      <t xml:space="preserve">There is evidence that this individual meets benefit plan eligibility.  </t>
    </r>
    <r>
      <rPr>
        <b/>
        <sz val="10"/>
        <color theme="3" tint="-0.499984740745262"/>
        <rFont val="Arial Narrow"/>
        <family val="2"/>
      </rPr>
      <t>[This item is automatically scored based on results from the Group Living Low Continuation Eligibility Checklist]</t>
    </r>
  </si>
  <si>
    <r>
      <t xml:space="preserve">There is evidence that this individual meets benefit plan eligibility.  </t>
    </r>
    <r>
      <rPr>
        <b/>
        <sz val="10"/>
        <color theme="3" tint="-0.499984740745262"/>
        <rFont val="Arial Narrow"/>
        <family val="2"/>
      </rPr>
      <t>[This item is automatically scored based on results from the Group Living Moderate/High Continuation Eligibility Checklist]</t>
    </r>
  </si>
  <si>
    <r>
      <t xml:space="preserve">There is evidence that this individual meets benefit plan eligibility.  </t>
    </r>
    <r>
      <rPr>
        <b/>
        <sz val="10"/>
        <color theme="3" tint="-0.499984740745262"/>
        <rFont val="Arial Narrow"/>
        <family val="2"/>
      </rPr>
      <t>[This item is automatically scored based on results from the Supervised Living Moderate Initial Authorization Eligibility Checklist]</t>
    </r>
  </si>
  <si>
    <r>
      <t xml:space="preserve">There is evidence that this individual meets benefit plan eligibility.  </t>
    </r>
    <r>
      <rPr>
        <b/>
        <sz val="10"/>
        <color theme="3" tint="-0.499984740745262"/>
        <rFont val="Arial Narrow"/>
        <family val="2"/>
      </rPr>
      <t>[This item is automatically scored based on results from the Supervised Living Moderate Continuation Authorization Eligibility Checklist]</t>
    </r>
  </si>
  <si>
    <t>Program employs an individual to live with the client in order to provide the appropriate level of supervision.</t>
  </si>
  <si>
    <t>IDD Supervised Living - Moderate Continuation Authorization</t>
  </si>
  <si>
    <t>Program employs an individual to live with the client in order to provide the appropriate level of supervision</t>
  </si>
  <si>
    <t>The services provided by the employee must be related to documented need of the resident.</t>
  </si>
  <si>
    <t xml:space="preserve">Continuation of live in staff must be reviewed whenever there is a significant and sustained reduction in the clients need for this level of supervision. </t>
  </si>
  <si>
    <t>Vaya Health</t>
  </si>
  <si>
    <t>Mya Lewis</t>
  </si>
  <si>
    <t>LaToya Chancey</t>
  </si>
  <si>
    <t>Rachel Noell</t>
  </si>
  <si>
    <t>Shayna Simpson</t>
  </si>
  <si>
    <t>Vanessa Wall</t>
  </si>
  <si>
    <t>IDD Group Living - Low Initial Authorization Eligibility Checklist</t>
  </si>
  <si>
    <t>IDD Group Living - Moderate Continuation</t>
  </si>
  <si>
    <t>IDD Group Living - Low Initial Authorization</t>
  </si>
  <si>
    <t>IDD Group Living - High Continuation</t>
  </si>
  <si>
    <t>IDD Supervised Living - Low Initial Authorization</t>
  </si>
  <si>
    <t>IDD Supervised Living - Low Continuation Authorization</t>
  </si>
  <si>
    <t>IDD Supervised Living - Low Initial Authorization Clinical Monitoring Tool</t>
  </si>
  <si>
    <t>IDD Supervised Living - Low Initial Authorization Clinical Monitoring Checklist</t>
  </si>
  <si>
    <t>IDD Supervised Living - Low Continuation Authorization Clinical Monitoring Checklist</t>
  </si>
  <si>
    <t>IDD Supervised Living - Low Continuation Authorization Clinical Monitoring Tool</t>
  </si>
  <si>
    <r>
      <t xml:space="preserve">Copy the IDD clinical monitoring results from column B of this worksheet, and using the paste special command, </t>
    </r>
    <r>
      <rPr>
        <b/>
        <sz val="10"/>
        <color rgb="FFFF0000"/>
        <rFont val="Arial Narrow"/>
        <family val="2"/>
      </rPr>
      <t>paste the values</t>
    </r>
    <r>
      <rPr>
        <b/>
        <sz val="10"/>
        <color theme="3" tint="-0.499984740745262"/>
        <rFont val="Arial Narrow"/>
        <family val="2"/>
      </rPr>
      <t xml:space="preserve"> into the IDD Clinical Monitoring Review Summary</t>
    </r>
  </si>
  <si>
    <t>IDD Group Living - Low Initial Authorization Clinical Monitoring Tool</t>
  </si>
  <si>
    <t>IDD Group Living - Moderate Initial Authorization Eligibility Checklist</t>
  </si>
  <si>
    <t>IDD Group Living - Moderate Initial Authorization Clinical Monitoring Tool</t>
  </si>
  <si>
    <t>IDD Group Living - Moderate Initial Authorization</t>
  </si>
  <si>
    <t>IDD Group Living - High Initial Authorization</t>
  </si>
  <si>
    <t>IDD Group Living - High Continuation Authorization</t>
  </si>
  <si>
    <t>IDD Group Living - Low Continuation Authorization</t>
  </si>
  <si>
    <t>IDD Group Living - High Initial Authorization Eligibility Checklist</t>
  </si>
  <si>
    <t>IDD Group Living - High Initial Authorization Clinical Monitoring Tool</t>
  </si>
  <si>
    <t>IDD Group Living - Moderate Continuation Authorization</t>
  </si>
  <si>
    <t>DMH/DD/SAS IDD Clinical Monitoring Tools Summary Results</t>
  </si>
  <si>
    <t>IDD Group Living - High Continuation Authorization Clinical Monitoring Tool</t>
  </si>
  <si>
    <t>IDD Group Living - High Continuation Authorization Clinical Monitoring Checklist</t>
  </si>
  <si>
    <t>IDD Group Living - Moderate Continuation Authorization Clinical Monitoring Tool</t>
  </si>
  <si>
    <t>IDD Group Living - Moderate Continuation Authorization Clinical Monitoring Checklist</t>
  </si>
  <si>
    <t>IDD Group Living - Low Continuation Authorization Clinical Monitoring Tool</t>
  </si>
  <si>
    <t>IDD Group Living - Low Continuation Authorization Clinical Monitoring Checklist</t>
  </si>
  <si>
    <t>dsd</t>
  </si>
  <si>
    <t>ewe</t>
  </si>
  <si>
    <r>
      <t xml:space="preserve">Information regarding authority and compliance criteria may be obtained by contacting:
   </t>
    </r>
    <r>
      <rPr>
        <b/>
        <sz val="10"/>
        <rFont val="Arial"/>
        <family val="2"/>
      </rPr>
      <t xml:space="preserve">Mya Lewis
  </t>
    </r>
    <r>
      <rPr>
        <sz val="10"/>
        <rFont val="Arial"/>
        <family val="2"/>
      </rPr>
      <t>I/DD &amp; TBI Section
   Division of DMH/DD/SAS
   3004 Mail Service Center
   Raleigh, NC 27699-3004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</si>
</sst>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mm/dd/yy;@"/>
  </numFmts>
  <fonts count="51">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1"/>
      <color indexed="8"/>
      <name val="Helvetica Neue"/>
    </font>
    <font>
      <sz val="10"/>
      <color theme="3" tint="-0.499984740745262"/>
      <name val="Arial Narrow"/>
      <family val="2"/>
    </font>
    <font>
      <sz val="8"/>
      <name val="Arial Narrow"/>
      <family val="2"/>
    </font>
    <font>
      <sz val="10"/>
      <color rgb="FF0070C0"/>
      <name val="Arial Narrow"/>
      <family val="2"/>
    </font>
    <font>
      <b/>
      <sz val="12"/>
      <color indexed="9"/>
      <name val="Arial Narrow"/>
      <family val="2"/>
    </font>
    <font>
      <b/>
      <sz val="10"/>
      <color theme="3" tint="-0.499984740745262"/>
      <name val="Arial Narrow"/>
      <family val="2"/>
    </font>
    <font>
      <sz val="14"/>
      <name val="Arial"/>
      <family val="2"/>
    </font>
    <font>
      <sz val="12"/>
      <name val="Arial Narrow"/>
      <family val="2"/>
    </font>
    <font>
      <b/>
      <sz val="16"/>
      <name val="Arial"/>
      <family val="2"/>
    </font>
    <font>
      <b/>
      <sz val="20"/>
      <name val="Arial"/>
      <family val="2"/>
    </font>
    <font>
      <b/>
      <sz val="18"/>
      <name val="Arial"/>
      <family val="2"/>
    </font>
    <font>
      <sz val="10"/>
      <color rgb="FF000000"/>
      <name val="Arial"/>
      <family val="2"/>
    </font>
    <font>
      <sz val="12"/>
      <name val="Arial"/>
      <family val="2"/>
    </font>
    <font>
      <b/>
      <u/>
      <sz val="10"/>
      <name val="Arial"/>
      <family val="2"/>
    </font>
    <font>
      <sz val="8"/>
      <name val="Arial"/>
      <family val="2"/>
    </font>
    <font>
      <b/>
      <u/>
      <sz val="8"/>
      <name val="Arial"/>
      <family val="2"/>
    </font>
    <font>
      <sz val="11"/>
      <name val="Arial Narrow"/>
      <family val="2"/>
    </font>
    <font>
      <b/>
      <sz val="11"/>
      <name val="Arial Narrow"/>
      <family val="2"/>
    </font>
    <font>
      <sz val="11"/>
      <name val="Consolas"/>
      <family val="3"/>
    </font>
    <font>
      <sz val="8"/>
      <name val="Arial"/>
      <family val="2"/>
      <scheme val="major"/>
    </font>
    <font>
      <b/>
      <sz val="8"/>
      <name val="Arial"/>
      <family val="2"/>
    </font>
    <font>
      <sz val="10"/>
      <name val="Consolas"/>
      <family val="3"/>
    </font>
    <font>
      <b/>
      <sz val="10"/>
      <color rgb="FFFF0000"/>
      <name val="Arial Narrow"/>
      <family val="2"/>
    </font>
    <font>
      <sz val="10"/>
      <color theme="7" tint="-0.749992370372631"/>
      <name val="Arial Narrow"/>
      <family val="2"/>
    </font>
    <font>
      <b/>
      <sz val="10"/>
      <color theme="3"/>
      <name val="Arial Narrow"/>
      <family val="2"/>
    </font>
    <font>
      <sz val="14"/>
      <color theme="1"/>
      <name val="Arial Narrow"/>
      <family val="2"/>
    </font>
    <font>
      <sz val="11"/>
      <color theme="1"/>
      <name val="Arial Narrow"/>
      <family val="2"/>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499984740745262"/>
        <bgColor indexed="64"/>
      </patternFill>
    </fill>
  </fills>
  <borders count="7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double">
        <color indexed="64"/>
      </top>
      <bottom/>
      <diagonal/>
    </border>
  </borders>
  <cellStyleXfs count="12">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4" fillId="0" borderId="0" applyNumberFormat="0" applyFill="0" applyBorder="0" applyProtection="0">
      <alignment vertical="top"/>
    </xf>
    <xf numFmtId="9" fontId="2" fillId="0" borderId="0" applyFont="0" applyFill="0" applyBorder="0" applyAlignment="0" applyProtection="0"/>
  </cellStyleXfs>
  <cellXfs count="485">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3"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wrapText="1"/>
      <protection locked="0"/>
    </xf>
    <xf numFmtId="0" fontId="9" fillId="4" borderId="13" xfId="0" applyFont="1" applyFill="1" applyBorder="1" applyAlignment="1" applyProtection="1">
      <alignment horizontal="centerContinuous" vertical="center"/>
      <protection locked="0"/>
    </xf>
    <xf numFmtId="0" fontId="9" fillId="4" borderId="0" xfId="0" applyFont="1" applyFill="1" applyBorder="1" applyAlignment="1" applyProtection="1">
      <alignment horizontal="centerContinuous" vertical="center"/>
      <protection locked="0"/>
    </xf>
    <xf numFmtId="0" fontId="9" fillId="4" borderId="14" xfId="0" applyFont="1" applyFill="1" applyBorder="1" applyAlignment="1" applyProtection="1">
      <alignment horizontal="centerContinuous" vertical="center"/>
      <protection locked="0"/>
    </xf>
    <xf numFmtId="0" fontId="9" fillId="4" borderId="17" xfId="0" applyFont="1" applyFill="1" applyBorder="1" applyAlignment="1" applyProtection="1">
      <alignment vertical="center" wrapText="1"/>
      <protection locked="0"/>
    </xf>
    <xf numFmtId="0" fontId="9" fillId="4" borderId="17" xfId="0" applyFont="1" applyFill="1" applyBorder="1" applyAlignment="1" applyProtection="1">
      <alignment horizontal="left" vertical="center"/>
    </xf>
    <xf numFmtId="0" fontId="9" fillId="4" borderId="19" xfId="0" applyFont="1" applyFill="1" applyBorder="1" applyAlignment="1" applyProtection="1">
      <alignment vertical="center"/>
    </xf>
    <xf numFmtId="0" fontId="9" fillId="4" borderId="7" xfId="0" applyFont="1" applyFill="1" applyBorder="1" applyAlignment="1" applyProtection="1">
      <alignment vertical="center" wrapText="1"/>
      <protection locked="0"/>
    </xf>
    <xf numFmtId="0" fontId="9" fillId="4" borderId="7" xfId="0" applyFont="1" applyFill="1" applyBorder="1" applyAlignment="1" applyProtection="1">
      <alignment horizontal="centerContinuous" vertical="center"/>
      <protection locked="0"/>
    </xf>
    <xf numFmtId="0" fontId="9" fillId="4" borderId="8" xfId="0" applyFont="1" applyFill="1" applyBorder="1" applyAlignment="1" applyProtection="1">
      <alignment horizontal="centerContinuous" vertical="center"/>
      <protection locked="0"/>
    </xf>
    <xf numFmtId="0" fontId="9" fillId="4" borderId="9" xfId="0" applyFont="1" applyFill="1" applyBorder="1" applyAlignment="1" applyProtection="1">
      <alignment horizontal="centerContinuous" vertical="center"/>
      <protection locked="0"/>
    </xf>
    <xf numFmtId="49" fontId="10" fillId="0" borderId="22"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23" xfId="0" applyNumberFormat="1"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9" fillId="0" borderId="33" xfId="0" applyNumberFormat="1" applyFont="1" applyFill="1" applyBorder="1" applyAlignment="1" applyProtection="1">
      <alignment horizontal="center" vertical="center"/>
      <protection locked="0"/>
    </xf>
    <xf numFmtId="0" fontId="11" fillId="0" borderId="34" xfId="0" applyFont="1" applyFill="1" applyBorder="1" applyAlignment="1">
      <alignment horizontal="left" vertical="center" wrapText="1"/>
    </xf>
    <xf numFmtId="0" fontId="2" fillId="0" borderId="0" xfId="0" applyFont="1" applyFill="1" applyBorder="1" applyAlignment="1">
      <alignment vertical="center" wrapText="1"/>
    </xf>
    <xf numFmtId="49" fontId="11" fillId="0" borderId="17" xfId="0" applyNumberFormat="1" applyFont="1" applyFill="1" applyBorder="1" applyAlignment="1">
      <alignment horizontal="center" vertical="center" wrapText="1"/>
    </xf>
    <xf numFmtId="0" fontId="9" fillId="0" borderId="38" xfId="0" applyNumberFormat="1" applyFont="1" applyFill="1" applyBorder="1" applyAlignment="1" applyProtection="1">
      <alignment horizontal="center" vertical="center"/>
      <protection locked="0"/>
    </xf>
    <xf numFmtId="0" fontId="11" fillId="0" borderId="33" xfId="0" applyFont="1" applyFill="1" applyBorder="1" applyAlignment="1" applyProtection="1">
      <alignment vertical="center" wrapText="1"/>
    </xf>
    <xf numFmtId="9" fontId="11" fillId="0" borderId="5" xfId="0" applyNumberFormat="1" applyFont="1" applyFill="1" applyBorder="1" applyAlignment="1" applyProtection="1">
      <alignment vertical="center" wrapText="1"/>
    </xf>
    <xf numFmtId="0" fontId="11" fillId="0" borderId="39" xfId="0" applyFont="1" applyFill="1" applyBorder="1" applyAlignment="1" applyProtection="1">
      <alignment vertical="center" wrapText="1"/>
    </xf>
    <xf numFmtId="0" fontId="11" fillId="0" borderId="29" xfId="0" applyFont="1" applyFill="1" applyBorder="1" applyAlignment="1" applyProtection="1">
      <alignment vertical="center" wrapText="1"/>
    </xf>
    <xf numFmtId="0" fontId="11" fillId="0" borderId="5" xfId="0" applyFont="1" applyFill="1" applyBorder="1" applyAlignment="1" applyProtection="1">
      <alignment vertical="center" wrapText="1"/>
    </xf>
    <xf numFmtId="0" fontId="2" fillId="6" borderId="0" xfId="0" applyFont="1" applyFill="1" applyAlignment="1">
      <alignment vertical="center" wrapText="1"/>
    </xf>
    <xf numFmtId="49" fontId="11" fillId="5" borderId="33" xfId="0" applyNumberFormat="1" applyFont="1" applyFill="1" applyBorder="1" applyAlignment="1">
      <alignment horizontal="center" vertical="center" wrapText="1"/>
    </xf>
    <xf numFmtId="49" fontId="11" fillId="0" borderId="38" xfId="0" applyNumberFormat="1" applyFont="1" applyFill="1" applyBorder="1" applyAlignment="1">
      <alignment horizontal="center" vertical="center" wrapText="1"/>
    </xf>
    <xf numFmtId="0" fontId="9" fillId="0" borderId="39" xfId="0" applyNumberFormat="1" applyFont="1" applyFill="1" applyBorder="1" applyAlignment="1" applyProtection="1">
      <alignment horizontal="center" vertical="center"/>
      <protection locked="0"/>
    </xf>
    <xf numFmtId="0" fontId="11" fillId="0" borderId="38" xfId="0" applyFont="1" applyFill="1" applyBorder="1" applyAlignment="1" applyProtection="1">
      <alignment vertical="center" wrapText="1"/>
    </xf>
    <xf numFmtId="9" fontId="11" fillId="0" borderId="39" xfId="0" applyNumberFormat="1" applyFont="1" applyFill="1" applyBorder="1" applyAlignment="1" applyProtection="1">
      <alignment vertical="center" wrapText="1"/>
    </xf>
    <xf numFmtId="0" fontId="11" fillId="0" borderId="42"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43" fontId="11"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4" xfId="0" applyFont="1" applyFill="1" applyBorder="1" applyAlignment="1">
      <alignment horizontal="right" vertical="center" wrapText="1"/>
    </xf>
    <xf numFmtId="12" fontId="9" fillId="0" borderId="28"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9" fontId="11" fillId="0" borderId="13"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33"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2" fontId="9" fillId="0" borderId="33"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6" xfId="0" applyNumberFormat="1" applyFont="1" applyFill="1" applyBorder="1" applyAlignment="1">
      <alignment horizontal="center" vertical="center" wrapText="1"/>
    </xf>
    <xf numFmtId="12" fontId="9" fillId="0" borderId="37" xfId="0" applyNumberFormat="1" applyFont="1" applyFill="1" applyBorder="1" applyAlignment="1">
      <alignment horizontal="center" vertical="center" wrapText="1"/>
    </xf>
    <xf numFmtId="39" fontId="9" fillId="0" borderId="13"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0" applyFont="1" applyBorder="1" applyAlignment="1">
      <alignment vertical="center"/>
    </xf>
    <xf numFmtId="0" fontId="2" fillId="0" borderId="0" xfId="1" applyFont="1" applyAlignment="1">
      <alignment vertical="center" wrapText="1"/>
    </xf>
    <xf numFmtId="0" fontId="2" fillId="0" borderId="0" xfId="1" applyAlignment="1">
      <alignment vertical="center"/>
    </xf>
    <xf numFmtId="0" fontId="11" fillId="0" borderId="0" xfId="1" applyFont="1" applyAlignment="1">
      <alignment vertical="center"/>
    </xf>
    <xf numFmtId="0" fontId="9" fillId="0" borderId="0" xfId="1" applyFont="1" applyBorder="1" applyAlignment="1">
      <alignment vertical="center"/>
    </xf>
    <xf numFmtId="0" fontId="9" fillId="4" borderId="19" xfId="0" applyFont="1" applyFill="1" applyBorder="1" applyAlignment="1" applyProtection="1">
      <alignment horizontal="left" vertical="center"/>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xf>
    <xf numFmtId="0" fontId="11" fillId="0" borderId="0" xfId="0" applyFont="1" applyFill="1" applyBorder="1" applyAlignment="1">
      <alignment horizontal="left" vertical="center"/>
    </xf>
    <xf numFmtId="0" fontId="2" fillId="0" borderId="41"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5" fillId="0" borderId="0" xfId="0" applyFont="1" applyBorder="1" applyAlignment="1">
      <alignment vertical="center"/>
    </xf>
    <xf numFmtId="0" fontId="5" fillId="0" borderId="54" xfId="0" applyFont="1" applyFill="1" applyBorder="1" applyAlignment="1">
      <alignment horizontal="center" vertical="center" wrapText="1"/>
    </xf>
    <xf numFmtId="0" fontId="5" fillId="0" borderId="54" xfId="0" applyFont="1" applyFill="1" applyBorder="1" applyAlignment="1">
      <alignment horizontal="center" vertical="center"/>
    </xf>
    <xf numFmtId="0" fontId="11" fillId="0" borderId="0" xfId="0" applyFont="1" applyBorder="1" applyAlignment="1">
      <alignment vertical="center"/>
    </xf>
    <xf numFmtId="0" fontId="2" fillId="0" borderId="39" xfId="0" applyFont="1" applyFill="1" applyBorder="1" applyAlignment="1">
      <alignment horizontal="center" vertical="center"/>
    </xf>
    <xf numFmtId="9" fontId="2" fillId="0" borderId="39"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center" vertical="center"/>
    </xf>
    <xf numFmtId="0" fontId="5" fillId="0" borderId="15" xfId="0" applyFont="1" applyBorder="1" applyAlignment="1">
      <alignment horizontal="center" vertical="center"/>
    </xf>
    <xf numFmtId="0" fontId="5" fillId="0" borderId="39" xfId="0" applyFont="1" applyFill="1" applyBorder="1" applyAlignment="1">
      <alignment horizontal="center" vertical="center"/>
    </xf>
    <xf numFmtId="9" fontId="5" fillId="0" borderId="39" xfId="0" applyNumberFormat="1" applyFont="1" applyFill="1" applyBorder="1" applyAlignment="1">
      <alignment horizontal="center" vertical="center"/>
    </xf>
    <xf numFmtId="0" fontId="5" fillId="0" borderId="55"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1" fillId="0" borderId="41" xfId="0" applyFont="1" applyBorder="1" applyAlignment="1">
      <alignment vertical="center"/>
    </xf>
    <xf numFmtId="0" fontId="11" fillId="0" borderId="47" xfId="0" applyFont="1" applyBorder="1" applyAlignment="1">
      <alignment vertical="center"/>
    </xf>
    <xf numFmtId="9" fontId="5" fillId="0" borderId="0" xfId="0" applyNumberFormat="1" applyFont="1" applyBorder="1" applyAlignment="1">
      <alignment horizontal="left" vertical="center"/>
    </xf>
    <xf numFmtId="0" fontId="5" fillId="0" borderId="0" xfId="0" applyFont="1" applyBorder="1" applyAlignment="1">
      <alignment horizontal="right" vertical="center"/>
    </xf>
    <xf numFmtId="164" fontId="5" fillId="0" borderId="39"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0" fillId="2" borderId="0" xfId="0" applyFill="1" applyAlignment="1">
      <alignment vertical="center"/>
    </xf>
    <xf numFmtId="0" fontId="14" fillId="0" borderId="0" xfId="0" applyFont="1" applyAlignment="1">
      <alignment horizontal="centerContinuous" vertical="center"/>
    </xf>
    <xf numFmtId="0" fontId="0" fillId="0" borderId="0" xfId="0" applyAlignment="1">
      <alignment horizontal="centerContinuous" vertical="center"/>
    </xf>
    <xf numFmtId="0" fontId="2" fillId="0" borderId="0" xfId="2" applyFont="1"/>
    <xf numFmtId="0" fontId="2" fillId="0" borderId="0" xfId="2"/>
    <xf numFmtId="0" fontId="21" fillId="0" borderId="0" xfId="2" applyFont="1"/>
    <xf numFmtId="0" fontId="11" fillId="0" borderId="0" xfId="2" applyFont="1" applyFill="1" applyBorder="1"/>
    <xf numFmtId="0" fontId="5" fillId="0" borderId="0" xfId="2" applyFont="1"/>
    <xf numFmtId="0" fontId="15" fillId="0" borderId="0" xfId="1" applyFont="1" applyFill="1" applyAlignment="1">
      <alignment vertical="center"/>
    </xf>
    <xf numFmtId="0" fontId="11" fillId="0" borderId="0" xfId="1" applyFont="1" applyAlignment="1">
      <alignment vertical="top"/>
    </xf>
    <xf numFmtId="0" fontId="2" fillId="0" borderId="0" xfId="1" applyAlignment="1">
      <alignment vertical="top"/>
    </xf>
    <xf numFmtId="0" fontId="5" fillId="0" borderId="0" xfId="0" applyFont="1" applyAlignment="1">
      <alignment horizontal="centerContinuous"/>
    </xf>
    <xf numFmtId="0" fontId="0" fillId="0" borderId="0" xfId="0" applyAlignment="1">
      <alignment horizontal="centerContinuous"/>
    </xf>
    <xf numFmtId="0" fontId="5" fillId="0" borderId="56" xfId="0" applyFont="1" applyFill="1" applyBorder="1" applyAlignment="1">
      <alignment horizontal="center" vertical="center" wrapText="1"/>
    </xf>
    <xf numFmtId="0" fontId="5" fillId="0" borderId="56" xfId="0" applyFont="1" applyFill="1" applyBorder="1" applyAlignment="1">
      <alignment horizontal="center" vertical="center"/>
    </xf>
    <xf numFmtId="12" fontId="9" fillId="0" borderId="23" xfId="0" applyNumberFormat="1" applyFont="1" applyFill="1" applyBorder="1" applyAlignment="1" applyProtection="1">
      <alignment horizontal="center" vertical="center" wrapText="1"/>
      <protection locked="0"/>
    </xf>
    <xf numFmtId="12" fontId="9" fillId="0" borderId="24" xfId="0" applyNumberFormat="1" applyFont="1" applyFill="1" applyBorder="1" applyAlignment="1" applyProtection="1">
      <alignment horizontal="center" vertical="center" wrapText="1"/>
      <protection locked="0"/>
    </xf>
    <xf numFmtId="12" fontId="9" fillId="0" borderId="26" xfId="0" applyNumberFormat="1" applyFont="1" applyFill="1" applyBorder="1" applyAlignment="1" applyProtection="1">
      <alignment horizontal="center" vertical="center" wrapText="1"/>
      <protection locked="0"/>
    </xf>
    <xf numFmtId="0" fontId="11" fillId="0" borderId="40" xfId="0" applyFont="1" applyFill="1" applyBorder="1" applyAlignment="1" applyProtection="1">
      <alignment vertical="center" wrapText="1"/>
    </xf>
    <xf numFmtId="0" fontId="2" fillId="0" borderId="0" xfId="0" applyFont="1" applyBorder="1"/>
    <xf numFmtId="0" fontId="2" fillId="0" borderId="15" xfId="0" applyFont="1" applyBorder="1"/>
    <xf numFmtId="0" fontId="11" fillId="0" borderId="20" xfId="0" applyFont="1" applyBorder="1" applyAlignment="1">
      <alignment vertical="center"/>
    </xf>
    <xf numFmtId="0" fontId="2" fillId="0" borderId="16" xfId="0" applyFont="1" applyBorder="1"/>
    <xf numFmtId="0" fontId="0" fillId="0" borderId="0" xfId="0" applyAlignment="1"/>
    <xf numFmtId="0" fontId="26" fillId="0" borderId="0" xfId="0" applyFont="1" applyFill="1" applyBorder="1" applyAlignment="1">
      <alignment vertical="center"/>
    </xf>
    <xf numFmtId="0" fontId="27" fillId="0" borderId="0" xfId="0" applyFont="1" applyAlignment="1">
      <alignment horizontal="left" vertical="center" indent="1"/>
    </xf>
    <xf numFmtId="0" fontId="27" fillId="0" borderId="0" xfId="0" applyFont="1" applyAlignment="1">
      <alignment horizontal="left" indent="1"/>
    </xf>
    <xf numFmtId="0" fontId="7" fillId="10" borderId="1" xfId="0" applyFont="1" applyFill="1" applyBorder="1" applyAlignment="1">
      <alignment horizontal="left" wrapText="1"/>
    </xf>
    <xf numFmtId="0" fontId="7" fillId="10" borderId="6" xfId="0" applyFont="1" applyFill="1" applyBorder="1" applyAlignment="1">
      <alignment horizontal="centerContinuous" wrapText="1"/>
    </xf>
    <xf numFmtId="0" fontId="7" fillId="10" borderId="13" xfId="0" applyFont="1" applyFill="1" applyBorder="1" applyAlignment="1">
      <alignment horizontal="left" wrapText="1"/>
    </xf>
    <xf numFmtId="0" fontId="7" fillId="10" borderId="0" xfId="0" applyFont="1" applyFill="1" applyBorder="1" applyAlignment="1">
      <alignment horizontal="centerContinuous" wrapText="1"/>
    </xf>
    <xf numFmtId="0" fontId="8" fillId="10" borderId="7" xfId="0" applyFont="1" applyFill="1" applyBorder="1" applyAlignment="1">
      <alignment horizontal="centerContinuous" vertical="center" wrapText="1"/>
    </xf>
    <xf numFmtId="0" fontId="8" fillId="10" borderId="8" xfId="0" applyFont="1" applyFill="1" applyBorder="1" applyAlignment="1">
      <alignment horizontal="centerContinuous" vertical="center" wrapText="1"/>
    </xf>
    <xf numFmtId="0" fontId="8" fillId="10" borderId="8" xfId="0" applyFont="1" applyFill="1" applyBorder="1" applyAlignment="1">
      <alignment horizontal="left" vertical="center" wrapText="1"/>
    </xf>
    <xf numFmtId="0" fontId="8" fillId="10" borderId="9" xfId="0" applyFont="1" applyFill="1" applyBorder="1" applyAlignment="1">
      <alignment horizontal="centerContinuous" vertical="center" wrapText="1"/>
    </xf>
    <xf numFmtId="0" fontId="3" fillId="10" borderId="1" xfId="0" applyFont="1" applyFill="1" applyBorder="1" applyAlignment="1">
      <alignment horizontal="centerContinuous" vertical="center" wrapText="1"/>
    </xf>
    <xf numFmtId="0" fontId="4" fillId="10" borderId="2" xfId="0" applyFont="1" applyFill="1" applyBorder="1" applyAlignment="1">
      <alignment horizontal="centerContinuous" vertical="center" wrapText="1"/>
    </xf>
    <xf numFmtId="0" fontId="7" fillId="10" borderId="14" xfId="0" applyFont="1" applyFill="1" applyBorder="1" applyAlignment="1">
      <alignment horizontal="centerContinuous"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12" fontId="9" fillId="0" borderId="25" xfId="0" applyNumberFormat="1" applyFont="1" applyFill="1" applyBorder="1" applyAlignment="1" applyProtection="1">
      <alignment horizontal="center" vertical="center" wrapText="1"/>
      <protection locked="0"/>
    </xf>
    <xf numFmtId="0" fontId="9" fillId="0" borderId="21" xfId="0" applyNumberFormat="1" applyFont="1" applyFill="1" applyBorder="1" applyAlignment="1" applyProtection="1">
      <alignment horizontal="center" vertical="center"/>
      <protection locked="0"/>
    </xf>
    <xf numFmtId="0" fontId="8" fillId="10" borderId="13" xfId="0" applyFont="1" applyFill="1" applyBorder="1" applyAlignment="1">
      <alignment horizontal="centerContinuous" vertical="center" wrapText="1"/>
    </xf>
    <xf numFmtId="0" fontId="28" fillId="10" borderId="0" xfId="0" applyFont="1" applyFill="1" applyBorder="1" applyAlignment="1">
      <alignment horizontal="right" vertical="center" wrapText="1" indent="1"/>
    </xf>
    <xf numFmtId="0" fontId="28" fillId="10" borderId="8" xfId="0" applyFont="1" applyFill="1" applyBorder="1" applyAlignment="1">
      <alignment horizontal="right" vertical="center" wrapText="1" indent="1"/>
    </xf>
    <xf numFmtId="0" fontId="9" fillId="4" borderId="18" xfId="0" applyFont="1" applyFill="1" applyBorder="1" applyAlignment="1">
      <alignment horizontal="right" vertical="center" wrapText="1" indent="1"/>
    </xf>
    <xf numFmtId="0" fontId="9" fillId="4" borderId="9" xfId="0" applyFont="1" applyFill="1" applyBorder="1" applyAlignment="1">
      <alignment horizontal="right" vertical="center" wrapText="1" indent="1"/>
    </xf>
    <xf numFmtId="12" fontId="9" fillId="0" borderId="12"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12" fontId="9" fillId="0" borderId="21" xfId="0" applyNumberFormat="1" applyFont="1" applyBorder="1" applyAlignment="1">
      <alignment horizontal="center" vertical="center" wrapText="1"/>
    </xf>
    <xf numFmtId="12" fontId="9" fillId="0" borderId="49" xfId="0" applyNumberFormat="1" applyFont="1" applyFill="1" applyBorder="1" applyAlignment="1">
      <alignment horizontal="center" vertical="center" wrapText="1"/>
    </xf>
    <xf numFmtId="49" fontId="11" fillId="0" borderId="35" xfId="1" applyNumberFormat="1" applyFont="1" applyBorder="1" applyAlignment="1">
      <alignment horizontal="center" vertical="center" wrapText="1"/>
    </xf>
    <xf numFmtId="0" fontId="11" fillId="0" borderId="35" xfId="1" applyFont="1" applyFill="1" applyBorder="1" applyAlignment="1" applyProtection="1">
      <alignment vertical="center" wrapText="1"/>
    </xf>
    <xf numFmtId="0" fontId="2" fillId="0" borderId="0" xfId="0" applyFont="1" applyFill="1" applyAlignment="1"/>
    <xf numFmtId="0" fontId="9" fillId="0" borderId="41" xfId="0" applyNumberFormat="1" applyFont="1" applyFill="1" applyBorder="1" applyAlignment="1" applyProtection="1">
      <alignment horizontal="center" vertical="center"/>
      <protection locked="0"/>
    </xf>
    <xf numFmtId="49" fontId="11" fillId="5" borderId="17" xfId="0" applyNumberFormat="1" applyFont="1" applyFill="1" applyBorder="1" applyAlignment="1">
      <alignment horizontal="center" vertical="center" wrapText="1"/>
    </xf>
    <xf numFmtId="0" fontId="25" fillId="0" borderId="40" xfId="0" applyFont="1" applyFill="1" applyBorder="1" applyAlignment="1" applyProtection="1">
      <alignment vertical="center" wrapText="1"/>
    </xf>
    <xf numFmtId="0" fontId="7" fillId="10" borderId="1" xfId="1" applyFont="1" applyFill="1" applyBorder="1" applyAlignment="1">
      <alignment horizontal="centerContinuous" vertical="center"/>
    </xf>
    <xf numFmtId="0" fontId="7" fillId="10" borderId="6" xfId="1" applyFont="1" applyFill="1" applyBorder="1" applyAlignment="1">
      <alignment horizontal="centerContinuous" vertical="center"/>
    </xf>
    <xf numFmtId="0" fontId="7" fillId="10" borderId="2" xfId="1" applyFont="1" applyFill="1" applyBorder="1" applyAlignment="1">
      <alignment horizontal="centerContinuous" vertical="center"/>
    </xf>
    <xf numFmtId="49" fontId="11" fillId="0" borderId="0" xfId="0" applyNumberFormat="1" applyFont="1" applyFill="1" applyAlignment="1">
      <alignment horizontal="center" vertical="center" wrapText="1"/>
    </xf>
    <xf numFmtId="0" fontId="31" fillId="0" borderId="0" xfId="0" applyFont="1" applyAlignment="1">
      <alignment vertical="center"/>
    </xf>
    <xf numFmtId="0" fontId="11" fillId="0" borderId="0" xfId="0" applyFont="1" applyFill="1" applyAlignment="1" applyProtection="1">
      <alignment horizontal="left" vertical="top" wrapText="1"/>
      <protection locked="0"/>
    </xf>
    <xf numFmtId="0" fontId="36" fillId="0" borderId="0" xfId="0" applyFont="1" applyBorder="1" applyAlignment="1">
      <alignment vertical="center"/>
    </xf>
    <xf numFmtId="0" fontId="2" fillId="0" borderId="0" xfId="0" applyFont="1" applyBorder="1" applyAlignment="1">
      <alignment horizontal="left" vertical="center"/>
    </xf>
    <xf numFmtId="14" fontId="2" fillId="0" borderId="0" xfId="0" applyNumberFormat="1" applyFont="1" applyBorder="1" applyAlignment="1">
      <alignment horizontal="left" vertical="center"/>
    </xf>
    <xf numFmtId="0" fontId="2" fillId="0" borderId="1" xfId="0" applyFont="1" applyBorder="1" applyAlignment="1">
      <alignment vertical="center"/>
    </xf>
    <xf numFmtId="0" fontId="37" fillId="0" borderId="13" xfId="0" applyFont="1" applyBorder="1" applyAlignment="1">
      <alignment horizontal="centerContinuous" vertical="center"/>
    </xf>
    <xf numFmtId="0" fontId="2" fillId="0" borderId="7" xfId="0" applyFont="1" applyBorder="1" applyAlignment="1">
      <alignmen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36" fillId="11" borderId="0" xfId="0" applyFont="1" applyFill="1" applyAlignment="1">
      <alignment vertical="center"/>
    </xf>
    <xf numFmtId="0" fontId="5" fillId="0" borderId="0" xfId="0" applyFont="1" applyBorder="1" applyAlignment="1">
      <alignment horizontal="left" vertical="center"/>
    </xf>
    <xf numFmtId="0" fontId="9" fillId="0" borderId="28" xfId="0" applyNumberFormat="1" applyFont="1" applyFill="1" applyBorder="1" applyAlignment="1" applyProtection="1">
      <alignment horizontal="center" vertical="center"/>
    </xf>
    <xf numFmtId="0" fontId="9" fillId="0" borderId="30" xfId="0" applyNumberFormat="1" applyFont="1" applyFill="1" applyBorder="1" applyAlignment="1" applyProtection="1">
      <alignment horizontal="center" vertical="center"/>
    </xf>
    <xf numFmtId="0" fontId="9" fillId="0" borderId="31" xfId="0" applyNumberFormat="1" applyFont="1" applyFill="1" applyBorder="1" applyAlignment="1" applyProtection="1">
      <alignment horizontal="center" vertical="center"/>
    </xf>
    <xf numFmtId="49" fontId="11" fillId="5" borderId="44" xfId="0" applyNumberFormat="1" applyFont="1" applyFill="1" applyBorder="1" applyAlignment="1">
      <alignment horizontal="center" vertical="center" wrapText="1"/>
    </xf>
    <xf numFmtId="0" fontId="9" fillId="0" borderId="36" xfId="0" applyNumberFormat="1" applyFont="1" applyFill="1" applyBorder="1" applyAlignment="1" applyProtection="1">
      <alignment horizontal="center" vertical="center"/>
      <protection locked="0"/>
    </xf>
    <xf numFmtId="0" fontId="9" fillId="0" borderId="37" xfId="0" applyNumberFormat="1" applyFont="1" applyFill="1" applyBorder="1" applyAlignment="1" applyProtection="1">
      <alignment horizontal="center" vertical="center"/>
      <protection locked="0"/>
    </xf>
    <xf numFmtId="0" fontId="9" fillId="0" borderId="33"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horizontal="center" vertical="center"/>
    </xf>
    <xf numFmtId="0" fontId="9" fillId="0" borderId="29" xfId="0" applyNumberFormat="1" applyFont="1" applyFill="1" applyBorder="1" applyAlignment="1" applyProtection="1">
      <alignment horizontal="center" vertical="center"/>
    </xf>
    <xf numFmtId="0" fontId="11" fillId="9" borderId="33" xfId="0" applyFont="1" applyFill="1" applyBorder="1" applyAlignment="1" applyProtection="1">
      <alignment vertical="center" wrapText="1"/>
    </xf>
    <xf numFmtId="9" fontId="11" fillId="9" borderId="5" xfId="0" applyNumberFormat="1" applyFont="1" applyFill="1" applyBorder="1" applyAlignment="1" applyProtection="1">
      <alignment vertical="center" wrapText="1"/>
    </xf>
    <xf numFmtId="0" fontId="11" fillId="9" borderId="5" xfId="0" applyFont="1" applyFill="1" applyBorder="1" applyAlignment="1" applyProtection="1">
      <alignment vertical="center" wrapText="1"/>
    </xf>
    <xf numFmtId="0" fontId="11" fillId="9" borderId="29" xfId="0" applyFont="1" applyFill="1" applyBorder="1" applyAlignment="1" applyProtection="1">
      <alignment vertical="center" wrapText="1"/>
    </xf>
    <xf numFmtId="0" fontId="11" fillId="9" borderId="36" xfId="0" applyFont="1" applyFill="1" applyBorder="1" applyAlignment="1" applyProtection="1">
      <alignment vertical="center" wrapText="1"/>
    </xf>
    <xf numFmtId="9" fontId="11" fillId="9" borderId="37" xfId="0" applyNumberFormat="1" applyFont="1" applyFill="1" applyBorder="1" applyAlignment="1" applyProtection="1">
      <alignment vertical="center" wrapText="1"/>
    </xf>
    <xf numFmtId="0" fontId="11" fillId="9" borderId="37" xfId="0" applyFont="1" applyFill="1" applyBorder="1" applyAlignment="1" applyProtection="1">
      <alignment vertical="center" wrapText="1"/>
    </xf>
    <xf numFmtId="0" fontId="11" fillId="9" borderId="43" xfId="0" applyFont="1" applyFill="1" applyBorder="1" applyAlignment="1" applyProtection="1">
      <alignment vertical="center" wrapText="1"/>
    </xf>
    <xf numFmtId="0" fontId="11" fillId="9" borderId="38" xfId="0" applyFont="1" applyFill="1" applyBorder="1" applyAlignment="1" applyProtection="1">
      <alignment vertical="center" wrapText="1"/>
    </xf>
    <xf numFmtId="9" fontId="11" fillId="9" borderId="39" xfId="0" applyNumberFormat="1" applyFont="1" applyFill="1" applyBorder="1" applyAlignment="1" applyProtection="1">
      <alignment vertical="center" wrapText="1"/>
    </xf>
    <xf numFmtId="0" fontId="11" fillId="9" borderId="39" xfId="0" applyFont="1" applyFill="1" applyBorder="1" applyAlignment="1" applyProtection="1">
      <alignment vertical="center" wrapText="1"/>
    </xf>
    <xf numFmtId="0" fontId="11" fillId="9" borderId="42" xfId="0" applyFont="1" applyFill="1" applyBorder="1" applyAlignment="1" applyProtection="1">
      <alignment vertical="center" wrapText="1"/>
    </xf>
    <xf numFmtId="0" fontId="9" fillId="0" borderId="29" xfId="0" applyNumberFormat="1" applyFont="1" applyFill="1" applyBorder="1" applyAlignment="1" applyProtection="1">
      <alignment horizontal="center" vertical="center"/>
      <protection locked="0"/>
    </xf>
    <xf numFmtId="0" fontId="4" fillId="10" borderId="21" xfId="0" applyFont="1" applyFill="1" applyBorder="1" applyAlignment="1">
      <alignment vertical="center"/>
    </xf>
    <xf numFmtId="0" fontId="3" fillId="10" borderId="19" xfId="0" applyFont="1" applyFill="1" applyBorder="1" applyAlignment="1">
      <alignment horizontal="centerContinuous" vertical="center"/>
    </xf>
    <xf numFmtId="0" fontId="13" fillId="10" borderId="19" xfId="0" applyFont="1" applyFill="1" applyBorder="1" applyAlignment="1">
      <alignment horizontal="centerContinuous" vertical="center"/>
    </xf>
    <xf numFmtId="0" fontId="13" fillId="10" borderId="20" xfId="0" applyFont="1" applyFill="1" applyBorder="1" applyAlignment="1">
      <alignment horizontal="centerContinuous" vertical="center"/>
    </xf>
    <xf numFmtId="0" fontId="3" fillId="10" borderId="51" xfId="0" applyFont="1" applyFill="1" applyBorder="1" applyAlignment="1" applyProtection="1">
      <alignment horizontal="centerContinuous" wrapText="1"/>
      <protection locked="0"/>
    </xf>
    <xf numFmtId="0" fontId="4" fillId="10" borderId="50" xfId="0" applyFont="1" applyFill="1" applyBorder="1" applyAlignment="1">
      <alignment horizontal="centerContinuous" wrapText="1"/>
    </xf>
    <xf numFmtId="0" fontId="3" fillId="10" borderId="50" xfId="0" applyFont="1" applyFill="1" applyBorder="1" applyAlignment="1">
      <alignment horizontal="centerContinuous"/>
    </xf>
    <xf numFmtId="0" fontId="12" fillId="10" borderId="16" xfId="0" applyFont="1" applyFill="1" applyBorder="1" applyAlignment="1" applyProtection="1">
      <alignment horizontal="centerContinuous" vertical="center" wrapText="1"/>
    </xf>
    <xf numFmtId="0" fontId="4" fillId="10" borderId="0" xfId="0" applyFont="1" applyFill="1" applyBorder="1" applyAlignment="1">
      <alignment horizontal="centerContinuous" vertical="center" wrapText="1"/>
    </xf>
    <xf numFmtId="0" fontId="12" fillId="10" borderId="0" xfId="0" applyFont="1" applyFill="1" applyBorder="1" applyAlignment="1">
      <alignment horizontal="centerContinuous" vertical="center"/>
    </xf>
    <xf numFmtId="0" fontId="4" fillId="10" borderId="52" xfId="0" applyFont="1" applyFill="1" applyBorder="1" applyAlignment="1">
      <alignment horizontal="centerContinuous" wrapText="1"/>
    </xf>
    <xf numFmtId="0" fontId="4" fillId="10" borderId="15" xfId="0" applyFont="1" applyFill="1" applyBorder="1" applyAlignment="1">
      <alignment horizontal="centerContinuous" vertical="center" wrapText="1"/>
    </xf>
    <xf numFmtId="0" fontId="41" fillId="0" borderId="5" xfId="0" applyFont="1" applyBorder="1" applyAlignment="1">
      <alignment horizontal="center" vertical="center"/>
    </xf>
    <xf numFmtId="0" fontId="42" fillId="0" borderId="0" xfId="0" applyFont="1" applyFill="1" applyAlignment="1">
      <alignment horizontal="left" vertical="center"/>
    </xf>
    <xf numFmtId="49" fontId="11" fillId="0" borderId="0" xfId="0" applyNumberFormat="1" applyFont="1" applyFill="1" applyAlignment="1">
      <alignment horizontal="center" vertical="center" wrapText="1"/>
    </xf>
    <xf numFmtId="165" fontId="9" fillId="4" borderId="17" xfId="0" applyNumberFormat="1" applyFont="1" applyFill="1" applyBorder="1" applyAlignment="1" applyProtection="1">
      <alignment horizontal="left" vertical="center"/>
    </xf>
    <xf numFmtId="165" fontId="9" fillId="4" borderId="19" xfId="0" applyNumberFormat="1" applyFont="1" applyFill="1" applyBorder="1" applyAlignment="1" applyProtection="1">
      <alignment horizontal="left" vertical="center"/>
    </xf>
    <xf numFmtId="0" fontId="9" fillId="4" borderId="17" xfId="0" applyFont="1" applyFill="1" applyBorder="1" applyAlignment="1" applyProtection="1">
      <alignment horizontal="left" vertical="center"/>
      <protection locked="0"/>
    </xf>
    <xf numFmtId="0" fontId="9" fillId="4" borderId="18" xfId="0" applyFont="1" applyFill="1" applyBorder="1" applyAlignment="1" applyProtection="1">
      <alignment horizontal="left" vertical="center"/>
      <protection locked="0"/>
    </xf>
    <xf numFmtId="0" fontId="9" fillId="4" borderId="18" xfId="0" applyFont="1" applyFill="1" applyBorder="1" applyAlignment="1" applyProtection="1">
      <alignment vertical="center"/>
      <protection locked="0"/>
    </xf>
    <xf numFmtId="0" fontId="9" fillId="4" borderId="17" xfId="1" applyFont="1" applyFill="1" applyBorder="1" applyAlignment="1" applyProtection="1">
      <alignment vertical="center" wrapText="1"/>
    </xf>
    <xf numFmtId="0" fontId="9" fillId="4" borderId="19" xfId="1" applyFont="1" applyFill="1" applyBorder="1" applyAlignment="1" applyProtection="1">
      <alignment horizontal="right" vertical="center" wrapText="1" indent="1"/>
    </xf>
    <xf numFmtId="0" fontId="2" fillId="0" borderId="51" xfId="0" applyFont="1" applyBorder="1" applyAlignment="1">
      <alignment horizontal="center" vertical="center"/>
    </xf>
    <xf numFmtId="0" fontId="2" fillId="0" borderId="16" xfId="0" applyFont="1" applyBorder="1" applyAlignment="1">
      <alignment horizontal="center" vertical="center"/>
    </xf>
    <xf numFmtId="0" fontId="2" fillId="0" borderId="41" xfId="0" applyFont="1" applyBorder="1" applyAlignment="1">
      <alignment horizontal="center" vertical="center"/>
    </xf>
    <xf numFmtId="0" fontId="5" fillId="0" borderId="50" xfId="0" applyFont="1" applyBorder="1" applyAlignment="1">
      <alignment horizontal="left" vertical="center"/>
    </xf>
    <xf numFmtId="0" fontId="2" fillId="0" borderId="52" xfId="0" applyFont="1" applyBorder="1" applyAlignment="1">
      <alignment vertical="center"/>
    </xf>
    <xf numFmtId="0" fontId="2" fillId="0" borderId="0" xfId="0" applyFont="1" applyBorder="1" applyAlignment="1">
      <alignment horizontal="right" vertical="center"/>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49" fontId="11" fillId="0" borderId="0" xfId="0" applyNumberFormat="1" applyFont="1" applyFill="1" applyAlignment="1" applyProtection="1">
      <alignment horizontal="center" vertical="center" wrapText="1"/>
    </xf>
    <xf numFmtId="0" fontId="9" fillId="0" borderId="0" xfId="0" applyFont="1" applyFill="1" applyAlignment="1" applyProtection="1">
      <alignment horizontal="right" vertical="center" wrapText="1"/>
    </xf>
    <xf numFmtId="0" fontId="11" fillId="0" borderId="0" xfId="0" applyFont="1" applyFill="1" applyAlignment="1" applyProtection="1">
      <alignment horizontal="left" vertical="center" wrapText="1"/>
    </xf>
    <xf numFmtId="0" fontId="11" fillId="0" borderId="0" xfId="0" applyFont="1" applyFill="1" applyAlignment="1" applyProtection="1">
      <alignment horizontal="left" vertical="top" wrapText="1"/>
    </xf>
    <xf numFmtId="49" fontId="11" fillId="0" borderId="53" xfId="0" applyNumberFormat="1" applyFont="1" applyFill="1" applyBorder="1" applyAlignment="1">
      <alignment horizontal="right" vertical="center" wrapText="1"/>
    </xf>
    <xf numFmtId="49" fontId="11" fillId="0" borderId="59" xfId="0" applyNumberFormat="1" applyFont="1" applyFill="1" applyBorder="1" applyAlignment="1">
      <alignment horizontal="right" vertical="center" wrapText="1"/>
    </xf>
    <xf numFmtId="49" fontId="11" fillId="0" borderId="39" xfId="0" applyNumberFormat="1" applyFont="1" applyFill="1" applyBorder="1" applyAlignment="1">
      <alignment horizontal="right" vertical="center"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19" xfId="2" applyBorder="1" applyAlignment="1">
      <alignment horizontal="centerContinuous" vertical="center"/>
    </xf>
    <xf numFmtId="0" fontId="2" fillId="0" borderId="60" xfId="2" applyBorder="1" applyAlignment="1">
      <alignment horizontal="centerContinuous" vertical="center"/>
    </xf>
    <xf numFmtId="0" fontId="5" fillId="0" borderId="21" xfId="2" applyFont="1" applyBorder="1" applyAlignment="1">
      <alignment horizontal="centerContinuous" vertical="center"/>
    </xf>
    <xf numFmtId="0" fontId="5" fillId="0" borderId="21" xfId="2" applyFont="1" applyBorder="1" applyAlignment="1">
      <alignment horizontal="centerContinuous" vertical="center" wrapText="1"/>
    </xf>
    <xf numFmtId="0" fontId="2" fillId="0" borderId="19" xfId="2" applyBorder="1" applyAlignment="1">
      <alignment horizontal="centerContinuous" vertical="center" wrapText="1"/>
    </xf>
    <xf numFmtId="0" fontId="2" fillId="0" borderId="60" xfId="2" applyBorder="1" applyAlignment="1">
      <alignment horizontal="centerContinuous" vertical="center" wrapText="1"/>
    </xf>
    <xf numFmtId="0" fontId="5" fillId="0" borderId="5" xfId="2" applyFont="1" applyBorder="1" applyAlignment="1">
      <alignment horizontal="center" vertical="center"/>
    </xf>
    <xf numFmtId="0" fontId="5" fillId="0" borderId="5" xfId="2" applyFont="1" applyBorder="1" applyAlignment="1">
      <alignment horizontal="center" vertical="center" wrapText="1"/>
    </xf>
    <xf numFmtId="0" fontId="15" fillId="0" borderId="5" xfId="2" applyFont="1" applyFill="1" applyBorder="1" applyAlignment="1">
      <alignment horizontal="center" vertical="center"/>
    </xf>
    <xf numFmtId="0" fontId="15" fillId="0" borderId="61" xfId="2" applyFont="1" applyFill="1" applyBorder="1" applyAlignment="1">
      <alignment horizontal="center" vertical="center"/>
    </xf>
    <xf numFmtId="0" fontId="15" fillId="0" borderId="5" xfId="2" applyFont="1" applyFill="1" applyBorder="1" applyAlignment="1">
      <alignment horizontal="center" vertical="center" wrapText="1"/>
    </xf>
    <xf numFmtId="0" fontId="2" fillId="0" borderId="0" xfId="2" applyAlignment="1">
      <alignment horizontal="center" vertical="center"/>
    </xf>
    <xf numFmtId="14" fontId="2" fillId="0" borderId="0" xfId="2" applyNumberFormat="1" applyAlignment="1">
      <alignment horizontal="center" vertical="center"/>
    </xf>
    <xf numFmtId="164" fontId="0" fillId="0" borderId="0" xfId="11" applyNumberFormat="1" applyFont="1" applyAlignment="1">
      <alignment horizontal="center" vertical="center"/>
    </xf>
    <xf numFmtId="164" fontId="2" fillId="0" borderId="0" xfId="2" applyNumberFormat="1" applyAlignment="1">
      <alignment horizontal="center" vertical="center"/>
    </xf>
    <xf numFmtId="0" fontId="5" fillId="0" borderId="21" xfId="2" applyFont="1" applyBorder="1" applyAlignment="1">
      <alignment horizontal="center" vertical="center" wrapText="1"/>
    </xf>
    <xf numFmtId="0" fontId="9" fillId="4" borderId="5" xfId="0" applyFont="1" applyFill="1" applyBorder="1" applyAlignment="1" applyProtection="1">
      <alignment horizontal="left" vertical="center"/>
      <protection locked="0"/>
    </xf>
    <xf numFmtId="165" fontId="9" fillId="4" borderId="5" xfId="0" applyNumberFormat="1" applyFont="1" applyFill="1" applyBorder="1" applyAlignment="1" applyProtection="1">
      <alignment horizontal="left" vertical="center"/>
      <protection locked="0"/>
    </xf>
    <xf numFmtId="0" fontId="9" fillId="4" borderId="5" xfId="0" applyFont="1" applyFill="1" applyBorder="1" applyAlignment="1" applyProtection="1">
      <alignment vertical="center"/>
      <protection locked="0"/>
    </xf>
    <xf numFmtId="0" fontId="9" fillId="4" borderId="5" xfId="0" applyNumberFormat="1" applyFont="1" applyFill="1" applyBorder="1" applyAlignment="1" applyProtection="1">
      <alignment horizontal="left" vertical="center"/>
      <protection locked="0"/>
    </xf>
    <xf numFmtId="0" fontId="9" fillId="4" borderId="5" xfId="0" applyNumberFormat="1" applyFont="1" applyFill="1" applyBorder="1" applyAlignment="1" applyProtection="1">
      <alignment horizontal="left" vertical="center"/>
    </xf>
    <xf numFmtId="0" fontId="9" fillId="4" borderId="5" xfId="0" applyFont="1" applyFill="1" applyBorder="1" applyAlignment="1" applyProtection="1">
      <alignment horizontal="left" vertical="center"/>
    </xf>
    <xf numFmtId="165" fontId="9" fillId="4" borderId="5" xfId="0" applyNumberFormat="1" applyFont="1" applyFill="1" applyBorder="1" applyAlignment="1" applyProtection="1">
      <alignment horizontal="left" vertical="center"/>
    </xf>
    <xf numFmtId="0" fontId="9" fillId="4" borderId="5" xfId="0" applyFont="1" applyFill="1" applyBorder="1" applyAlignment="1" applyProtection="1">
      <alignment vertical="center"/>
    </xf>
    <xf numFmtId="0" fontId="9" fillId="4" borderId="44" xfId="1" applyFont="1" applyFill="1" applyBorder="1" applyAlignment="1" applyProtection="1">
      <alignment vertical="center" wrapText="1"/>
    </xf>
    <xf numFmtId="0" fontId="7" fillId="10" borderId="2" xfId="0" applyFont="1" applyFill="1" applyBorder="1" applyAlignment="1">
      <alignment horizontal="centerContinuous" wrapText="1"/>
    </xf>
    <xf numFmtId="0" fontId="2" fillId="2" borderId="0" xfId="2" applyFill="1" applyAlignment="1">
      <alignment horizontal="centerContinuous" vertical="center"/>
    </xf>
    <xf numFmtId="43" fontId="11" fillId="0" borderId="8" xfId="0" applyNumberFormat="1" applyFont="1" applyFill="1" applyBorder="1" applyAlignment="1">
      <alignment horizontal="center" vertical="center" wrapText="1"/>
    </xf>
    <xf numFmtId="43" fontId="11" fillId="0" borderId="9" xfId="0" applyNumberFormat="1" applyFont="1" applyFill="1" applyBorder="1" applyAlignment="1">
      <alignment horizontal="center" vertical="center" wrapText="1"/>
    </xf>
    <xf numFmtId="0" fontId="11" fillId="0" borderId="0" xfId="2" applyFont="1"/>
    <xf numFmtId="0" fontId="9" fillId="0" borderId="54" xfId="2" applyFont="1" applyFill="1" applyBorder="1" applyAlignment="1">
      <alignment horizontal="center" wrapText="1"/>
    </xf>
    <xf numFmtId="0" fontId="11" fillId="0" borderId="62" xfId="2" applyFont="1" applyFill="1" applyBorder="1"/>
    <xf numFmtId="0" fontId="11" fillId="0" borderId="63" xfId="2" applyFont="1" applyFill="1" applyBorder="1"/>
    <xf numFmtId="0" fontId="11" fillId="0" borderId="64" xfId="2" applyFont="1" applyFill="1" applyBorder="1"/>
    <xf numFmtId="0" fontId="2" fillId="0" borderId="0" xfId="0" applyFont="1" applyBorder="1" applyAlignment="1">
      <alignment horizontal="left" vertical="center" wrapText="1"/>
    </xf>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right" vertical="center" wrapText="1" indent="1"/>
    </xf>
    <xf numFmtId="0" fontId="2" fillId="0" borderId="18" xfId="0" applyFont="1" applyFill="1" applyBorder="1" applyAlignment="1" applyProtection="1">
      <alignment horizontal="center" vertical="center" wrapText="1"/>
      <protection locked="0"/>
    </xf>
    <xf numFmtId="0" fontId="5" fillId="3" borderId="44" xfId="0" applyFont="1" applyFill="1" applyBorder="1" applyAlignment="1" applyProtection="1">
      <alignment horizontal="right" vertical="center" wrapText="1" indent="1"/>
    </xf>
    <xf numFmtId="0" fontId="2" fillId="0" borderId="4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14" fontId="2" fillId="0" borderId="11" xfId="0" applyNumberFormat="1" applyFont="1" applyFill="1" applyBorder="1" applyAlignment="1" applyProtection="1">
      <alignment horizontal="center" vertical="center" wrapText="1"/>
      <protection locked="0"/>
    </xf>
    <xf numFmtId="0" fontId="38" fillId="0" borderId="0" xfId="0" applyFont="1" applyAlignment="1">
      <alignment vertical="center"/>
    </xf>
    <xf numFmtId="0" fontId="43" fillId="0" borderId="0" xfId="0" applyFont="1"/>
    <xf numFmtId="0" fontId="43" fillId="0" borderId="0" xfId="0" applyFont="1" applyAlignment="1">
      <alignment horizontal="center" vertical="center"/>
    </xf>
    <xf numFmtId="0" fontId="43" fillId="0" borderId="0" xfId="0" applyFont="1" applyAlignment="1">
      <alignment horizontal="left" vertical="center" indent="1"/>
    </xf>
    <xf numFmtId="0" fontId="2" fillId="0" borderId="2" xfId="0" applyFont="1" applyBorder="1" applyAlignment="1">
      <alignment vertical="center"/>
    </xf>
    <xf numFmtId="0" fontId="2" fillId="0" borderId="14" xfId="0" applyFont="1" applyBorder="1" applyAlignment="1">
      <alignment horizontal="centerContinuous" vertical="center"/>
    </xf>
    <xf numFmtId="0" fontId="2" fillId="0" borderId="14" xfId="0" applyFont="1" applyBorder="1" applyAlignment="1">
      <alignment vertical="center"/>
    </xf>
    <xf numFmtId="0" fontId="2" fillId="0" borderId="9" xfId="0" applyFont="1" applyBorder="1" applyAlignment="1">
      <alignment vertical="center"/>
    </xf>
    <xf numFmtId="0" fontId="38" fillId="0" borderId="15" xfId="0" applyFont="1" applyBorder="1" applyAlignment="1">
      <alignment vertical="center"/>
    </xf>
    <xf numFmtId="0" fontId="44" fillId="0" borderId="54" xfId="0" applyFont="1" applyFill="1" applyBorder="1" applyAlignment="1">
      <alignment horizontal="center" vertical="center"/>
    </xf>
    <xf numFmtId="9" fontId="38" fillId="0" borderId="39" xfId="0" applyNumberFormat="1" applyFont="1" applyFill="1" applyBorder="1" applyAlignment="1">
      <alignment horizontal="center" vertical="center"/>
    </xf>
    <xf numFmtId="9" fontId="44" fillId="0" borderId="5" xfId="0" applyNumberFormat="1" applyFont="1" applyFill="1" applyBorder="1" applyAlignment="1">
      <alignment horizontal="center" vertical="center"/>
    </xf>
    <xf numFmtId="0" fontId="38" fillId="0" borderId="48" xfId="0" applyFont="1" applyBorder="1" applyAlignment="1">
      <alignment vertical="center"/>
    </xf>
    <xf numFmtId="0" fontId="38" fillId="0" borderId="47" xfId="0" applyFont="1" applyBorder="1" applyAlignment="1">
      <alignment vertical="center"/>
    </xf>
    <xf numFmtId="0" fontId="14" fillId="11" borderId="0" xfId="0" applyFont="1" applyFill="1" applyAlignment="1">
      <alignment horizontal="center" vertical="center"/>
    </xf>
    <xf numFmtId="0" fontId="32" fillId="11" borderId="0" xfId="0" applyFont="1" applyFill="1" applyAlignment="1">
      <alignment horizontal="center" vertical="center"/>
    </xf>
    <xf numFmtId="0" fontId="38" fillId="11" borderId="0" xfId="0" applyFont="1" applyFill="1" applyAlignment="1">
      <alignment vertical="center"/>
    </xf>
    <xf numFmtId="0" fontId="35" fillId="11" borderId="0" xfId="0" applyFont="1" applyFill="1" applyAlignment="1">
      <alignment vertical="center"/>
    </xf>
    <xf numFmtId="0" fontId="2" fillId="0" borderId="13" xfId="0" applyFont="1" applyBorder="1" applyAlignment="1">
      <alignment horizontal="left" vertical="center"/>
    </xf>
    <xf numFmtId="0" fontId="0" fillId="0" borderId="0" xfId="0" applyBorder="1" applyAlignment="1">
      <alignment vertical="center"/>
    </xf>
    <xf numFmtId="0" fontId="43" fillId="11" borderId="0" xfId="0" applyFont="1" applyFill="1"/>
    <xf numFmtId="0" fontId="0" fillId="11" borderId="0" xfId="0" applyFill="1"/>
    <xf numFmtId="0" fontId="32" fillId="0" borderId="0" xfId="0" applyFont="1" applyFill="1" applyBorder="1" applyAlignment="1">
      <alignment horizontal="centerContinuous" vertical="center"/>
    </xf>
    <xf numFmtId="0" fontId="38" fillId="0" borderId="0" xfId="0" applyFont="1" applyFill="1" applyAlignment="1">
      <alignment horizontal="centerContinuous" vertical="center"/>
    </xf>
    <xf numFmtId="0" fontId="43" fillId="0" borderId="0" xfId="0" applyFont="1" applyFill="1" applyAlignment="1">
      <alignment horizontal="centerContinuous"/>
    </xf>
    <xf numFmtId="0" fontId="0" fillId="0" borderId="0" xfId="0" applyFill="1" applyAlignment="1">
      <alignment horizontal="centerContinuous"/>
    </xf>
    <xf numFmtId="0" fontId="45" fillId="0" borderId="0" xfId="0" applyFont="1" applyFill="1" applyAlignment="1">
      <alignment horizontal="left" vertical="center"/>
    </xf>
    <xf numFmtId="0" fontId="40" fillId="0" borderId="51" xfId="0" applyFont="1" applyBorder="1" applyAlignment="1">
      <alignment horizontal="left" vertical="center" wrapText="1"/>
    </xf>
    <xf numFmtId="0" fontId="0" fillId="0" borderId="52" xfId="0" applyBorder="1" applyAlignment="1">
      <alignment vertical="center"/>
    </xf>
    <xf numFmtId="0" fontId="11" fillId="0" borderId="16" xfId="0" applyFont="1" applyBorder="1" applyAlignment="1">
      <alignment horizontal="left" vertical="center" wrapText="1"/>
    </xf>
    <xf numFmtId="9" fontId="46" fillId="0" borderId="15" xfId="0" applyNumberFormat="1" applyFont="1" applyBorder="1" applyAlignment="1">
      <alignment horizontal="left" vertical="center" wrapText="1"/>
    </xf>
    <xf numFmtId="0" fontId="11" fillId="0" borderId="41" xfId="0" applyFont="1" applyBorder="1" applyAlignment="1">
      <alignment horizontal="left" vertical="center" wrapText="1"/>
    </xf>
    <xf numFmtId="9" fontId="46" fillId="0" borderId="48" xfId="0" applyNumberFormat="1" applyFont="1" applyBorder="1" applyAlignment="1">
      <alignment horizontal="left" vertical="center" wrapText="1"/>
    </xf>
    <xf numFmtId="0" fontId="11" fillId="0" borderId="51" xfId="0" applyFont="1" applyBorder="1" applyAlignment="1">
      <alignment horizontal="left" vertical="center" wrapText="1"/>
    </xf>
    <xf numFmtId="9" fontId="46" fillId="0" borderId="52" xfId="0" applyNumberFormat="1" applyFont="1" applyBorder="1" applyAlignment="1">
      <alignment horizontal="left" vertical="center" wrapText="1"/>
    </xf>
    <xf numFmtId="0" fontId="41" fillId="0" borderId="54" xfId="0" applyFont="1" applyBorder="1" applyAlignment="1">
      <alignment horizontal="center" vertical="center"/>
    </xf>
    <xf numFmtId="0" fontId="40" fillId="0" borderId="65" xfId="0" applyFont="1" applyBorder="1" applyAlignment="1">
      <alignment horizontal="left" vertical="center" wrapText="1"/>
    </xf>
    <xf numFmtId="0" fontId="0" fillId="0" borderId="66" xfId="0" applyBorder="1" applyAlignment="1">
      <alignment vertical="center"/>
    </xf>
    <xf numFmtId="0" fontId="11" fillId="0" borderId="35" xfId="0" applyFont="1" applyFill="1" applyBorder="1" applyAlignment="1">
      <alignment horizontal="left" vertical="center" wrapText="1"/>
    </xf>
    <xf numFmtId="49" fontId="11" fillId="5" borderId="57" xfId="0" applyNumberFormat="1"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9" borderId="67" xfId="0" applyFont="1" applyFill="1" applyBorder="1" applyAlignment="1" applyProtection="1">
      <alignment vertical="center" wrapText="1"/>
    </xf>
    <xf numFmtId="9" fontId="11" fillId="9" borderId="53" xfId="0" applyNumberFormat="1" applyFont="1" applyFill="1" applyBorder="1" applyAlignment="1" applyProtection="1">
      <alignment vertical="center" wrapText="1"/>
    </xf>
    <xf numFmtId="0" fontId="11" fillId="9" borderId="53" xfId="0" applyFont="1" applyFill="1" applyBorder="1" applyAlignment="1" applyProtection="1">
      <alignment vertical="center" wrapText="1"/>
    </xf>
    <xf numFmtId="0" fontId="11" fillId="9" borderId="68" xfId="0" applyFont="1" applyFill="1" applyBorder="1" applyAlignment="1" applyProtection="1">
      <alignment vertical="center" wrapText="1"/>
    </xf>
    <xf numFmtId="0" fontId="11" fillId="0" borderId="32" xfId="0" applyFont="1" applyFill="1" applyBorder="1" applyAlignment="1">
      <alignment horizontal="left" vertical="center" wrapText="1"/>
    </xf>
    <xf numFmtId="0" fontId="11" fillId="9" borderId="36" xfId="0" applyFont="1" applyFill="1" applyBorder="1" applyAlignment="1" applyProtection="1">
      <alignment horizontal="right" vertical="center" wrapText="1"/>
    </xf>
    <xf numFmtId="9" fontId="11" fillId="9" borderId="37" xfId="0" applyNumberFormat="1" applyFont="1" applyFill="1" applyBorder="1" applyAlignment="1" applyProtection="1">
      <alignment horizontal="right" vertical="center" wrapText="1"/>
    </xf>
    <xf numFmtId="0" fontId="11" fillId="9" borderId="37" xfId="0" applyFont="1" applyFill="1" applyBorder="1" applyAlignment="1" applyProtection="1">
      <alignment horizontal="right" vertical="center" wrapText="1"/>
    </xf>
    <xf numFmtId="0" fontId="11" fillId="9" borderId="43" xfId="0" applyFont="1" applyFill="1" applyBorder="1" applyAlignment="1" applyProtection="1">
      <alignment horizontal="right" vertical="center" wrapText="1"/>
    </xf>
    <xf numFmtId="0" fontId="2" fillId="0" borderId="37" xfId="0" applyFont="1" applyFill="1" applyBorder="1" applyAlignment="1">
      <alignment horizontal="center" vertical="center"/>
    </xf>
    <xf numFmtId="9" fontId="2" fillId="0" borderId="37" xfId="0" applyNumberFormat="1" applyFont="1" applyFill="1" applyBorder="1" applyAlignment="1">
      <alignment horizontal="center" vertical="center"/>
    </xf>
    <xf numFmtId="0" fontId="9" fillId="4" borderId="29" xfId="0" applyFont="1" applyFill="1" applyBorder="1" applyAlignment="1" applyProtection="1">
      <alignment horizontal="left" vertical="center"/>
    </xf>
    <xf numFmtId="0" fontId="47" fillId="0" borderId="40" xfId="0" applyFont="1" applyFill="1" applyBorder="1" applyAlignment="1" applyProtection="1">
      <alignment vertical="center" wrapText="1"/>
    </xf>
    <xf numFmtId="0" fontId="9" fillId="0" borderId="43" xfId="0" applyNumberFormat="1" applyFont="1" applyFill="1" applyBorder="1" applyAlignment="1" applyProtection="1">
      <alignment horizontal="center" vertical="center"/>
      <protection locked="0"/>
    </xf>
    <xf numFmtId="0" fontId="2" fillId="7" borderId="52" xfId="0" applyFont="1" applyFill="1" applyBorder="1" applyAlignment="1">
      <alignment horizontal="center" vertical="center"/>
    </xf>
    <xf numFmtId="0" fontId="2" fillId="7" borderId="48" xfId="0" applyFont="1" applyFill="1" applyBorder="1" applyAlignment="1">
      <alignment horizontal="center" vertical="center"/>
    </xf>
    <xf numFmtId="0" fontId="29" fillId="2" borderId="0" xfId="0" applyFont="1" applyFill="1" applyAlignment="1">
      <alignment horizontal="left" vertical="center"/>
    </xf>
    <xf numFmtId="0" fontId="5" fillId="0" borderId="0" xfId="0" applyFont="1" applyAlignment="1">
      <alignment horizontal="center"/>
    </xf>
    <xf numFmtId="0" fontId="5" fillId="0" borderId="54" xfId="0" applyFont="1" applyBorder="1" applyAlignment="1">
      <alignment horizontal="center" vertical="center" wrapText="1"/>
    </xf>
    <xf numFmtId="0" fontId="0" fillId="0" borderId="5" xfId="0" applyBorder="1" applyAlignment="1">
      <alignment vertical="center" wrapText="1"/>
    </xf>
    <xf numFmtId="0" fontId="0" fillId="0" borderId="0" xfId="0" applyAlignment="1">
      <alignment vertical="center" wrapText="1"/>
    </xf>
    <xf numFmtId="165" fontId="5" fillId="0" borderId="54" xfId="0" applyNumberFormat="1" applyFont="1" applyBorder="1" applyAlignment="1">
      <alignment horizontal="center" vertical="center"/>
    </xf>
    <xf numFmtId="0" fontId="2" fillId="0" borderId="5" xfId="0" applyFont="1" applyBorder="1" applyAlignment="1">
      <alignment vertical="center" wrapText="1"/>
    </xf>
    <xf numFmtId="165" fontId="0" fillId="0" borderId="39" xfId="0" applyNumberFormat="1" applyBorder="1" applyAlignment="1">
      <alignment horizontal="center" vertical="center"/>
    </xf>
    <xf numFmtId="165" fontId="0" fillId="0" borderId="5" xfId="0" applyNumberFormat="1" applyBorder="1" applyAlignment="1">
      <alignment horizontal="center" vertical="center"/>
    </xf>
    <xf numFmtId="165" fontId="0" fillId="0" borderId="0" xfId="0" applyNumberFormat="1" applyAlignment="1">
      <alignment horizontal="center" vertical="center"/>
    </xf>
    <xf numFmtId="0" fontId="2" fillId="0" borderId="39" xfId="0" applyFont="1" applyBorder="1" applyAlignment="1">
      <alignment vertical="center" wrapText="1"/>
    </xf>
    <xf numFmtId="49" fontId="11" fillId="0" borderId="0" xfId="0" applyNumberFormat="1" applyFont="1" applyFill="1" applyAlignment="1">
      <alignment horizontal="center" vertical="center" wrapText="1"/>
    </xf>
    <xf numFmtId="0" fontId="9" fillId="4" borderId="45" xfId="1" applyFont="1" applyFill="1" applyBorder="1" applyAlignment="1" applyProtection="1">
      <alignment horizontal="right" vertical="center" wrapText="1" indent="1"/>
    </xf>
    <xf numFmtId="0" fontId="11" fillId="0" borderId="33" xfId="1" applyFont="1" applyBorder="1" applyAlignment="1">
      <alignment horizontal="center" vertical="center"/>
    </xf>
    <xf numFmtId="0" fontId="11" fillId="12" borderId="13" xfId="1" applyFont="1" applyFill="1" applyBorder="1" applyAlignment="1">
      <alignment horizontal="center" vertical="center"/>
    </xf>
    <xf numFmtId="0" fontId="15" fillId="12" borderId="14" xfId="1" applyFont="1" applyFill="1" applyBorder="1" applyAlignment="1">
      <alignment horizontal="center" vertical="center"/>
    </xf>
    <xf numFmtId="0" fontId="15" fillId="12" borderId="53" xfId="1" applyFont="1" applyFill="1" applyBorder="1" applyAlignment="1">
      <alignment horizontal="center" vertical="center"/>
    </xf>
    <xf numFmtId="0" fontId="15" fillId="12" borderId="68" xfId="1" applyFont="1" applyFill="1" applyBorder="1" applyAlignment="1">
      <alignment horizontal="center" vertical="center"/>
    </xf>
    <xf numFmtId="0" fontId="48" fillId="2" borderId="33" xfId="1" applyFont="1" applyFill="1" applyBorder="1" applyAlignment="1">
      <alignment horizontal="center" vertical="center"/>
    </xf>
    <xf numFmtId="0" fontId="11" fillId="0" borderId="67" xfId="1" applyFont="1" applyBorder="1" applyAlignment="1">
      <alignment horizontal="center" vertical="center"/>
    </xf>
    <xf numFmtId="0" fontId="50" fillId="0" borderId="5" xfId="0" applyFont="1" applyBorder="1" applyAlignment="1" applyProtection="1">
      <alignment horizontal="center" vertical="center" wrapText="1"/>
      <protection locked="0"/>
    </xf>
    <xf numFmtId="0" fontId="50" fillId="0" borderId="29" xfId="0" applyFont="1" applyBorder="1" applyAlignment="1" applyProtection="1">
      <alignment horizontal="center" vertical="center" wrapText="1"/>
      <protection locked="0"/>
    </xf>
    <xf numFmtId="0" fontId="50" fillId="0" borderId="53" xfId="0" applyFont="1" applyBorder="1" applyAlignment="1" applyProtection="1">
      <alignment horizontal="center" vertical="center" wrapText="1"/>
      <protection locked="0"/>
    </xf>
    <xf numFmtId="0" fontId="50" fillId="0" borderId="68" xfId="0" applyFont="1" applyBorder="1" applyAlignment="1" applyProtection="1">
      <alignment horizontal="center" vertical="center" wrapText="1"/>
      <protection locked="0"/>
    </xf>
    <xf numFmtId="0" fontId="15" fillId="12" borderId="1" xfId="1" applyFont="1" applyFill="1" applyBorder="1" applyAlignment="1" applyProtection="1">
      <alignment vertical="center" wrapText="1"/>
      <protection locked="0"/>
    </xf>
    <xf numFmtId="0" fontId="15" fillId="12" borderId="2" xfId="1" applyFont="1" applyFill="1" applyBorder="1" applyAlignment="1" applyProtection="1">
      <alignment vertical="center" wrapText="1"/>
      <protection locked="0"/>
    </xf>
    <xf numFmtId="0" fontId="15" fillId="12" borderId="6" xfId="1" applyFont="1" applyFill="1" applyBorder="1" applyAlignment="1">
      <alignment horizontal="centerContinuous" vertical="center"/>
    </xf>
    <xf numFmtId="0" fontId="15" fillId="12" borderId="2" xfId="1" applyFont="1" applyFill="1" applyBorder="1" applyAlignment="1">
      <alignment horizontal="centerContinuous" vertical="center"/>
    </xf>
    <xf numFmtId="0" fontId="15" fillId="12" borderId="52" xfId="1" applyFont="1" applyFill="1" applyBorder="1" applyAlignment="1">
      <alignment horizontal="center" vertical="center"/>
    </xf>
    <xf numFmtId="0" fontId="49" fillId="2" borderId="20" xfId="0" applyFont="1" applyFill="1" applyBorder="1" applyAlignment="1">
      <alignment horizontal="center" vertical="center" wrapText="1"/>
    </xf>
    <xf numFmtId="0" fontId="50" fillId="0" borderId="20" xfId="0" applyFont="1" applyBorder="1" applyAlignment="1" applyProtection="1">
      <alignment horizontal="center" vertical="center" wrapText="1"/>
      <protection locked="0"/>
    </xf>
    <xf numFmtId="0" fontId="50" fillId="0" borderId="52" xfId="0" applyFont="1" applyBorder="1" applyAlignment="1" applyProtection="1">
      <alignment horizontal="center" vertical="center" wrapText="1"/>
      <protection locked="0"/>
    </xf>
    <xf numFmtId="0" fontId="48" fillId="2" borderId="29" xfId="1" applyFont="1" applyFill="1" applyBorder="1" applyAlignment="1">
      <alignment vertical="center" wrapText="1"/>
    </xf>
    <xf numFmtId="0" fontId="11" fillId="0" borderId="29" xfId="1" applyFont="1" applyBorder="1" applyAlignment="1">
      <alignment vertical="center" wrapText="1"/>
    </xf>
    <xf numFmtId="0" fontId="11" fillId="0" borderId="68" xfId="1" applyFont="1" applyBorder="1" applyAlignment="1">
      <alignment vertical="center" wrapText="1"/>
    </xf>
    <xf numFmtId="0" fontId="11" fillId="0" borderId="3" xfId="1" applyFont="1" applyBorder="1" applyAlignment="1">
      <alignment vertical="center"/>
    </xf>
    <xf numFmtId="0" fontId="9" fillId="0" borderId="4" xfId="1" applyFont="1" applyBorder="1" applyAlignment="1">
      <alignment horizontal="center" vertical="center"/>
    </xf>
    <xf numFmtId="0" fontId="7" fillId="10" borderId="6" xfId="0" applyFont="1" applyFill="1" applyBorder="1" applyAlignment="1">
      <alignment horizontal="centerContinuous" vertical="center" wrapText="1"/>
    </xf>
    <xf numFmtId="0" fontId="7" fillId="10" borderId="2" xfId="0" applyFont="1" applyFill="1" applyBorder="1" applyAlignment="1">
      <alignment horizontal="centerContinuous" vertical="center" wrapText="1"/>
    </xf>
    <xf numFmtId="0" fontId="7" fillId="10" borderId="1" xfId="0" applyFont="1" applyFill="1" applyBorder="1" applyAlignment="1">
      <alignment horizontal="centerContinuous" vertical="center" wrapText="1"/>
    </xf>
    <xf numFmtId="0" fontId="8" fillId="10" borderId="0" xfId="0" applyFont="1" applyFill="1" applyBorder="1" applyAlignment="1">
      <alignment horizontal="centerContinuous" vertical="center" wrapText="1"/>
    </xf>
    <xf numFmtId="0" fontId="8" fillId="10" borderId="14" xfId="0" applyFont="1" applyFill="1" applyBorder="1" applyAlignment="1">
      <alignment horizontal="centerContinuous" vertical="center" wrapText="1"/>
    </xf>
    <xf numFmtId="0" fontId="9" fillId="4" borderId="57" xfId="1" applyFont="1" applyFill="1" applyBorder="1" applyAlignment="1" applyProtection="1">
      <alignment vertical="center" wrapText="1"/>
    </xf>
    <xf numFmtId="0" fontId="9" fillId="4" borderId="50" xfId="1" applyFont="1" applyFill="1" applyBorder="1" applyAlignment="1" applyProtection="1">
      <alignment horizontal="right" vertical="center" wrapText="1" indent="1"/>
    </xf>
    <xf numFmtId="165" fontId="9" fillId="4" borderId="7" xfId="0" applyNumberFormat="1" applyFont="1" applyFill="1" applyBorder="1" applyAlignment="1" applyProtection="1">
      <alignment horizontal="left" vertical="center"/>
      <protection locked="0"/>
    </xf>
    <xf numFmtId="165" fontId="9" fillId="4" borderId="58" xfId="0" applyNumberFormat="1" applyFont="1" applyFill="1" applyBorder="1" applyAlignment="1" applyProtection="1">
      <alignment horizontal="left" vertical="center"/>
      <protection locked="0"/>
    </xf>
    <xf numFmtId="165" fontId="9" fillId="4" borderId="9" xfId="0" applyNumberFormat="1" applyFont="1" applyFill="1" applyBorder="1" applyAlignment="1" applyProtection="1">
      <alignment horizontal="left" vertical="center"/>
      <protection locked="0"/>
    </xf>
    <xf numFmtId="1" fontId="9" fillId="4" borderId="17" xfId="0" applyNumberFormat="1" applyFont="1" applyFill="1" applyBorder="1" applyAlignment="1" applyProtection="1">
      <alignment horizontal="left" vertical="center"/>
      <protection locked="0"/>
    </xf>
    <xf numFmtId="1" fontId="9" fillId="4" borderId="5" xfId="0" applyNumberFormat="1" applyFont="1" applyFill="1" applyBorder="1" applyAlignment="1" applyProtection="1">
      <alignment horizontal="left" vertical="center"/>
      <protection locked="0"/>
    </xf>
    <xf numFmtId="1" fontId="9" fillId="4" borderId="18" xfId="0" applyNumberFormat="1" applyFont="1" applyFill="1" applyBorder="1" applyAlignment="1" applyProtection="1">
      <alignment horizontal="left" vertical="center"/>
      <protection locked="0"/>
    </xf>
    <xf numFmtId="49" fontId="11" fillId="13" borderId="57" xfId="0" applyNumberFormat="1" applyFont="1" applyFill="1" applyBorder="1" applyAlignment="1">
      <alignment horizontal="center" vertical="center" wrapText="1"/>
    </xf>
    <xf numFmtId="0" fontId="11" fillId="13" borderId="67" xfId="0" applyFont="1" applyFill="1" applyBorder="1" applyAlignment="1" applyProtection="1">
      <alignment vertical="center" wrapText="1"/>
    </xf>
    <xf numFmtId="9" fontId="11" fillId="13" borderId="53" xfId="0" applyNumberFormat="1" applyFont="1" applyFill="1" applyBorder="1" applyAlignment="1" applyProtection="1">
      <alignment vertical="center" wrapText="1"/>
    </xf>
    <xf numFmtId="0" fontId="11" fillId="13" borderId="53" xfId="0" applyFont="1" applyFill="1" applyBorder="1" applyAlignment="1" applyProtection="1">
      <alignment vertical="center" wrapText="1"/>
    </xf>
    <xf numFmtId="0" fontId="11" fillId="13" borderId="68" xfId="0" applyFont="1" applyFill="1" applyBorder="1" applyAlignment="1" applyProtection="1">
      <alignment vertical="center" wrapText="1"/>
    </xf>
    <xf numFmtId="0" fontId="11" fillId="13" borderId="33" xfId="0" applyFont="1" applyFill="1" applyBorder="1" applyAlignment="1">
      <alignment horizontal="left" vertical="center" wrapText="1"/>
    </xf>
    <xf numFmtId="0" fontId="11" fillId="13" borderId="5" xfId="0" applyFont="1" applyFill="1" applyBorder="1" applyAlignment="1">
      <alignment horizontal="left" vertical="center" wrapText="1"/>
    </xf>
    <xf numFmtId="0" fontId="11" fillId="13" borderId="29" xfId="0" applyFont="1" applyFill="1" applyBorder="1" applyAlignment="1">
      <alignment horizontal="left" vertical="center" wrapText="1"/>
    </xf>
    <xf numFmtId="0" fontId="9" fillId="13" borderId="32" xfId="0" applyFont="1" applyFill="1" applyBorder="1" applyAlignment="1">
      <alignment horizontal="center" vertical="center" wrapText="1"/>
    </xf>
    <xf numFmtId="0" fontId="8" fillId="10" borderId="0" xfId="0" applyFont="1" applyFill="1" applyBorder="1" applyAlignment="1">
      <alignment horizontal="centerContinuous" vertical="center"/>
    </xf>
    <xf numFmtId="0" fontId="8" fillId="10" borderId="14" xfId="0" applyFont="1" applyFill="1" applyBorder="1" applyAlignment="1">
      <alignment horizontal="centerContinuous" vertical="center"/>
    </xf>
    <xf numFmtId="0" fontId="9" fillId="4" borderId="28" xfId="0" applyFont="1" applyFill="1" applyBorder="1" applyAlignment="1" applyProtection="1">
      <alignment horizontal="left" vertical="center"/>
    </xf>
    <xf numFmtId="0" fontId="9" fillId="4" borderId="30" xfId="0" applyFont="1" applyFill="1" applyBorder="1" applyAlignment="1" applyProtection="1">
      <alignment horizontal="left" vertical="center"/>
    </xf>
    <xf numFmtId="0" fontId="9" fillId="4" borderId="31" xfId="0" applyFont="1" applyFill="1" applyBorder="1" applyAlignment="1" applyProtection="1">
      <alignment horizontal="left" vertical="center"/>
    </xf>
    <xf numFmtId="0" fontId="9" fillId="4" borderId="33" xfId="0" applyFont="1" applyFill="1" applyBorder="1" applyAlignment="1" applyProtection="1">
      <alignment horizontal="left" vertical="center"/>
    </xf>
    <xf numFmtId="165" fontId="9" fillId="4" borderId="36" xfId="0" applyNumberFormat="1" applyFont="1" applyFill="1" applyBorder="1" applyAlignment="1" applyProtection="1">
      <alignment horizontal="left" vertical="center"/>
    </xf>
    <xf numFmtId="165" fontId="9" fillId="4" borderId="37" xfId="0" applyNumberFormat="1" applyFont="1" applyFill="1" applyBorder="1" applyAlignment="1" applyProtection="1">
      <alignment horizontal="left" vertical="center"/>
    </xf>
    <xf numFmtId="165" fontId="9" fillId="4" borderId="43" xfId="0" applyNumberFormat="1" applyFont="1" applyFill="1" applyBorder="1" applyAlignment="1" applyProtection="1">
      <alignment horizontal="left" vertical="center"/>
    </xf>
    <xf numFmtId="49" fontId="11" fillId="0" borderId="34" xfId="0" applyNumberFormat="1" applyFont="1" applyFill="1" applyBorder="1" applyAlignment="1">
      <alignment horizontal="center" vertical="center" wrapText="1"/>
    </xf>
    <xf numFmtId="0" fontId="9" fillId="4" borderId="28" xfId="0" applyFont="1" applyFill="1" applyBorder="1" applyAlignment="1" applyProtection="1">
      <alignment horizontal="left" vertical="center"/>
      <protection locked="0"/>
    </xf>
    <xf numFmtId="0" fontId="9" fillId="4" borderId="30" xfId="0" applyFont="1" applyFill="1" applyBorder="1" applyAlignment="1" applyProtection="1">
      <alignment horizontal="left" vertical="center"/>
      <protection locked="0"/>
    </xf>
    <xf numFmtId="0" fontId="9" fillId="4" borderId="31" xfId="0" applyFont="1" applyFill="1" applyBorder="1" applyAlignment="1" applyProtection="1">
      <alignment horizontal="left" vertical="center"/>
      <protection locked="0"/>
    </xf>
    <xf numFmtId="165" fontId="9" fillId="4" borderId="33" xfId="0" applyNumberFormat="1" applyFont="1" applyFill="1" applyBorder="1" applyAlignment="1" applyProtection="1">
      <alignment horizontal="left" vertical="center"/>
      <protection locked="0"/>
    </xf>
    <xf numFmtId="165" fontId="9" fillId="4" borderId="29" xfId="0" applyNumberFormat="1" applyFont="1" applyFill="1" applyBorder="1" applyAlignment="1" applyProtection="1">
      <alignment horizontal="left" vertical="center"/>
      <protection locked="0"/>
    </xf>
    <xf numFmtId="165" fontId="9" fillId="4" borderId="36" xfId="0" applyNumberFormat="1" applyFont="1" applyFill="1" applyBorder="1" applyAlignment="1" applyProtection="1">
      <alignment horizontal="left" vertical="center"/>
      <protection locked="0"/>
    </xf>
    <xf numFmtId="165" fontId="9" fillId="4" borderId="37" xfId="0" applyNumberFormat="1" applyFont="1" applyFill="1" applyBorder="1" applyAlignment="1" applyProtection="1">
      <alignment horizontal="left" vertical="center"/>
      <protection locked="0"/>
    </xf>
    <xf numFmtId="165" fontId="9" fillId="4" borderId="43" xfId="0" applyNumberFormat="1" applyFont="1" applyFill="1" applyBorder="1" applyAlignment="1" applyProtection="1">
      <alignment horizontal="left" vertical="center"/>
      <protection locked="0"/>
    </xf>
    <xf numFmtId="0" fontId="9" fillId="0" borderId="10" xfId="0" applyNumberFormat="1" applyFont="1" applyFill="1" applyBorder="1" applyAlignment="1" applyProtection="1">
      <alignment horizontal="center" vertical="center"/>
    </xf>
    <xf numFmtId="0" fontId="49" fillId="2" borderId="33" xfId="0" applyFont="1" applyFill="1" applyBorder="1" applyAlignment="1">
      <alignment horizontal="center" vertical="center" wrapText="1"/>
    </xf>
    <xf numFmtId="0" fontId="49" fillId="2" borderId="18" xfId="0" applyFont="1" applyFill="1" applyBorder="1" applyAlignment="1">
      <alignment horizontal="center" vertical="center" wrapText="1"/>
    </xf>
    <xf numFmtId="0" fontId="28" fillId="10" borderId="1" xfId="0" applyFont="1" applyFill="1" applyBorder="1" applyAlignment="1">
      <alignment horizontal="centerContinuous" vertical="center" wrapText="1"/>
    </xf>
    <xf numFmtId="49" fontId="11" fillId="0" borderId="0" xfId="0" applyNumberFormat="1" applyFont="1" applyFill="1" applyAlignment="1">
      <alignment horizontal="center" vertical="center" wrapText="1"/>
    </xf>
    <xf numFmtId="49" fontId="11" fillId="0" borderId="0" xfId="0" applyNumberFormat="1" applyFont="1" applyFill="1" applyAlignment="1">
      <alignment horizontal="center" vertical="center" wrapText="1"/>
    </xf>
    <xf numFmtId="0" fontId="9" fillId="0" borderId="34" xfId="0" applyNumberFormat="1" applyFont="1" applyFill="1" applyBorder="1" applyAlignment="1" applyProtection="1">
      <alignment horizontal="center" vertical="center"/>
      <protection locked="0"/>
    </xf>
    <xf numFmtId="0" fontId="9" fillId="0" borderId="47" xfId="0" applyNumberFormat="1" applyFont="1" applyFill="1" applyBorder="1" applyAlignment="1" applyProtection="1">
      <alignment horizontal="center" vertical="center"/>
      <protection locked="0"/>
    </xf>
    <xf numFmtId="0" fontId="5" fillId="0" borderId="19" xfId="2" applyFont="1" applyBorder="1" applyAlignment="1">
      <alignment horizontal="centerContinuous" vertical="center" wrapText="1"/>
    </xf>
    <xf numFmtId="12" fontId="9" fillId="0" borderId="70" xfId="0" applyNumberFormat="1" applyFont="1" applyFill="1" applyBorder="1" applyAlignment="1" applyProtection="1">
      <alignment horizontal="center" vertical="center" wrapText="1"/>
      <protection locked="0"/>
    </xf>
    <xf numFmtId="12" fontId="9" fillId="0" borderId="58" xfId="0" applyNumberFormat="1" applyFont="1" applyFill="1" applyBorder="1" applyAlignment="1" applyProtection="1">
      <alignment horizontal="center" vertical="center" wrapText="1"/>
      <protection locked="0"/>
    </xf>
    <xf numFmtId="12" fontId="9" fillId="0" borderId="71" xfId="0" applyNumberFormat="1" applyFont="1" applyFill="1" applyBorder="1" applyAlignment="1" applyProtection="1">
      <alignment horizontal="center" vertical="center" wrapText="1"/>
      <protection locked="0"/>
    </xf>
    <xf numFmtId="49" fontId="11" fillId="0" borderId="23" xfId="0" applyNumberFormat="1" applyFont="1" applyFill="1" applyBorder="1" applyAlignment="1">
      <alignment horizontal="center" vertical="center" wrapText="1"/>
    </xf>
    <xf numFmtId="0" fontId="25" fillId="0" borderId="22" xfId="0" applyFont="1" applyFill="1" applyBorder="1" applyAlignment="1" applyProtection="1">
      <alignment vertical="center" wrapText="1"/>
    </xf>
    <xf numFmtId="0" fontId="9" fillId="0" borderId="23" xfId="0" applyNumberFormat="1" applyFont="1" applyFill="1" applyBorder="1" applyAlignment="1" applyProtection="1">
      <alignment horizontal="center" vertical="center"/>
    </xf>
    <xf numFmtId="0" fontId="9" fillId="0" borderId="24" xfId="0" applyNumberFormat="1" applyFont="1" applyFill="1" applyBorder="1" applyAlignment="1" applyProtection="1">
      <alignment horizontal="center" vertical="center"/>
    </xf>
    <xf numFmtId="0" fontId="9" fillId="0" borderId="26" xfId="0" applyNumberFormat="1" applyFont="1" applyFill="1" applyBorder="1" applyAlignment="1" applyProtection="1">
      <alignment horizontal="center" vertical="center"/>
    </xf>
    <xf numFmtId="0" fontId="11" fillId="0" borderId="23" xfId="0" applyFont="1" applyFill="1" applyBorder="1" applyAlignment="1" applyProtection="1">
      <alignment vertical="center" wrapText="1"/>
    </xf>
    <xf numFmtId="9" fontId="11" fillId="0" borderId="24" xfId="0" applyNumberFormat="1" applyFont="1" applyFill="1" applyBorder="1" applyAlignment="1" applyProtection="1">
      <alignment vertical="center" wrapText="1"/>
    </xf>
    <xf numFmtId="0" fontId="11" fillId="0" borderId="24" xfId="0" applyFont="1" applyFill="1" applyBorder="1" applyAlignment="1" applyProtection="1">
      <alignment vertical="center" wrapText="1"/>
    </xf>
    <xf numFmtId="0" fontId="11" fillId="0" borderId="26" xfId="0" applyFont="1" applyFill="1" applyBorder="1" applyAlignment="1" applyProtection="1">
      <alignment vertical="center" wrapText="1"/>
    </xf>
    <xf numFmtId="0" fontId="2" fillId="0" borderId="72" xfId="0" applyFont="1" applyFill="1" applyBorder="1" applyAlignment="1">
      <alignment horizontal="center" vertical="center"/>
    </xf>
    <xf numFmtId="9" fontId="2" fillId="0" borderId="72" xfId="0" applyNumberFormat="1" applyFont="1" applyFill="1" applyBorder="1" applyAlignment="1">
      <alignment horizontal="center" vertical="center"/>
    </xf>
    <xf numFmtId="0" fontId="11" fillId="0" borderId="27" xfId="1" applyFont="1" applyBorder="1" applyAlignment="1" applyProtection="1">
      <alignment vertical="center"/>
      <protection locked="0"/>
    </xf>
    <xf numFmtId="0" fontId="11" fillId="0" borderId="24" xfId="1" applyFont="1" applyBorder="1" applyAlignment="1" applyProtection="1">
      <alignment vertical="center"/>
      <protection locked="0"/>
    </xf>
    <xf numFmtId="0" fontId="11" fillId="0" borderId="26" xfId="1" applyFont="1" applyBorder="1" applyAlignment="1" applyProtection="1">
      <alignment vertical="center"/>
      <protection locked="0"/>
    </xf>
    <xf numFmtId="0" fontId="5" fillId="0" borderId="69" xfId="2" applyFont="1" applyBorder="1" applyAlignment="1">
      <alignment horizontal="centerContinuous" vertical="center" wrapText="1"/>
    </xf>
    <xf numFmtId="0" fontId="22" fillId="0" borderId="8" xfId="1" applyFont="1" applyBorder="1" applyAlignment="1">
      <alignment horizontal="left" vertical="top" wrapText="1"/>
    </xf>
    <xf numFmtId="0" fontId="8" fillId="10" borderId="13" xfId="0" applyFont="1" applyFill="1" applyBorder="1" applyAlignment="1">
      <alignment horizontal="center" vertical="center" wrapText="1"/>
    </xf>
    <xf numFmtId="0" fontId="8" fillId="10" borderId="0" xfId="0" applyFont="1" applyFill="1" applyBorder="1" applyAlignment="1">
      <alignment horizontal="center" vertical="center" wrapText="1"/>
    </xf>
    <xf numFmtId="0" fontId="8" fillId="10" borderId="14" xfId="0" applyFont="1" applyFill="1" applyBorder="1" applyAlignment="1">
      <alignment horizontal="center" vertical="center" wrapText="1"/>
    </xf>
    <xf numFmtId="49" fontId="11" fillId="0" borderId="16" xfId="0" applyNumberFormat="1" applyFont="1" applyFill="1" applyBorder="1" applyAlignment="1" applyProtection="1">
      <alignment horizontal="left" vertical="center" wrapText="1"/>
      <protection locked="0"/>
    </xf>
    <xf numFmtId="49" fontId="11" fillId="0" borderId="0" xfId="0" applyNumberFormat="1" applyFont="1" applyFill="1" applyBorder="1" applyAlignment="1" applyProtection="1">
      <alignment horizontal="left" vertical="center" wrapText="1"/>
      <protection locked="0"/>
    </xf>
    <xf numFmtId="49" fontId="11" fillId="0" borderId="15" xfId="0" applyNumberFormat="1" applyFont="1" applyFill="1" applyBorder="1" applyAlignment="1" applyProtection="1">
      <alignment horizontal="left" vertical="center" wrapText="1"/>
      <protection locked="0"/>
    </xf>
    <xf numFmtId="49" fontId="11" fillId="0" borderId="41" xfId="0" applyNumberFormat="1" applyFont="1" applyFill="1" applyBorder="1" applyAlignment="1" applyProtection="1">
      <alignment horizontal="left" vertical="center" wrapText="1"/>
      <protection locked="0"/>
    </xf>
    <xf numFmtId="49" fontId="11" fillId="0" borderId="47" xfId="0" applyNumberFormat="1" applyFont="1" applyFill="1" applyBorder="1" applyAlignment="1" applyProtection="1">
      <alignment horizontal="left" vertical="center" wrapText="1"/>
      <protection locked="0"/>
    </xf>
    <xf numFmtId="49" fontId="11" fillId="0" borderId="48" xfId="0" applyNumberFormat="1" applyFont="1" applyFill="1" applyBorder="1" applyAlignment="1" applyProtection="1">
      <alignment horizontal="left" vertical="center" wrapText="1"/>
      <protection locked="0"/>
    </xf>
    <xf numFmtId="49" fontId="11" fillId="0" borderId="0" xfId="0" applyNumberFormat="1" applyFont="1" applyFill="1" applyAlignment="1">
      <alignment horizontal="center" vertical="center" wrapText="1"/>
    </xf>
    <xf numFmtId="49" fontId="11" fillId="0" borderId="51" xfId="0" applyNumberFormat="1" applyFont="1" applyFill="1" applyBorder="1" applyAlignment="1" applyProtection="1">
      <alignment horizontal="left" vertical="center" wrapText="1"/>
      <protection locked="0"/>
    </xf>
    <xf numFmtId="49" fontId="11" fillId="0" borderId="50" xfId="0" applyNumberFormat="1" applyFont="1" applyFill="1" applyBorder="1" applyAlignment="1" applyProtection="1">
      <alignment horizontal="left" vertical="center" wrapText="1"/>
      <protection locked="0"/>
    </xf>
    <xf numFmtId="49" fontId="11" fillId="0" borderId="52" xfId="0" applyNumberFormat="1" applyFont="1" applyFill="1" applyBorder="1" applyAlignment="1" applyProtection="1">
      <alignment horizontal="left" vertical="center" wrapText="1"/>
      <protection locked="0"/>
    </xf>
    <xf numFmtId="0" fontId="14" fillId="11" borderId="0" xfId="0" applyFont="1" applyFill="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6" fillId="8" borderId="21" xfId="0" applyFont="1" applyFill="1" applyBorder="1" applyAlignment="1">
      <alignment horizontal="center" vertical="center"/>
    </xf>
    <xf numFmtId="0" fontId="6" fillId="8" borderId="19" xfId="0" applyFont="1" applyFill="1" applyBorder="1" applyAlignment="1">
      <alignment horizontal="center" vertical="center"/>
    </xf>
    <xf numFmtId="0" fontId="6" fillId="8" borderId="20" xfId="0" applyFont="1" applyFill="1" applyBorder="1" applyAlignment="1">
      <alignment horizontal="center" vertical="center"/>
    </xf>
    <xf numFmtId="0" fontId="5" fillId="11" borderId="0" xfId="0" applyFont="1" applyFill="1" applyAlignment="1">
      <alignment horizontal="center" vertical="center"/>
    </xf>
    <xf numFmtId="0" fontId="33" fillId="11" borderId="0" xfId="0" applyFont="1" applyFill="1" applyAlignment="1">
      <alignment horizontal="center" vertical="center"/>
    </xf>
    <xf numFmtId="0" fontId="32" fillId="11" borderId="0" xfId="0" applyFont="1" applyFill="1" applyAlignment="1">
      <alignment horizontal="center" vertical="center"/>
    </xf>
    <xf numFmtId="0" fontId="34" fillId="11" borderId="0" xfId="0" applyFont="1" applyFill="1" applyAlignment="1">
      <alignment horizontal="center" vertical="center"/>
    </xf>
    <xf numFmtId="0" fontId="38" fillId="0" borderId="0" xfId="0" applyFont="1" applyBorder="1" applyAlignment="1">
      <alignment horizontal="center" vertical="center" wrapText="1"/>
    </xf>
    <xf numFmtId="0" fontId="0" fillId="0" borderId="19" xfId="0" applyBorder="1" applyAlignment="1">
      <alignment vertical="center"/>
    </xf>
    <xf numFmtId="0" fontId="0" fillId="0" borderId="20" xfId="0" applyBorder="1" applyAlignment="1">
      <alignment vertical="center"/>
    </xf>
    <xf numFmtId="0" fontId="41" fillId="0" borderId="73" xfId="0" applyFont="1" applyBorder="1" applyAlignment="1">
      <alignment horizontal="center" vertical="center" wrapText="1"/>
    </xf>
    <xf numFmtId="0" fontId="41" fillId="0" borderId="59"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53"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39" xfId="0" applyFont="1" applyFill="1" applyBorder="1" applyAlignment="1">
      <alignment horizontal="center" vertical="center" wrapText="1"/>
    </xf>
  </cellXfs>
  <cellStyles count="12">
    <cellStyle name="Map Data Values" xfId="3"/>
    <cellStyle name="Map Distance" xfId="4"/>
    <cellStyle name="Map Labels" xfId="5"/>
    <cellStyle name="Map Legend" xfId="6"/>
    <cellStyle name="Map Object Names" xfId="7"/>
    <cellStyle name="Map Title" xfId="8"/>
    <cellStyle name="Normal" xfId="0" builtinId="0"/>
    <cellStyle name="Normal 2" xfId="2"/>
    <cellStyle name="Normal 3" xfId="9"/>
    <cellStyle name="Normal 4" xfId="10"/>
    <cellStyle name="Normal_Copy of DHHS Medication Review Tool (2)" xfId="1"/>
    <cellStyle name="Percent 2" xfId="11"/>
  </cellStyles>
  <dxfs count="211">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ill>
        <patternFill>
          <bgColor rgb="FFC0C0C0"/>
        </patternFill>
      </fill>
    </dxf>
    <dxf>
      <font>
        <condense val="0"/>
        <extend val="0"/>
        <color indexed="10"/>
      </font>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indexed="22"/>
        </patternFill>
      </fill>
    </dxf>
    <dxf>
      <fill>
        <patternFill>
          <bgColor rgb="FFFF00FF"/>
        </patternFill>
      </fill>
    </dxf>
    <dxf>
      <fill>
        <patternFill>
          <bgColor rgb="FFC0C0C0"/>
        </patternFill>
      </fill>
    </dxf>
    <dxf>
      <fill>
        <patternFill>
          <bgColor rgb="FFC0C0C0"/>
        </patternFill>
      </fill>
    </dxf>
    <dxf>
      <fill>
        <patternFill>
          <bgColor rgb="FFC0C0C0"/>
        </patternFill>
      </fill>
    </dxf>
    <dxf>
      <fill>
        <patternFill>
          <bgColor indexed="22"/>
        </patternFill>
      </fill>
    </dxf>
    <dxf>
      <fill>
        <patternFill>
          <bgColor rgb="FFFF00FF"/>
        </patternFill>
      </fill>
    </dxf>
    <dxf>
      <font>
        <condense val="0"/>
        <extend val="0"/>
        <color indexed="10"/>
      </font>
    </dxf>
    <dxf>
      <font>
        <condense val="0"/>
        <extend val="0"/>
        <color indexed="10"/>
      </font>
    </dxf>
    <dxf>
      <font>
        <condense val="0"/>
        <extend val="0"/>
        <color indexed="10"/>
      </font>
    </dxf>
    <dxf>
      <font>
        <condense val="0"/>
        <extend val="0"/>
        <color indexed="10"/>
      </font>
    </dxf>
    <dxf>
      <fill>
        <patternFill>
          <bgColor rgb="FFC0C0C0"/>
        </patternFill>
      </fill>
    </dxf>
    <dxf>
      <font>
        <condense val="0"/>
        <extend val="0"/>
        <color indexed="10"/>
      </font>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rgb="FFC0C0C0"/>
        </patternFill>
      </fill>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rgb="FFC0C0C0"/>
        </patternFill>
      </fill>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008000"/>
      <color rgb="FFFF0000"/>
      <color rgb="FFC0C0C0"/>
      <color rgb="FFFF00FF"/>
      <color rgb="FFCCFFCC"/>
      <color rgb="FFFF99CC"/>
      <color rgb="FFFF66CC"/>
      <color rgb="FFFF99FF"/>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10</xdr:col>
      <xdr:colOff>581025</xdr:colOff>
      <xdr:row>66</xdr:row>
      <xdr:rowOff>152400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50" y="19050"/>
          <a:ext cx="6657975" cy="1082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Workbook Instructions, Clinical Monitoring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5">
                  <a:lumMod val="60000"/>
                  <a:lumOff val="4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Eligibility Checklist</a:t>
          </a:r>
          <a:r>
            <a:rPr lang="en-US" sz="1100" b="0" baseline="0">
              <a:solidFill>
                <a:schemeClr val="dk1"/>
              </a:solidFill>
              <a:effectLst/>
              <a:latin typeface="+mn-lt"/>
              <a:ea typeface="+mn-ea"/>
              <a:cs typeface="+mn-cs"/>
            </a:rPr>
            <a:t>s</a:t>
          </a:r>
          <a:endParaRPr lang="en-US">
            <a:effectLst/>
          </a:endParaRP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IDD Clinical </a:t>
          </a:r>
          <a:r>
            <a:rPr lang="en-US" sz="1100" b="0">
              <a:solidFill>
                <a:schemeClr val="dk1"/>
              </a:solidFill>
              <a:effectLst/>
              <a:latin typeface="+mn-lt"/>
              <a:ea typeface="+mn-ea"/>
              <a:cs typeface="+mn-cs"/>
            </a:rPr>
            <a:t>Monitoring Tools</a:t>
          </a:r>
          <a:endParaRPr lang="en-US" sz="1100">
            <a:solidFill>
              <a:schemeClr val="dk1"/>
            </a:solidFill>
            <a:effectLst/>
            <a:latin typeface="+mn-lt"/>
            <a:ea typeface="+mn-ea"/>
            <a:cs typeface="+mn-cs"/>
          </a:endParaRPr>
        </a:p>
        <a:p>
          <a:pPr lvl="0" algn="just"/>
          <a:r>
            <a:rPr lang="en-US" sz="1100" b="1" baseline="0">
              <a:solidFill>
                <a:srgbClr val="FF66CC"/>
              </a:solidFill>
              <a:effectLst/>
              <a:latin typeface="+mn-lt"/>
              <a:ea typeface="+mn-ea"/>
              <a:cs typeface="+mn-cs"/>
            </a:rPr>
            <a:t>Pink</a:t>
          </a:r>
          <a:r>
            <a:rPr lang="en-US" sz="1100" b="0" baseline="0">
              <a:solidFill>
                <a:schemeClr val="dk1"/>
              </a:solidFill>
              <a:effectLst/>
              <a:latin typeface="+mn-lt"/>
              <a:ea typeface="+mn-ea"/>
              <a:cs typeface="+mn-cs"/>
            </a:rPr>
            <a:t>: POC Summary</a:t>
          </a:r>
          <a:endParaRPr lang="en-US" sz="1100" b="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eligibility checklists,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Monitoring Tool:  </a:t>
          </a:r>
          <a:r>
            <a:rPr lang="en-US" sz="1100">
              <a:solidFill>
                <a:schemeClr val="dk1"/>
              </a:solidFill>
              <a:effectLst/>
              <a:latin typeface="+mn-lt"/>
              <a:ea typeface="+mn-ea"/>
              <a:cs typeface="+mn-cs"/>
            </a:rPr>
            <a:t>Each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clinical monitoring tools:</a:t>
          </a:r>
        </a:p>
        <a:p>
          <a:pPr algn="just"/>
          <a:r>
            <a:rPr lang="en-US" sz="1100">
              <a:solidFill>
                <a:schemeClr val="dk1"/>
              </a:solidFill>
              <a:effectLst/>
              <a:latin typeface="+mn-lt"/>
              <a:ea typeface="+mn-ea"/>
              <a:cs typeface="+mn-cs"/>
            </a:rPr>
            <a:t> </a:t>
          </a:r>
        </a:p>
        <a:p>
          <a:pPr lvl="0" algn="just"/>
          <a:r>
            <a:rPr lang="en-US" sz="1100" b="0" i="0" u="none" strike="noStrike">
              <a:solidFill>
                <a:schemeClr val="dk1"/>
              </a:solidFill>
              <a:effectLst/>
              <a:latin typeface="+mn-lt"/>
              <a:ea typeface="+mn-ea"/>
              <a:cs typeface="+mn-cs"/>
            </a:rPr>
            <a:t>IDD Group Living - Low Initial Authorization</a:t>
          </a:r>
        </a:p>
        <a:p>
          <a:pPr lvl="0" algn="just"/>
          <a:r>
            <a:rPr lang="en-US" sz="1100" b="0" i="0" u="none" strike="noStrike">
              <a:solidFill>
                <a:schemeClr val="dk1"/>
              </a:solidFill>
              <a:effectLst/>
              <a:latin typeface="+mn-lt"/>
              <a:ea typeface="+mn-ea"/>
              <a:cs typeface="+mn-cs"/>
            </a:rPr>
            <a:t>IDD Group Living - Low Continuation Authorization</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IDD Group Living - Moderate Initial Authorization</a:t>
          </a:r>
          <a:endParaRPr lang="en-US">
            <a:effectLst/>
          </a:endParaRPr>
        </a:p>
        <a:p>
          <a:pPr lvl="0" algn="just"/>
          <a:r>
            <a:rPr lang="en-US" sz="1100" b="0" i="0" u="none" strike="noStrike">
              <a:solidFill>
                <a:schemeClr val="dk1"/>
              </a:solidFill>
              <a:effectLst/>
              <a:latin typeface="+mn-lt"/>
              <a:ea typeface="+mn-ea"/>
              <a:cs typeface="+mn-cs"/>
            </a:rPr>
            <a:t>IDD Group Living - Moderate Continuation Authorization</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IDD Group Living - High Initial Authorization</a:t>
          </a:r>
          <a:endParaRPr lang="en-U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IDD Group Living - High Continuation Authorization</a:t>
          </a:r>
          <a:endParaRPr lang="en-US">
            <a:effectLst/>
          </a:endParaRPr>
        </a:p>
        <a:p>
          <a:pPr lvl="0" algn="just"/>
          <a:r>
            <a:rPr lang="en-US" sz="1100" b="0" i="0" u="none" strike="noStrike">
              <a:solidFill>
                <a:schemeClr val="dk1"/>
              </a:solidFill>
              <a:effectLst/>
              <a:latin typeface="+mn-lt"/>
              <a:ea typeface="+mn-ea"/>
              <a:cs typeface="+mn-cs"/>
            </a:rPr>
            <a:t>IDD Supervised Living - Low Initial Authorization</a:t>
          </a:r>
        </a:p>
        <a:p>
          <a:pPr lvl="0" algn="just"/>
          <a:r>
            <a:rPr lang="en-US" sz="1100" b="0" i="0" u="none" strike="noStrike">
              <a:solidFill>
                <a:schemeClr val="dk1"/>
              </a:solidFill>
              <a:effectLst/>
              <a:latin typeface="+mn-lt"/>
              <a:ea typeface="+mn-ea"/>
              <a:cs typeface="+mn-cs"/>
            </a:rPr>
            <a:t>IDD Supervised Living - Low Continuation Authorization</a:t>
          </a:r>
        </a:p>
        <a:p>
          <a:pPr lvl="0" algn="just"/>
          <a:r>
            <a:rPr lang="en-US" sz="1100" b="0" i="0" u="none" strike="noStrike">
              <a:solidFill>
                <a:schemeClr val="dk1"/>
              </a:solidFill>
              <a:effectLst/>
              <a:latin typeface="+mn-lt"/>
              <a:ea typeface="+mn-ea"/>
              <a:cs typeface="+mn-cs"/>
            </a:rPr>
            <a:t>IDD Supervised Living - Moderate Initial Authorization</a:t>
          </a:r>
        </a:p>
        <a:p>
          <a:pPr lvl="0" algn="just"/>
          <a:r>
            <a:rPr lang="en-US" sz="1100" b="0" i="0" u="none" strike="noStrike">
              <a:solidFill>
                <a:schemeClr val="dk1"/>
              </a:solidFill>
              <a:effectLst/>
              <a:latin typeface="+mn-lt"/>
              <a:ea typeface="+mn-ea"/>
              <a:cs typeface="+mn-cs"/>
            </a:rPr>
            <a:t>IDD Supervised Living - Moderate Continuation Authorization</a:t>
          </a:r>
        </a:p>
        <a:p>
          <a:pPr lvl="0" algn="just"/>
          <a:endParaRPr lang="en-US" sz="1100">
            <a:solidFill>
              <a:schemeClr val="dk1"/>
            </a:solidFill>
            <a:effectLst/>
            <a:latin typeface="+mn-lt"/>
            <a:ea typeface="+mn-ea"/>
            <a:cs typeface="+mn-cs"/>
          </a:endParaRPr>
        </a:p>
        <a:p>
          <a:pPr lvl="0" algn="just"/>
          <a:r>
            <a:rPr lang="en-US" sz="1100" b="1">
              <a:solidFill>
                <a:srgbClr val="FF99CC"/>
              </a:solidFill>
              <a:effectLst/>
              <a:latin typeface="+mn-lt"/>
              <a:ea typeface="+mn-ea"/>
              <a:cs typeface="+mn-cs"/>
            </a:rPr>
            <a:t>POC Summary:</a:t>
          </a:r>
          <a:r>
            <a:rPr lang="en-US" sz="1100" b="0" baseline="0">
              <a:solidFill>
                <a:sysClr val="windowText" lastClr="000000"/>
              </a:solidFill>
              <a:effectLst/>
              <a:latin typeface="+mn-lt"/>
              <a:ea typeface="+mn-ea"/>
              <a:cs typeface="+mn-cs"/>
            </a:rPr>
            <a:t> The pink sheet that the team leaders complete to summarize the review when plan of corrections are required or when recommendations are made.</a:t>
          </a:r>
          <a:endParaRPr lang="en-US" sz="1100" b="1">
            <a:solidFill>
              <a:srgbClr val="FF99CC"/>
            </a:solidFill>
            <a:effectLst/>
            <a:latin typeface="+mn-lt"/>
            <a:ea typeface="+mn-ea"/>
            <a:cs typeface="+mn-cs"/>
          </a:endParaRPr>
        </a:p>
        <a:p>
          <a:pPr lvl="0" algn="just"/>
          <a:endParaRPr lang="en-US" sz="1100" b="1">
            <a:solidFill>
              <a:schemeClr val="bg1">
                <a:lumMod val="50000"/>
              </a:schemeClr>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2</xdr:row>
          <xdr:rowOff>19050</xdr:rowOff>
        </xdr:from>
        <xdr:to>
          <xdr:col>1</xdr:col>
          <xdr:colOff>323850</xdr:colOff>
          <xdr:row>6</xdr:row>
          <xdr:rowOff>47625</xdr:rowOff>
        </xdr:to>
        <xdr:sp macro="" textlink="">
          <xdr:nvSpPr>
            <xdr:cNvPr id="61443" name="Object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2019300</xdr:colOff>
      <xdr:row>2</xdr:row>
      <xdr:rowOff>9525</xdr:rowOff>
    </xdr:from>
    <xdr:to>
      <xdr:col>3</xdr:col>
      <xdr:colOff>3447884</xdr:colOff>
      <xdr:row>9</xdr:row>
      <xdr:rowOff>46101</xdr:rowOff>
    </xdr:to>
    <xdr:pic>
      <xdr:nvPicPr>
        <xdr:cNvPr id="9" name="yui_3_5_1_3_1393259263442_1789" descr="http://media-cache-ak0.pinimg.com/736x/f1/4d/92/f14d92d92f365453b53be2a0daab99b9.jpg">
          <a:extLst>
            <a:ext uri="{FF2B5EF4-FFF2-40B4-BE49-F238E27FC236}">
              <a16:creationId xmlns:a16="http://schemas.microsoft.com/office/drawing/2014/main" id="{00000000-0008-0000-1B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5700" y="409575"/>
          <a:ext cx="1428584" cy="1408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76</xdr:row>
          <xdr:rowOff>9525</xdr:rowOff>
        </xdr:from>
        <xdr:to>
          <xdr:col>2</xdr:col>
          <xdr:colOff>0</xdr:colOff>
          <xdr:row>77</xdr:row>
          <xdr:rowOff>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1B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19050</xdr:rowOff>
        </xdr:from>
        <xdr:to>
          <xdr:col>1</xdr:col>
          <xdr:colOff>238125</xdr:colOff>
          <xdr:row>78</xdr:row>
          <xdr:rowOff>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1B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9525</xdr:rowOff>
        </xdr:from>
        <xdr:to>
          <xdr:col>1</xdr:col>
          <xdr:colOff>228600</xdr:colOff>
          <xdr:row>79</xdr:row>
          <xdr:rowOff>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1B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12</xdr:col>
      <xdr:colOff>28575</xdr:colOff>
      <xdr:row>0</xdr:row>
      <xdr:rowOff>123825</xdr:rowOff>
    </xdr:from>
    <xdr:to>
      <xdr:col>13</xdr:col>
      <xdr:colOff>571500</xdr:colOff>
      <xdr:row>4</xdr:row>
      <xdr:rowOff>0</xdr:rowOff>
    </xdr:to>
    <xdr:sp macro="" textlink="">
      <xdr:nvSpPr>
        <xdr:cNvPr id="3" name="Down Arrow Callout 2">
          <a:extLst>
            <a:ext uri="{FF2B5EF4-FFF2-40B4-BE49-F238E27FC236}">
              <a16:creationId xmlns:a16="http://schemas.microsoft.com/office/drawing/2014/main" id="{00000000-0008-0000-1C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twoCellAnchor editAs="oneCell">
    <xdr:from>
      <xdr:col>0</xdr:col>
      <xdr:colOff>28576</xdr:colOff>
      <xdr:row>0</xdr:row>
      <xdr:rowOff>19051</xdr:rowOff>
    </xdr:from>
    <xdr:to>
      <xdr:col>2</xdr:col>
      <xdr:colOff>66676</xdr:colOff>
      <xdr:row>4</xdr:row>
      <xdr:rowOff>1</xdr:rowOff>
    </xdr:to>
    <xdr:pic>
      <xdr:nvPicPr>
        <xdr:cNvPr id="5" name="Picture 4" descr="http://www.veteransfocus.org/wp-content/uploads/2009/04/MHDDSAS_logo.png">
          <a:extLst>
            <a:ext uri="{FF2B5EF4-FFF2-40B4-BE49-F238E27FC236}">
              <a16:creationId xmlns:a16="http://schemas.microsoft.com/office/drawing/2014/main" id="{00000000-0008-0000-1C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371475</xdr:colOff>
      <xdr:row>12</xdr:row>
      <xdr:rowOff>123825</xdr:rowOff>
    </xdr:from>
    <xdr:to>
      <xdr:col>22</xdr:col>
      <xdr:colOff>333375</xdr:colOff>
      <xdr:row>17</xdr:row>
      <xdr:rowOff>9525</xdr:rowOff>
    </xdr:to>
    <xdr:sp macro="" textlink="">
      <xdr:nvSpPr>
        <xdr:cNvPr id="2" name="TextBox 1">
          <a:extLst>
            <a:ext uri="{FF2B5EF4-FFF2-40B4-BE49-F238E27FC236}">
              <a16:creationId xmlns:a16="http://schemas.microsoft.com/office/drawing/2014/main" id="{00000000-0008-0000-1E00-000002000000}"/>
            </a:ext>
          </a:extLst>
        </xdr:cNvPr>
        <xdr:cNvSpPr txBox="1"/>
      </xdr:nvSpPr>
      <xdr:spPr>
        <a:xfrm>
          <a:off x="4048125" y="2952750"/>
          <a:ext cx="11601450" cy="69532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15</xdr:row>
      <xdr:rowOff>57150</xdr:rowOff>
    </xdr:to>
    <xdr:sp macro="" textlink="">
      <xdr:nvSpPr>
        <xdr:cNvPr id="3" name="Left Arrow Callout 2">
          <a:extLst>
            <a:ext uri="{FF2B5EF4-FFF2-40B4-BE49-F238E27FC236}">
              <a16:creationId xmlns:a16="http://schemas.microsoft.com/office/drawing/2014/main" id="{00000000-0008-0000-03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19</xdr:row>
      <xdr:rowOff>104775</xdr:rowOff>
    </xdr:from>
    <xdr:to>
      <xdr:col>8</xdr:col>
      <xdr:colOff>57150</xdr:colOff>
      <xdr:row>22</xdr:row>
      <xdr:rowOff>0</xdr:rowOff>
    </xdr:to>
    <xdr:sp macro="" textlink="">
      <xdr:nvSpPr>
        <xdr:cNvPr id="4" name="Left Arrow Callout 3">
          <a:extLst>
            <a:ext uri="{FF2B5EF4-FFF2-40B4-BE49-F238E27FC236}">
              <a16:creationId xmlns:a16="http://schemas.microsoft.com/office/drawing/2014/main" id="{00000000-0008-0000-03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29167"/>
          <a:ext cx="887942"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RDMHP60\Shared\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4.xml"/><Relationship Id="rId1" Type="http://schemas.openxmlformats.org/officeDocument/2006/relationships/printerSettings" Target="../printerSettings/printerSettings2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A10" sqref="A10"/>
    </sheetView>
  </sheetViews>
  <sheetFormatPr defaultRowHeight="12.75"/>
  <cols>
    <col min="1" max="1" width="8.7109375" style="355" customWidth="1"/>
    <col min="2" max="2" width="82.7109375" style="350" customWidth="1"/>
  </cols>
  <sheetData>
    <row r="1" spans="1:2" s="347" customFormat="1" ht="13.5" thickBot="1">
      <c r="A1" s="351" t="s">
        <v>188</v>
      </c>
      <c r="B1" s="348" t="s">
        <v>189</v>
      </c>
    </row>
    <row r="2" spans="1:2" ht="13.5" thickTop="1">
      <c r="A2" s="353">
        <v>42067</v>
      </c>
      <c r="B2" s="356" t="s">
        <v>193</v>
      </c>
    </row>
    <row r="3" spans="1:2">
      <c r="A3" s="354">
        <v>42089</v>
      </c>
      <c r="B3" s="352" t="s">
        <v>194</v>
      </c>
    </row>
    <row r="4" spans="1:2" ht="25.5">
      <c r="A4" s="354">
        <v>42109</v>
      </c>
      <c r="B4" s="352" t="s">
        <v>190</v>
      </c>
    </row>
    <row r="5" spans="1:2" ht="25.5">
      <c r="A5" s="354">
        <v>42115</v>
      </c>
      <c r="B5" s="352" t="s">
        <v>191</v>
      </c>
    </row>
    <row r="6" spans="1:2">
      <c r="A6" s="354">
        <v>42121</v>
      </c>
      <c r="B6" s="352" t="s">
        <v>192</v>
      </c>
    </row>
    <row r="7" spans="1:2">
      <c r="A7" s="354">
        <v>42131</v>
      </c>
      <c r="B7" s="352" t="s">
        <v>195</v>
      </c>
    </row>
    <row r="8" spans="1:2" ht="38.25">
      <c r="A8" s="354">
        <v>42458</v>
      </c>
      <c r="B8" s="352" t="s">
        <v>199</v>
      </c>
    </row>
    <row r="9" spans="1:2">
      <c r="A9" s="354">
        <v>42460</v>
      </c>
      <c r="B9" s="352" t="s">
        <v>200</v>
      </c>
    </row>
    <row r="10" spans="1:2">
      <c r="A10" s="354"/>
      <c r="B10" s="349"/>
    </row>
    <row r="11" spans="1:2">
      <c r="A11" s="354"/>
      <c r="B11" s="349"/>
    </row>
    <row r="12" spans="1:2">
      <c r="A12" s="354"/>
      <c r="B12" s="349"/>
    </row>
    <row r="13" spans="1:2">
      <c r="A13" s="354"/>
      <c r="B13" s="349"/>
    </row>
    <row r="14" spans="1:2">
      <c r="A14" s="354"/>
      <c r="B14" s="349"/>
    </row>
    <row r="15" spans="1:2">
      <c r="A15" s="354"/>
      <c r="B15" s="349"/>
    </row>
    <row r="16" spans="1:2">
      <c r="A16" s="354"/>
      <c r="B16" s="349"/>
    </row>
    <row r="17" spans="1:2">
      <c r="A17" s="354"/>
      <c r="B17" s="349"/>
    </row>
    <row r="18" spans="1:2">
      <c r="A18" s="354"/>
      <c r="B18" s="349"/>
    </row>
    <row r="19" spans="1:2">
      <c r="A19" s="354"/>
      <c r="B19" s="349"/>
    </row>
    <row r="20" spans="1:2">
      <c r="A20" s="354"/>
      <c r="B20" s="349"/>
    </row>
    <row r="21" spans="1:2">
      <c r="A21" s="354"/>
      <c r="B21" s="349"/>
    </row>
    <row r="22" spans="1:2">
      <c r="A22" s="354"/>
      <c r="B22" s="349"/>
    </row>
    <row r="23" spans="1:2">
      <c r="A23" s="354"/>
      <c r="B23" s="349"/>
    </row>
    <row r="24" spans="1:2">
      <c r="A24" s="354"/>
      <c r="B24" s="349"/>
    </row>
    <row r="25" spans="1:2">
      <c r="A25" s="354"/>
      <c r="B25" s="349"/>
    </row>
    <row r="26" spans="1:2">
      <c r="A26" s="354"/>
      <c r="B26" s="349"/>
    </row>
    <row r="27" spans="1:2">
      <c r="A27" s="354"/>
      <c r="B27" s="349"/>
    </row>
    <row r="28" spans="1:2">
      <c r="A28" s="354"/>
      <c r="B28" s="349"/>
    </row>
    <row r="29" spans="1:2">
      <c r="A29" s="354"/>
      <c r="B29" s="349"/>
    </row>
  </sheetData>
  <printOptions horizontalCentered="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2" activePane="bottomRight" state="frozen"/>
      <selection activeCell="C13" sqref="C13"/>
      <selection pane="topRight" activeCell="C13" sqref="C13"/>
      <selection pane="bottomLeft" activeCell="C13" sqref="C13"/>
      <selection pane="bottomRight" activeCell="C6" sqref="C6:C9"/>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307</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95" priority="1" operator="equal">
      <formula>"NOT MET"</formula>
    </cfRule>
    <cfRule type="cellIs" dxfId="194" priority="2" operator="equal">
      <formula>"MET"</formula>
    </cfRule>
  </conditionalFormatting>
  <dataValidations count="2">
    <dataValidation type="list" allowBlank="1" showInputMessage="1" showErrorMessage="1" sqref="C13:H17">
      <formula1>"YES, NO"</formula1>
    </dataValidation>
    <dataValidation type="list" allowBlank="1" showInputMessage="1" showErrorMessage="1" sqref="C7:H7">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8" tint="-0.249977111117893"/>
  </sheetPr>
  <dimension ref="A1:BF32"/>
  <sheetViews>
    <sheetView zoomScaleNormal="100" zoomScaleSheetLayoutView="50" workbookViewId="0">
      <pane xSplit="2" ySplit="8" topLeftCell="C12" activePane="bottomRight" state="frozen"/>
      <selection activeCell="C9" sqref="C9"/>
      <selection pane="topRight" activeCell="C9" sqref="C9"/>
      <selection pane="bottomLeft" activeCell="C9" sqref="C9"/>
      <selection pane="bottomRight" activeCell="E14" sqref="E14"/>
    </sheetView>
  </sheetViews>
  <sheetFormatPr defaultColWidth="8.85546875" defaultRowHeight="12.75"/>
  <cols>
    <col min="1" max="1" width="3.28515625" style="170" customWidth="1"/>
    <col min="2" max="2" width="75.7109375" style="71" customWidth="1"/>
    <col min="3" max="8" width="7.7109375" style="72" customWidth="1"/>
    <col min="9" max="13" width="7.7109375" style="73" customWidth="1"/>
    <col min="14" max="16384" width="8.85546875" style="3"/>
  </cols>
  <sheetData>
    <row r="1" spans="1:58" ht="18" customHeight="1">
      <c r="A1" s="137"/>
      <c r="B1" s="138"/>
      <c r="C1" s="385" t="s">
        <v>306</v>
      </c>
      <c r="D1" s="383"/>
      <c r="E1" s="383"/>
      <c r="F1" s="383"/>
      <c r="G1" s="383"/>
      <c r="H1" s="383"/>
      <c r="I1" s="138"/>
      <c r="J1" s="138"/>
      <c r="K1" s="138"/>
      <c r="L1" s="138"/>
      <c r="M1" s="270"/>
    </row>
    <row r="2" spans="1:58" ht="18" customHeight="1">
      <c r="A2" s="139"/>
      <c r="B2" s="153" t="s">
        <v>167</v>
      </c>
      <c r="C2" s="152" t="str">
        <f>IF('Workbook Set-up'!$B$4="","[Name of LME-MCO]",'Workbook Set-up'!$B$4)</f>
        <v>[Name of LME-MCO]</v>
      </c>
      <c r="D2" s="140"/>
      <c r="E2" s="140"/>
      <c r="F2" s="140"/>
      <c r="G2" s="140"/>
      <c r="H2" s="140"/>
      <c r="I2" s="140"/>
      <c r="J2" s="140"/>
      <c r="K2" s="140"/>
      <c r="L2" s="140"/>
      <c r="M2" s="147"/>
    </row>
    <row r="3" spans="1:58"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58"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58" s="8" customFormat="1" ht="15" customHeight="1">
      <c r="A5" s="18"/>
      <c r="B5" s="155" t="s">
        <v>202</v>
      </c>
      <c r="C5" s="407" t="str">
        <f>IF('Grp Living Low Cont Eligibilit'!C6="","",'Grp Living Low Cont Eligibilit'!C6)</f>
        <v/>
      </c>
      <c r="D5" s="408" t="str">
        <f>IF('Grp Living Low Cont Eligibilit'!D6="","",'Grp Living Low Cont Eligibilit'!D6)</f>
        <v/>
      </c>
      <c r="E5" s="408" t="str">
        <f>IF('Grp Living Low Cont Eligibilit'!E6="","",'Grp Living Low Cont Eligibilit'!E6)</f>
        <v/>
      </c>
      <c r="F5" s="408" t="str">
        <f>IF('Grp Living Low Cont Eligibilit'!F6="","",'Grp Living Low Cont Eligibilit'!F6)</f>
        <v/>
      </c>
      <c r="G5" s="408" t="str">
        <f>IF('Grp Living Low Cont Eligibilit'!G6="","",'Grp Living Low Cont Eligibilit'!G6)</f>
        <v/>
      </c>
      <c r="H5" s="409" t="str">
        <f>IF('Grp Living Low Cont Eligibilit'!H6="","",'Grp Living Low Cont Eligibilit'!H6)</f>
        <v/>
      </c>
      <c r="I5" s="15"/>
      <c r="J5" s="16"/>
      <c r="K5" s="16"/>
      <c r="L5" s="16"/>
      <c r="M5" s="17"/>
    </row>
    <row r="6" spans="1:58" s="8" customFormat="1" ht="15" customHeight="1">
      <c r="A6" s="18"/>
      <c r="B6" s="155" t="s">
        <v>203</v>
      </c>
      <c r="C6" s="410" t="str">
        <f>IF('Grp Living Low Cont Eligibilit'!C7="","",'Grp Living Low Cont Eligibilit'!C7)</f>
        <v/>
      </c>
      <c r="D6" s="266" t="str">
        <f>IF('Grp Living Low Cont Eligibilit'!D7="","",'Grp Living Low Cont Eligibilit'!D7)</f>
        <v/>
      </c>
      <c r="E6" s="266" t="str">
        <f>IF('Grp Living Low Cont Eligibilit'!E7="","",'Grp Living Low Cont Eligibilit'!E7)</f>
        <v/>
      </c>
      <c r="F6" s="266" t="str">
        <f>IF('Grp Living Low Cont Eligibilit'!F7="","",'Grp Living Low Cont Eligibilit'!F7)</f>
        <v/>
      </c>
      <c r="G6" s="266" t="str">
        <f>IF('Grp Living Low Cont Eligibilit'!G7="","",'Grp Living Low Cont Eligibilit'!G7)</f>
        <v/>
      </c>
      <c r="H6" s="341" t="str">
        <f>IF('Grp Living Low Cont Eligibilit'!H7="","",'Grp Living Low Cont Eligibilit'!H7)</f>
        <v/>
      </c>
      <c r="I6" s="15"/>
      <c r="J6" s="16"/>
      <c r="K6" s="16"/>
      <c r="L6" s="16"/>
      <c r="M6" s="17"/>
    </row>
    <row r="7" spans="1:58" s="8" customFormat="1" ht="15" customHeight="1" thickBot="1">
      <c r="A7" s="18"/>
      <c r="B7" s="155" t="s">
        <v>201</v>
      </c>
      <c r="C7" s="411" t="str">
        <f>IF('Grp Living Low Cont Eligibilit'!C9="","",'Grp Living Low Cont Eligibilit'!C9)</f>
        <v/>
      </c>
      <c r="D7" s="412" t="str">
        <f>IF('Grp Living Low Cont Eligibilit'!D9="","",'Grp Living Low Cont Eligibilit'!D9)</f>
        <v/>
      </c>
      <c r="E7" s="412" t="str">
        <f>IF('Grp Living Low Cont Eligibilit'!E9="","",'Grp Living Low Cont Eligibilit'!E9)</f>
        <v/>
      </c>
      <c r="F7" s="412" t="str">
        <f>IF('Grp Living Low Cont Eligibilit'!F9="","",'Grp Living Low Cont Eligibilit'!F9)</f>
        <v/>
      </c>
      <c r="G7" s="412" t="str">
        <f>IF('Grp Living Low Cont Eligibilit'!G9="","",'Grp Living Low Cont Eligibilit'!G9)</f>
        <v/>
      </c>
      <c r="H7" s="413" t="str">
        <f>IF('Grp Living Low Cont Eligibilit'!H9="","",'Grp Living Low Cont Eligibilit'!H9)</f>
        <v/>
      </c>
      <c r="I7" s="15" t="s">
        <v>11</v>
      </c>
      <c r="J7" s="16"/>
      <c r="K7" s="16"/>
      <c r="L7" s="16"/>
      <c r="M7" s="17"/>
    </row>
    <row r="8" spans="1:58"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58" s="37" customFormat="1" ht="25.5">
      <c r="A9" s="47" t="s">
        <v>19</v>
      </c>
      <c r="B9" s="166" t="s">
        <v>265</v>
      </c>
      <c r="C9" s="183" t="str">
        <f>IF('Grp Living Low Cont Eligibilit'!C12=0,"",'Grp Living Low Cont Eligibilit'!C12)</f>
        <v/>
      </c>
      <c r="D9" s="184" t="str">
        <f>IF('Grp Living Low Cont Eligibilit'!D12=0,"",'Grp Living Low Cont Eligibilit'!D12)</f>
        <v/>
      </c>
      <c r="E9" s="184" t="str">
        <f>IF('Grp Living Low Cont Eligibilit'!E12=0,"",'Grp Living Low Cont Eligibilit'!E12)</f>
        <v/>
      </c>
      <c r="F9" s="184" t="str">
        <f>IF('Grp Living Low Cont Eligibilit'!F12=0,"",'Grp Living Low Cont Eligibilit'!F12)</f>
        <v/>
      </c>
      <c r="G9" s="184" t="str">
        <f>IF('Grp Living Low Cont Eligibilit'!G12=0,"",'Grp Living Low Cont Eligibilit'!G12)</f>
        <v/>
      </c>
      <c r="H9" s="185" t="str">
        <f>IF('Grp Living Low Cont Eligibilit'!H12=0,"",'Grp Living Low Cont Eligibilit'!H12)</f>
        <v/>
      </c>
      <c r="I9" s="49">
        <f>COUNTIF(C9:H9,"=Met")</f>
        <v>0</v>
      </c>
      <c r="J9" s="50">
        <f t="shared" ref="J9:J11" si="0">IF(SUM(I9,K9)=0,0,I9/SUM(I9,K9))</f>
        <v>0</v>
      </c>
      <c r="K9" s="42">
        <f>COUNTIF(C9:H9,"=Not Met")</f>
        <v>0</v>
      </c>
      <c r="L9" s="50">
        <f t="shared" ref="L9:L11" si="1">IF(SUM(I9,K9)=0,0,K9/SUM(I9,K9))</f>
        <v>0</v>
      </c>
      <c r="M9" s="51">
        <f>COUNTIF(C9:H9,"=N/A")</f>
        <v>0</v>
      </c>
    </row>
    <row r="10" spans="1:58" s="37" customFormat="1">
      <c r="A10" s="414" t="s">
        <v>20</v>
      </c>
      <c r="B10" s="128" t="s">
        <v>240</v>
      </c>
      <c r="C10" s="429"/>
      <c r="D10" s="48"/>
      <c r="E10" s="48"/>
      <c r="F10" s="48"/>
      <c r="G10" s="48"/>
      <c r="H10" s="430"/>
      <c r="I10" s="49">
        <f>COUNTIF(C10:H10,"=Met")</f>
        <v>0</v>
      </c>
      <c r="J10" s="50">
        <f t="shared" ref="J10" si="2">IF(SUM(I10,K10)=0,0,I10/SUM(I10,K10))</f>
        <v>0</v>
      </c>
      <c r="K10" s="42">
        <f>COUNTIF(C10:H10,"=Not Met")</f>
        <v>0</v>
      </c>
      <c r="L10" s="50">
        <f t="shared" ref="L10" si="3">IF(SUM(I10,K10)=0,0,K10/SUM(I10,K10))</f>
        <v>0</v>
      </c>
      <c r="M10" s="51">
        <f>COUNTIF(C10:H10,"=N/A")</f>
        <v>0</v>
      </c>
    </row>
    <row r="11" spans="1:58" s="37" customFormat="1" ht="25.5">
      <c r="A11" s="165" t="s">
        <v>21</v>
      </c>
      <c r="B11" s="342" t="s">
        <v>241</v>
      </c>
      <c r="C11" s="189" t="str">
        <f t="shared" ref="C11:H11" si="4">IF(COUNTIF(C12:C18, "=YES")&gt;=1,"MET", IF(COUNTIF(C12:C18, "=NO")&gt;=1, "NOT MET", IF(COUNTIF(C12:C18, "=N/A")=7,"N/A", "")))</f>
        <v/>
      </c>
      <c r="D11" s="190" t="str">
        <f t="shared" si="4"/>
        <v/>
      </c>
      <c r="E11" s="190" t="str">
        <f t="shared" si="4"/>
        <v/>
      </c>
      <c r="F11" s="190" t="str">
        <f t="shared" si="4"/>
        <v/>
      </c>
      <c r="G11" s="190" t="str">
        <f t="shared" si="4"/>
        <v/>
      </c>
      <c r="H11" s="191" t="str">
        <f t="shared" si="4"/>
        <v/>
      </c>
      <c r="I11" s="40">
        <f>COUNTIF(C11:H11,"=Met")</f>
        <v>0</v>
      </c>
      <c r="J11" s="41">
        <f t="shared" si="0"/>
        <v>0</v>
      </c>
      <c r="K11" s="44">
        <f>COUNTIF(C11:H11,"=Not Met")</f>
        <v>0</v>
      </c>
      <c r="L11" s="41">
        <f t="shared" si="1"/>
        <v>0</v>
      </c>
      <c r="M11" s="43">
        <f>COUNTIF(C11:H11,"=N/A")</f>
        <v>0</v>
      </c>
    </row>
    <row r="12" spans="1:58" s="37" customFormat="1" ht="25.5">
      <c r="A12" s="38" t="s">
        <v>205</v>
      </c>
      <c r="B12" s="128" t="s">
        <v>248</v>
      </c>
      <c r="C12" s="35"/>
      <c r="D12" s="52"/>
      <c r="E12" s="53"/>
      <c r="F12" s="52"/>
      <c r="G12" s="53"/>
      <c r="H12" s="54"/>
      <c r="I12" s="192"/>
      <c r="J12" s="193"/>
      <c r="K12" s="194"/>
      <c r="L12" s="193"/>
      <c r="M12" s="195"/>
    </row>
    <row r="13" spans="1:58" s="37" customFormat="1" ht="25.5">
      <c r="A13" s="38" t="s">
        <v>242</v>
      </c>
      <c r="B13" s="128" t="s">
        <v>249</v>
      </c>
      <c r="C13" s="35"/>
      <c r="D13" s="52"/>
      <c r="E13" s="53"/>
      <c r="F13" s="52"/>
      <c r="G13" s="53"/>
      <c r="H13" s="54"/>
      <c r="I13" s="192"/>
      <c r="J13" s="193"/>
      <c r="K13" s="194"/>
      <c r="L13" s="193"/>
      <c r="M13" s="195"/>
    </row>
    <row r="14" spans="1:58" s="37" customFormat="1">
      <c r="A14" s="47" t="s">
        <v>209</v>
      </c>
      <c r="B14" s="128" t="s">
        <v>243</v>
      </c>
      <c r="C14" s="35"/>
      <c r="D14" s="52"/>
      <c r="E14" s="53"/>
      <c r="F14" s="52"/>
      <c r="G14" s="53"/>
      <c r="H14" s="54"/>
      <c r="I14" s="200"/>
      <c r="J14" s="201"/>
      <c r="K14" s="202"/>
      <c r="L14" s="201"/>
      <c r="M14" s="203"/>
    </row>
    <row r="15" spans="1:58" s="45" customFormat="1">
      <c r="A15" s="46" t="s">
        <v>206</v>
      </c>
      <c r="B15" s="36" t="s">
        <v>244</v>
      </c>
      <c r="C15" s="39"/>
      <c r="D15" s="48"/>
      <c r="E15" s="48"/>
      <c r="F15" s="48"/>
      <c r="G15" s="48"/>
      <c r="H15" s="164"/>
      <c r="I15" s="192"/>
      <c r="J15" s="193"/>
      <c r="K15" s="194"/>
      <c r="L15" s="193"/>
      <c r="M15" s="195"/>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row>
    <row r="16" spans="1:58" s="45" customFormat="1" ht="38.25">
      <c r="A16" s="46" t="s">
        <v>207</v>
      </c>
      <c r="B16" s="36" t="s">
        <v>245</v>
      </c>
      <c r="C16" s="35"/>
      <c r="D16" s="52"/>
      <c r="E16" s="52"/>
      <c r="F16" s="52"/>
      <c r="G16" s="52"/>
      <c r="H16" s="151"/>
      <c r="I16" s="192"/>
      <c r="J16" s="193"/>
      <c r="K16" s="194"/>
      <c r="L16" s="193"/>
      <c r="M16" s="195"/>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row>
    <row r="17" spans="1:58" s="45" customFormat="1">
      <c r="A17" s="328" t="s">
        <v>246</v>
      </c>
      <c r="B17" s="329" t="s">
        <v>247</v>
      </c>
      <c r="C17" s="35"/>
      <c r="D17" s="52"/>
      <c r="E17" s="52"/>
      <c r="F17" s="52"/>
      <c r="G17" s="52"/>
      <c r="H17" s="151"/>
      <c r="I17" s="330"/>
      <c r="J17" s="331"/>
      <c r="K17" s="332"/>
      <c r="L17" s="331"/>
      <c r="M17" s="333"/>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row>
    <row r="18" spans="1:58" s="75" customFormat="1" ht="13.5" thickBot="1">
      <c r="A18" s="161" t="s">
        <v>253</v>
      </c>
      <c r="B18" s="162" t="s">
        <v>252</v>
      </c>
      <c r="C18" s="35"/>
      <c r="D18" s="52"/>
      <c r="E18" s="52"/>
      <c r="F18" s="52"/>
      <c r="G18" s="52"/>
      <c r="H18" s="151"/>
      <c r="I18" s="335"/>
      <c r="J18" s="336"/>
      <c r="K18" s="337"/>
      <c r="L18" s="336"/>
      <c r="M18" s="338"/>
    </row>
    <row r="19" spans="1:58" s="10" customFormat="1" ht="13.9" customHeight="1" thickBot="1">
      <c r="A19" s="170"/>
      <c r="B19" s="55" t="s">
        <v>25</v>
      </c>
      <c r="C19" s="125"/>
      <c r="D19" s="126"/>
      <c r="E19" s="126"/>
      <c r="F19" s="126"/>
      <c r="G19" s="126"/>
      <c r="H19" s="127"/>
      <c r="I19" s="56"/>
      <c r="J19" s="56"/>
      <c r="K19" s="56"/>
      <c r="L19" s="56"/>
      <c r="M19" s="56"/>
    </row>
    <row r="20" spans="1:58" s="10" customFormat="1" ht="13.9" customHeight="1" thickBot="1">
      <c r="A20" s="170"/>
      <c r="B20" s="55"/>
      <c r="C20" s="57"/>
      <c r="D20" s="57"/>
      <c r="E20" s="57"/>
      <c r="F20" s="57"/>
      <c r="G20" s="57"/>
      <c r="H20" s="57"/>
      <c r="I20" s="56"/>
      <c r="J20" s="56"/>
      <c r="K20" s="56"/>
      <c r="L20" s="56"/>
      <c r="M20" s="56"/>
    </row>
    <row r="21" spans="1:58" s="10" customFormat="1" ht="13.9" customHeight="1">
      <c r="A21" s="170"/>
      <c r="B21" s="58" t="s">
        <v>26</v>
      </c>
      <c r="C21" s="59">
        <f t="shared" ref="C21:H21" si="5">COUNTIF(C9:C18,"=Met")</f>
        <v>0</v>
      </c>
      <c r="D21" s="60">
        <f t="shared" si="5"/>
        <v>0</v>
      </c>
      <c r="E21" s="60">
        <f t="shared" si="5"/>
        <v>0</v>
      </c>
      <c r="F21" s="60">
        <f t="shared" si="5"/>
        <v>0</v>
      </c>
      <c r="G21" s="60">
        <f t="shared" si="5"/>
        <v>0</v>
      </c>
      <c r="H21" s="157">
        <f t="shared" si="5"/>
        <v>0</v>
      </c>
      <c r="I21" s="61"/>
      <c r="J21" s="62"/>
      <c r="K21" s="62"/>
      <c r="L21" s="62"/>
      <c r="M21" s="62"/>
    </row>
    <row r="22" spans="1:58" s="10" customFormat="1" ht="13.9" customHeight="1">
      <c r="A22" s="170"/>
      <c r="B22" s="58" t="s">
        <v>27</v>
      </c>
      <c r="C22" s="63">
        <f t="shared" ref="C22:H22" si="6">IF(SUM(C21,C23)=0,0,C21/SUM(C21,C23))</f>
        <v>0</v>
      </c>
      <c r="D22" s="64">
        <f t="shared" si="6"/>
        <v>0</v>
      </c>
      <c r="E22" s="64">
        <f t="shared" si="6"/>
        <v>0</v>
      </c>
      <c r="F22" s="64">
        <f t="shared" si="6"/>
        <v>0</v>
      </c>
      <c r="G22" s="64">
        <f t="shared" si="6"/>
        <v>0</v>
      </c>
      <c r="H22" s="158">
        <f t="shared" si="6"/>
        <v>0</v>
      </c>
      <c r="I22" s="61"/>
      <c r="J22" s="62"/>
      <c r="K22" s="62"/>
      <c r="L22" s="62"/>
      <c r="M22" s="62"/>
    </row>
    <row r="23" spans="1:58" s="10" customFormat="1" ht="13.9" customHeight="1">
      <c r="A23" s="170"/>
      <c r="B23" s="58" t="s">
        <v>28</v>
      </c>
      <c r="C23" s="65">
        <f t="shared" ref="C23:H23" si="7">COUNTIF(C9:C18,"=Not Met")</f>
        <v>0</v>
      </c>
      <c r="D23" s="66">
        <f t="shared" si="7"/>
        <v>0</v>
      </c>
      <c r="E23" s="66">
        <f t="shared" si="7"/>
        <v>0</v>
      </c>
      <c r="F23" s="66">
        <f t="shared" si="7"/>
        <v>0</v>
      </c>
      <c r="G23" s="66">
        <f t="shared" si="7"/>
        <v>0</v>
      </c>
      <c r="H23" s="159">
        <f t="shared" si="7"/>
        <v>0</v>
      </c>
      <c r="I23" s="61"/>
      <c r="J23" s="62"/>
      <c r="K23" s="62"/>
      <c r="L23" s="62"/>
      <c r="M23" s="62"/>
    </row>
    <row r="24" spans="1:58" s="10" customFormat="1" ht="13.9" customHeight="1">
      <c r="A24" s="170"/>
      <c r="B24" s="58" t="s">
        <v>29</v>
      </c>
      <c r="C24" s="63">
        <f t="shared" ref="C24:H24" si="8">IF(SUM(C21,C23)=0,0,C23/SUM(C21,C23))</f>
        <v>0</v>
      </c>
      <c r="D24" s="64">
        <f t="shared" si="8"/>
        <v>0</v>
      </c>
      <c r="E24" s="64">
        <f t="shared" si="8"/>
        <v>0</v>
      </c>
      <c r="F24" s="64">
        <f t="shared" si="8"/>
        <v>0</v>
      </c>
      <c r="G24" s="64">
        <f t="shared" si="8"/>
        <v>0</v>
      </c>
      <c r="H24" s="158">
        <f t="shared" si="8"/>
        <v>0</v>
      </c>
      <c r="I24" s="61"/>
      <c r="J24" s="62"/>
      <c r="K24" s="62"/>
      <c r="L24" s="62"/>
      <c r="M24" s="62"/>
    </row>
    <row r="25" spans="1:58" s="10" customFormat="1" ht="13.9" customHeight="1" thickBot="1">
      <c r="A25" s="170"/>
      <c r="B25" s="58" t="s">
        <v>30</v>
      </c>
      <c r="C25" s="67">
        <f t="shared" ref="C25:H25" si="9">COUNTIF(C9:C18,"=N/A")</f>
        <v>0</v>
      </c>
      <c r="D25" s="68">
        <f t="shared" si="9"/>
        <v>0</v>
      </c>
      <c r="E25" s="68">
        <f t="shared" si="9"/>
        <v>0</v>
      </c>
      <c r="F25" s="68">
        <f t="shared" si="9"/>
        <v>0</v>
      </c>
      <c r="G25" s="68">
        <f t="shared" si="9"/>
        <v>0</v>
      </c>
      <c r="H25" s="160">
        <f t="shared" si="9"/>
        <v>0</v>
      </c>
      <c r="I25" s="69"/>
      <c r="J25" s="70"/>
      <c r="K25" s="70"/>
      <c r="L25" s="70"/>
      <c r="M25" s="70"/>
    </row>
    <row r="26" spans="1:58" s="10" customFormat="1" ht="13.9" customHeight="1">
      <c r="A26" s="460"/>
      <c r="B26" s="460"/>
      <c r="C26" s="460"/>
      <c r="D26" s="460"/>
      <c r="E26" s="460"/>
      <c r="F26" s="460"/>
      <c r="G26" s="460"/>
      <c r="H26" s="460"/>
      <c r="I26" s="460"/>
      <c r="J26" s="460"/>
      <c r="K26" s="460"/>
      <c r="L26" s="460"/>
      <c r="M26" s="460"/>
    </row>
    <row r="27" spans="1:58" s="10" customFormat="1" ht="24.95" customHeight="1">
      <c r="A27" s="235"/>
      <c r="B27" s="236" t="s">
        <v>154</v>
      </c>
      <c r="C27" s="239" t="s">
        <v>19</v>
      </c>
      <c r="D27" s="461"/>
      <c r="E27" s="462"/>
      <c r="F27" s="462"/>
      <c r="G27" s="462"/>
      <c r="H27" s="462"/>
      <c r="I27" s="462"/>
      <c r="J27" s="462"/>
      <c r="K27" s="462"/>
      <c r="L27" s="462"/>
      <c r="M27" s="463"/>
    </row>
    <row r="28" spans="1:58" s="10" customFormat="1" ht="24.95" customHeight="1">
      <c r="A28" s="235"/>
      <c r="B28" s="237"/>
      <c r="C28" s="240" t="s">
        <v>20</v>
      </c>
      <c r="D28" s="454"/>
      <c r="E28" s="455"/>
      <c r="F28" s="455"/>
      <c r="G28" s="455"/>
      <c r="H28" s="455"/>
      <c r="I28" s="455"/>
      <c r="J28" s="455"/>
      <c r="K28" s="455"/>
      <c r="L28" s="455"/>
      <c r="M28" s="456"/>
    </row>
    <row r="29" spans="1:58" s="10" customFormat="1" ht="24.95" customHeight="1">
      <c r="A29" s="235"/>
      <c r="B29" s="237"/>
      <c r="C29" s="240" t="s">
        <v>21</v>
      </c>
      <c r="D29" s="454"/>
      <c r="E29" s="455"/>
      <c r="F29" s="455"/>
      <c r="G29" s="455"/>
      <c r="H29" s="455"/>
      <c r="I29" s="455"/>
      <c r="J29" s="455"/>
      <c r="K29" s="455"/>
      <c r="L29" s="455"/>
      <c r="M29" s="456"/>
    </row>
    <row r="30" spans="1:58" s="10" customFormat="1" ht="24.95" customHeight="1">
      <c r="A30" s="235"/>
      <c r="B30" s="237"/>
      <c r="C30" s="240" t="s">
        <v>22</v>
      </c>
      <c r="D30" s="454"/>
      <c r="E30" s="455"/>
      <c r="F30" s="455"/>
      <c r="G30" s="455"/>
      <c r="H30" s="455"/>
      <c r="I30" s="455"/>
      <c r="J30" s="455"/>
      <c r="K30" s="455"/>
      <c r="L30" s="455"/>
      <c r="M30" s="456"/>
    </row>
    <row r="31" spans="1:58" s="10" customFormat="1" ht="24.95" customHeight="1">
      <c r="A31" s="235"/>
      <c r="B31" s="237"/>
      <c r="C31" s="240" t="s">
        <v>23</v>
      </c>
      <c r="D31" s="454"/>
      <c r="E31" s="455"/>
      <c r="F31" s="455"/>
      <c r="G31" s="455"/>
      <c r="H31" s="455"/>
      <c r="I31" s="455"/>
      <c r="J31" s="455"/>
      <c r="K31" s="455"/>
      <c r="L31" s="455"/>
      <c r="M31" s="456"/>
    </row>
    <row r="32" spans="1:58" s="10" customFormat="1" ht="24.95" customHeight="1">
      <c r="A32" s="235"/>
      <c r="B32" s="237"/>
      <c r="C32" s="241" t="s">
        <v>24</v>
      </c>
      <c r="D32" s="457"/>
      <c r="E32" s="458"/>
      <c r="F32" s="458"/>
      <c r="G32" s="458"/>
      <c r="H32" s="458"/>
      <c r="I32" s="458"/>
      <c r="J32" s="458"/>
      <c r="K32" s="458"/>
      <c r="L32" s="458"/>
      <c r="M32" s="459"/>
    </row>
  </sheetData>
  <sheetProtection sheet="1" objects="1" scenarios="1"/>
  <mergeCells count="7">
    <mergeCell ref="A26:M26"/>
    <mergeCell ref="D31:M31"/>
    <mergeCell ref="D32:M32"/>
    <mergeCell ref="D29:M29"/>
    <mergeCell ref="D30:M30"/>
    <mergeCell ref="D27:M27"/>
    <mergeCell ref="D28:M28"/>
  </mergeCells>
  <conditionalFormatting sqref="C12:H18 C10:H10">
    <cfRule type="expression" dxfId="193" priority="5" stopIfTrue="1">
      <formula>AND(C$9&lt;&gt;"",C10="")</formula>
    </cfRule>
    <cfRule type="cellIs" dxfId="192" priority="7" stopIfTrue="1" operator="equal">
      <formula>"N/A"</formula>
    </cfRule>
  </conditionalFormatting>
  <conditionalFormatting sqref="C12:H18">
    <cfRule type="cellIs" dxfId="191" priority="6" stopIfTrue="1" operator="equal">
      <formula>"Not Met"</formula>
    </cfRule>
  </conditionalFormatting>
  <conditionalFormatting sqref="C9:H9 C11:H11">
    <cfRule type="expression" dxfId="190" priority="1" stopIfTrue="1">
      <formula>OR(C9="",C9="N/A")</formula>
    </cfRule>
  </conditionalFormatting>
  <conditionalFormatting sqref="C9:H11">
    <cfRule type="cellIs" dxfId="189" priority="4" stopIfTrue="1" operator="equal">
      <formula>"Not Met"</formula>
    </cfRule>
  </conditionalFormatting>
  <dataValidations count="2">
    <dataValidation type="list" allowBlank="1" showInputMessage="1" showErrorMessage="1" sqref="C10:H10">
      <formula1>"MET,NOT MET,N/A"</formula1>
    </dataValidation>
    <dataValidation type="list" allowBlank="1" showInputMessage="1" showErrorMessage="1" sqref="C12:H18">
      <formula1>"YES,NO,N/A"</formula1>
    </dataValidation>
  </dataValidations>
  <printOptions horizontalCentered="1"/>
  <pageMargins left="0.2" right="0.2" top="0.3" bottom="0.25" header="0.25" footer="0"/>
  <pageSetup paperSize="5" scale="94" orientation="landscape" r:id="rId1"/>
  <headerFooter alignWithMargins="0">
    <oddFooter>&amp;L&amp;8&amp;K000000IDD Group Living - Low Continuation&amp;R&amp;8&amp;K000000&amp;P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4" activePane="bottomRight" state="frozen"/>
      <selection activeCell="C6" sqref="C6"/>
      <selection pane="topRight" activeCell="C6" sqref="C6"/>
      <selection pane="bottomLeft" activeCell="C6" sqref="C6"/>
      <selection pane="bottomRight" activeCell="C13" sqref="C13:C17"/>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216</v>
      </c>
      <c r="D1" s="450"/>
      <c r="E1" s="450"/>
      <c r="F1" s="450"/>
      <c r="G1" s="450"/>
      <c r="H1" s="450"/>
    </row>
    <row r="2" spans="1:8" ht="18" customHeight="1">
      <c r="A2" s="167"/>
      <c r="B2" s="168"/>
      <c r="C2" s="167" t="s">
        <v>292</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6"/>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88" priority="1" operator="equal">
      <formula>"NOT MET"</formula>
    </cfRule>
    <cfRule type="cellIs" dxfId="187" priority="2" operator="equal">
      <formula>"MET"</formula>
    </cfRule>
  </conditionalFormatting>
  <dataValidations count="2">
    <dataValidation type="list" allowBlank="1" showInputMessage="1" showErrorMessage="1" sqref="C13:H17">
      <formula1>"YES, NO"</formula1>
    </dataValidation>
    <dataValidation type="list" allowBlank="1" showInputMessage="1" showErrorMessage="1" sqref="C7:H7">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44"/>
  <sheetViews>
    <sheetView zoomScaleNormal="100" zoomScaleSheetLayoutView="50" workbookViewId="0">
      <pane xSplit="2" ySplit="8" topLeftCell="C9" activePane="bottomRight" state="frozen"/>
      <selection activeCell="C6" sqref="C6"/>
      <selection pane="topRight" activeCell="C6" sqref="C6"/>
      <selection pane="bottomLeft" activeCell="C6" sqref="C6"/>
      <selection pane="bottomRight" activeCell="C14" sqref="C14"/>
    </sheetView>
  </sheetViews>
  <sheetFormatPr defaultColWidth="8.85546875" defaultRowHeight="12.75"/>
  <cols>
    <col min="1" max="1" width="3.28515625" style="428"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385" t="s">
        <v>293</v>
      </c>
      <c r="D1" s="383"/>
      <c r="E1" s="383"/>
      <c r="F1" s="383"/>
      <c r="G1" s="383"/>
      <c r="H1" s="383"/>
      <c r="I1" s="383"/>
      <c r="J1" s="383"/>
      <c r="K1" s="383"/>
      <c r="L1" s="383"/>
      <c r="M1" s="384"/>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386"/>
      <c r="J3" s="386"/>
      <c r="K3" s="386"/>
      <c r="L3" s="386"/>
      <c r="M3" s="387"/>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2"/>
      <c r="J4" s="142"/>
      <c r="K4" s="142"/>
      <c r="L4" s="142"/>
      <c r="M4" s="144"/>
    </row>
    <row r="5" spans="1:13" s="8" customFormat="1" ht="15" customHeight="1">
      <c r="A5" s="18"/>
      <c r="B5" s="155" t="s">
        <v>202</v>
      </c>
      <c r="C5" s="19" t="str">
        <f>IF('Grp Living Mod Initial Eligibil'!C6="","",'Grp Living Mod Initial Eligibil'!C6)</f>
        <v/>
      </c>
      <c r="D5" s="265" t="str">
        <f>IF('Grp Living Mod Initial Eligibil'!D6="","",'Grp Living Mod Initial Eligibil'!D6)</f>
        <v/>
      </c>
      <c r="E5" s="266" t="str">
        <f>IF('Grp Living Mod Initial Eligibil'!E6="","",'Grp Living Mod Initial Eligibil'!E6)</f>
        <v/>
      </c>
      <c r="F5" s="266" t="str">
        <f>IF('Grp Living Mod Initial Eligibil'!F6="","",'Grp Living Mod Initial Eligibil'!F6)</f>
        <v/>
      </c>
      <c r="G5" s="266" t="str">
        <f>IF('Grp Living Mod Initial Eligibil'!G6="","",'Grp Living Mod Initial Eligibil'!G6)</f>
        <v/>
      </c>
      <c r="H5" s="79" t="str">
        <f>IF('Grp Living Mod Initial Eligibil'!H6="","",'Grp Living Mod Initial Eligibil'!H6)</f>
        <v/>
      </c>
      <c r="I5" s="15"/>
      <c r="J5" s="16"/>
      <c r="K5" s="16"/>
      <c r="L5" s="16"/>
      <c r="M5" s="17"/>
    </row>
    <row r="6" spans="1:13" s="8" customFormat="1" ht="15" customHeight="1">
      <c r="A6" s="18"/>
      <c r="B6" s="155" t="s">
        <v>203</v>
      </c>
      <c r="C6" s="19" t="str">
        <f>IF('Grp Living Mod Initial Eligibil'!C7="","",'Grp Living Mod Initial Eligibil'!C7)</f>
        <v/>
      </c>
      <c r="D6" s="268" t="str">
        <f>IF('Grp Living Mod Initial Eligibil'!D7="","",'Grp Living Mod Initial Eligibil'!D7)</f>
        <v/>
      </c>
      <c r="E6" s="268" t="str">
        <f>IF('Grp Living Mod Initial Eligibil'!E7="","",'Grp Living Mod Initial Eligibil'!E7)</f>
        <v/>
      </c>
      <c r="F6" s="268" t="str">
        <f>IF('Grp Living Mod Initial Eligibil'!F7="","",'Grp Living Mod Initial Eligibil'!F7)</f>
        <v/>
      </c>
      <c r="G6" s="268" t="str">
        <f>IF('Grp Living Mod Initial Eligibil'!G7="","",'Grp Living Mod Initial Eligibil'!G7)</f>
        <v/>
      </c>
      <c r="H6" s="20" t="str">
        <f>IF('Grp Living Mod Initial Eligibil'!H7="","",'Grp Living Mod Initial Eligibil'!H7)</f>
        <v/>
      </c>
      <c r="I6" s="15"/>
      <c r="J6" s="16"/>
      <c r="K6" s="16"/>
      <c r="L6" s="16"/>
      <c r="M6" s="17"/>
    </row>
    <row r="7" spans="1:13" s="8" customFormat="1" ht="15" customHeight="1" thickBot="1">
      <c r="A7" s="18"/>
      <c r="B7" s="155" t="s">
        <v>201</v>
      </c>
      <c r="C7" s="220" t="str">
        <f>IF('Grp Living Mod Initial Eligibil'!C9="","",'Grp Living Mod Initial Eligibil'!C9)</f>
        <v/>
      </c>
      <c r="D7" s="267" t="str">
        <f>IF('Grp Living Mod Initial Eligibil'!D9="","",'Grp Living Mod Initial Eligibil'!D9)</f>
        <v/>
      </c>
      <c r="E7" s="267" t="str">
        <f>IF('Grp Living Mod Initial Eligibil'!E9="","",'Grp Living Mod Initial Eligibil'!E9)</f>
        <v/>
      </c>
      <c r="F7" s="267" t="str">
        <f>IF('Grp Living Mod Initial Eligibil'!F9="","",'Grp Living Mod Initial Eligibil'!F9)</f>
        <v/>
      </c>
      <c r="G7" s="267" t="str">
        <f>IF('Grp Living Mod Initial Eligibil'!G9="","",'Grp Living Mod Initial Eligibil'!G9)</f>
        <v/>
      </c>
      <c r="H7" s="221" t="str">
        <f>IF('Grp Living Mod Initial Eligibil'!H9="","",'Grp Living Mod Initial Eligibil'!H9)</f>
        <v/>
      </c>
      <c r="I7" s="22" t="s">
        <v>11</v>
      </c>
      <c r="J7" s="16"/>
      <c r="K7" s="16"/>
      <c r="L7" s="16"/>
      <c r="M7" s="17"/>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25.5">
      <c r="A9" s="47" t="s">
        <v>19</v>
      </c>
      <c r="B9" s="166" t="s">
        <v>238</v>
      </c>
      <c r="C9" s="183" t="str">
        <f>IF('Grp Living Mod Initial Eligibil'!C12=0,"",'Grp Living Mod Initial Eligibil'!C12)</f>
        <v/>
      </c>
      <c r="D9" s="184" t="str">
        <f>IF('Grp Living Mod Initial Eligibil'!D12=0,"",'Grp Living Mod Initial Eligibil'!D12)</f>
        <v/>
      </c>
      <c r="E9" s="184" t="str">
        <f>IF('Grp Living Mod Initial Eligibil'!E12=0,"",'Grp Living Mod Initial Eligibil'!E12)</f>
        <v/>
      </c>
      <c r="F9" s="184" t="str">
        <f>IF('Grp Living Mod Initial Eligibil'!F12=0,"",'Grp Living Mod Initial Eligibil'!F12)</f>
        <v/>
      </c>
      <c r="G9" s="184" t="str">
        <f>IF('Grp Living Mod Initial Eligibil'!G12=0,"",'Grp Living Mod Initial Eligibil'!G12)</f>
        <v/>
      </c>
      <c r="H9" s="185" t="str">
        <f>IF('Grp Living Mod Initial Eligibil'!H12=0,"",'Grp Living Mod Initial Eligibil'!H12)</f>
        <v/>
      </c>
      <c r="I9" s="49">
        <f>COUNTIF(C9:H9,"=Met")</f>
        <v>0</v>
      </c>
      <c r="J9" s="50">
        <f>IF(SUM(I9,K9)=0,0,I9/SUM(I9,K9))</f>
        <v>0</v>
      </c>
      <c r="K9" s="42">
        <f>COUNTIF(C9:H9,"=Not Met")</f>
        <v>0</v>
      </c>
      <c r="L9" s="50">
        <f t="shared" ref="L9:L10" si="0">IF(SUM(I9,K9)=0,0,K9/SUM(I9,K9))</f>
        <v>0</v>
      </c>
      <c r="M9" s="51">
        <f>COUNTIF(C9:H9,"=N/A")</f>
        <v>0</v>
      </c>
    </row>
    <row r="10" spans="1:13" s="10" customFormat="1" ht="25.5">
      <c r="A10" s="165" t="s">
        <v>20</v>
      </c>
      <c r="B10" s="342" t="s">
        <v>221</v>
      </c>
      <c r="C10" s="189" t="str">
        <f t="shared" ref="C10:H10" si="1">IF(AND(C17="YES",COUNTIF(C11:C13,"YES")=3),"MET",IF(COUNTA(C12,C14:C16,C18:C21)=0,"","NOT MET"))</f>
        <v/>
      </c>
      <c r="D10" s="190" t="str">
        <f t="shared" si="1"/>
        <v/>
      </c>
      <c r="E10" s="190" t="str">
        <f t="shared" si="1"/>
        <v/>
      </c>
      <c r="F10" s="190" t="str">
        <f t="shared" si="1"/>
        <v/>
      </c>
      <c r="G10" s="190" t="str">
        <f t="shared" si="1"/>
        <v/>
      </c>
      <c r="H10" s="191" t="str">
        <f t="shared" si="1"/>
        <v/>
      </c>
      <c r="I10" s="40">
        <f>COUNTIF(C10:H10,"=Met")</f>
        <v>0</v>
      </c>
      <c r="J10" s="41">
        <f t="shared" ref="J10" si="2">IF(SUM(I10,K10)=0,0,I10/SUM(I10,K10))</f>
        <v>0</v>
      </c>
      <c r="K10" s="44">
        <f>COUNTIF(C10:H10,"=Not Met")</f>
        <v>0</v>
      </c>
      <c r="L10" s="41">
        <f t="shared" si="0"/>
        <v>0</v>
      </c>
      <c r="M10" s="43">
        <f>COUNTIF(C10:H10,"=N/A")</f>
        <v>0</v>
      </c>
    </row>
    <row r="11" spans="1:13" s="10" customFormat="1" ht="25.5">
      <c r="A11" s="165" t="s">
        <v>205</v>
      </c>
      <c r="B11" s="36" t="s">
        <v>218</v>
      </c>
      <c r="C11" s="189" t="str">
        <f>IF(C9="MET","YES",IF(C9="NOT MET","NO",IF(C9="","")))</f>
        <v/>
      </c>
      <c r="D11" s="190" t="str">
        <f t="shared" ref="D11:H11" si="3">IF(D9="MET","YES",IF(D9="NOT MET","NO",IF(D9="","")))</f>
        <v/>
      </c>
      <c r="E11" s="190" t="str">
        <f t="shared" si="3"/>
        <v/>
      </c>
      <c r="F11" s="190" t="str">
        <f t="shared" si="3"/>
        <v/>
      </c>
      <c r="G11" s="190" t="str">
        <f t="shared" si="3"/>
        <v/>
      </c>
      <c r="H11" s="191" t="str">
        <f t="shared" si="3"/>
        <v/>
      </c>
      <c r="I11" s="192"/>
      <c r="J11" s="193"/>
      <c r="K11" s="194"/>
      <c r="L11" s="193"/>
      <c r="M11" s="195"/>
    </row>
    <row r="12" spans="1:13" s="10" customFormat="1">
      <c r="A12" s="165" t="s">
        <v>208</v>
      </c>
      <c r="B12" s="36" t="s">
        <v>219</v>
      </c>
      <c r="C12" s="35"/>
      <c r="D12" s="52"/>
      <c r="E12" s="52"/>
      <c r="F12" s="52"/>
      <c r="G12" s="52"/>
      <c r="H12" s="204"/>
      <c r="I12" s="192"/>
      <c r="J12" s="193"/>
      <c r="K12" s="194"/>
      <c r="L12" s="193"/>
      <c r="M12" s="195"/>
    </row>
    <row r="13" spans="1:13" s="10" customFormat="1">
      <c r="A13" s="165" t="s">
        <v>209</v>
      </c>
      <c r="B13" s="36" t="s">
        <v>220</v>
      </c>
      <c r="C13" s="189" t="str">
        <f>IF(COUNTIF(C14:C16, "NO")=3,"NO",IF(COUNTIF(C14:C16, "YES")&gt;=1, "YES",IF(COUNTIF(C14:C16,"=N/A")=3,"N/A","")))</f>
        <v/>
      </c>
      <c r="D13" s="190" t="str">
        <f t="shared" ref="D13:H13" si="4">IF(COUNTIF(D14:D16, "NO")=3,"NO",IF(COUNTIF(D14:D16, "YES")&gt;=1, "YES",IF(COUNTIF(D14:D16,"=N/A")=3,"N/A","")))</f>
        <v/>
      </c>
      <c r="E13" s="190" t="str">
        <f t="shared" si="4"/>
        <v/>
      </c>
      <c r="F13" s="190" t="str">
        <f t="shared" si="4"/>
        <v/>
      </c>
      <c r="G13" s="190" t="str">
        <f t="shared" si="4"/>
        <v/>
      </c>
      <c r="H13" s="191" t="str">
        <f t="shared" si="4"/>
        <v/>
      </c>
      <c r="I13" s="192"/>
      <c r="J13" s="193"/>
      <c r="K13" s="194"/>
      <c r="L13" s="193"/>
      <c r="M13" s="195"/>
    </row>
    <row r="14" spans="1:13" s="10" customFormat="1">
      <c r="A14" s="328"/>
      <c r="B14" s="334" t="s">
        <v>222</v>
      </c>
      <c r="C14" s="35"/>
      <c r="D14" s="52"/>
      <c r="E14" s="52"/>
      <c r="F14" s="52"/>
      <c r="G14" s="52"/>
      <c r="H14" s="204"/>
      <c r="I14" s="330"/>
      <c r="J14" s="331"/>
      <c r="K14" s="332"/>
      <c r="L14" s="331"/>
      <c r="M14" s="333"/>
    </row>
    <row r="15" spans="1:13" s="10" customFormat="1">
      <c r="A15" s="328"/>
      <c r="B15" s="334" t="s">
        <v>223</v>
      </c>
      <c r="C15" s="35"/>
      <c r="D15" s="52"/>
      <c r="E15" s="52"/>
      <c r="F15" s="52"/>
      <c r="G15" s="52"/>
      <c r="H15" s="204"/>
      <c r="I15" s="330"/>
      <c r="J15" s="331"/>
      <c r="K15" s="332"/>
      <c r="L15" s="331"/>
      <c r="M15" s="333"/>
    </row>
    <row r="16" spans="1:13" s="10" customFormat="1">
      <c r="A16" s="328"/>
      <c r="B16" s="329" t="s">
        <v>224</v>
      </c>
      <c r="C16" s="35"/>
      <c r="D16" s="52"/>
      <c r="E16" s="52"/>
      <c r="F16" s="52"/>
      <c r="G16" s="52"/>
      <c r="H16" s="204"/>
      <c r="I16" s="330"/>
      <c r="J16" s="331"/>
      <c r="K16" s="332"/>
      <c r="L16" s="331"/>
      <c r="M16" s="333"/>
    </row>
    <row r="17" spans="1:13" s="10" customFormat="1" ht="25.5">
      <c r="A17" s="328" t="s">
        <v>206</v>
      </c>
      <c r="B17" s="334" t="s">
        <v>225</v>
      </c>
      <c r="C17" s="189" t="str">
        <f>IF(COUNTIF(C18:C27, "NO")=9,"NO",IF(COUNTIF(C18:C27, "YES")&gt;=1, "YES",IF(COUNTIF(C18:C27,"=N/A")=9,"N/A","")))</f>
        <v/>
      </c>
      <c r="D17" s="190" t="str">
        <f t="shared" ref="D17:H17" si="5">IF(COUNTIF(D18:D27, "NO")=9,"NO",IF(COUNTIF(D18:D27, "YES")&gt;=1, "YES",IF(COUNTIF(D18:D27,"=N/A")=9,"N/A","")))</f>
        <v/>
      </c>
      <c r="E17" s="190" t="str">
        <f t="shared" si="5"/>
        <v/>
      </c>
      <c r="F17" s="190" t="str">
        <f t="shared" si="5"/>
        <v/>
      </c>
      <c r="G17" s="190" t="str">
        <f t="shared" si="5"/>
        <v/>
      </c>
      <c r="H17" s="191" t="str">
        <f t="shared" si="5"/>
        <v/>
      </c>
      <c r="I17" s="330"/>
      <c r="J17" s="331"/>
      <c r="K17" s="332"/>
      <c r="L17" s="331"/>
      <c r="M17" s="333"/>
    </row>
    <row r="18" spans="1:13" s="10" customFormat="1" ht="25.5">
      <c r="A18" s="328"/>
      <c r="B18" s="334" t="s">
        <v>226</v>
      </c>
      <c r="C18" s="35"/>
      <c r="D18" s="52"/>
      <c r="E18" s="52"/>
      <c r="F18" s="52"/>
      <c r="G18" s="52"/>
      <c r="H18" s="204"/>
      <c r="I18" s="330"/>
      <c r="J18" s="331"/>
      <c r="K18" s="332"/>
      <c r="L18" s="331"/>
      <c r="M18" s="333"/>
    </row>
    <row r="19" spans="1:13" s="10" customFormat="1" ht="25.5">
      <c r="A19" s="328"/>
      <c r="B19" s="334" t="s">
        <v>227</v>
      </c>
      <c r="C19" s="35"/>
      <c r="D19" s="52"/>
      <c r="E19" s="52"/>
      <c r="F19" s="52"/>
      <c r="G19" s="52"/>
      <c r="H19" s="204"/>
      <c r="I19" s="330"/>
      <c r="J19" s="331"/>
      <c r="K19" s="332"/>
      <c r="L19" s="331"/>
      <c r="M19" s="333"/>
    </row>
    <row r="20" spans="1:13" s="10" customFormat="1" ht="25.5">
      <c r="A20" s="328"/>
      <c r="B20" s="334" t="s">
        <v>228</v>
      </c>
      <c r="C20" s="35"/>
      <c r="D20" s="52"/>
      <c r="E20" s="52"/>
      <c r="F20" s="52"/>
      <c r="G20" s="52"/>
      <c r="H20" s="204"/>
      <c r="I20" s="330"/>
      <c r="J20" s="331"/>
      <c r="K20" s="332"/>
      <c r="L20" s="331"/>
      <c r="M20" s="333"/>
    </row>
    <row r="21" spans="1:13" s="10" customFormat="1" ht="25.5">
      <c r="A21" s="328"/>
      <c r="B21" s="334" t="s">
        <v>229</v>
      </c>
      <c r="C21" s="35"/>
      <c r="D21" s="52"/>
      <c r="E21" s="52"/>
      <c r="F21" s="52"/>
      <c r="G21" s="52"/>
      <c r="H21" s="204"/>
      <c r="I21" s="330"/>
      <c r="J21" s="331"/>
      <c r="K21" s="332"/>
      <c r="L21" s="331"/>
      <c r="M21" s="333"/>
    </row>
    <row r="22" spans="1:13" s="10" customFormat="1">
      <c r="A22" s="396" t="s">
        <v>207</v>
      </c>
      <c r="B22" s="404" t="s">
        <v>230</v>
      </c>
      <c r="C22" s="401"/>
      <c r="D22" s="402"/>
      <c r="E22" s="402"/>
      <c r="F22" s="402"/>
      <c r="G22" s="402"/>
      <c r="H22" s="403"/>
      <c r="I22" s="397"/>
      <c r="J22" s="398"/>
      <c r="K22" s="399"/>
      <c r="L22" s="398"/>
      <c r="M22" s="400"/>
    </row>
    <row r="23" spans="1:13" s="10" customFormat="1">
      <c r="A23" s="328"/>
      <c r="B23" s="334" t="s">
        <v>231</v>
      </c>
      <c r="C23" s="35"/>
      <c r="D23" s="52"/>
      <c r="E23" s="52"/>
      <c r="F23" s="52"/>
      <c r="G23" s="52"/>
      <c r="H23" s="204"/>
      <c r="I23" s="330"/>
      <c r="J23" s="331"/>
      <c r="K23" s="332"/>
      <c r="L23" s="331"/>
      <c r="M23" s="333"/>
    </row>
    <row r="24" spans="1:13" s="10" customFormat="1">
      <c r="A24" s="328"/>
      <c r="B24" s="334" t="s">
        <v>232</v>
      </c>
      <c r="C24" s="35"/>
      <c r="D24" s="52"/>
      <c r="E24" s="52"/>
      <c r="F24" s="52"/>
      <c r="G24" s="52"/>
      <c r="H24" s="204"/>
      <c r="I24" s="330"/>
      <c r="J24" s="331"/>
      <c r="K24" s="332"/>
      <c r="L24" s="331"/>
      <c r="M24" s="333"/>
    </row>
    <row r="25" spans="1:13" s="10" customFormat="1" ht="25.5">
      <c r="A25" s="328"/>
      <c r="B25" s="334" t="s">
        <v>233</v>
      </c>
      <c r="C25" s="35"/>
      <c r="D25" s="52"/>
      <c r="E25" s="52"/>
      <c r="F25" s="52"/>
      <c r="G25" s="52"/>
      <c r="H25" s="204"/>
      <c r="I25" s="330"/>
      <c r="J25" s="331"/>
      <c r="K25" s="332"/>
      <c r="L25" s="331"/>
      <c r="M25" s="333"/>
    </row>
    <row r="26" spans="1:13" s="10" customFormat="1">
      <c r="A26" s="328"/>
      <c r="B26" s="334" t="s">
        <v>234</v>
      </c>
      <c r="C26" s="35"/>
      <c r="D26" s="52"/>
      <c r="E26" s="52"/>
      <c r="F26" s="52"/>
      <c r="G26" s="52"/>
      <c r="H26" s="204"/>
      <c r="I26" s="330"/>
      <c r="J26" s="331"/>
      <c r="K26" s="332"/>
      <c r="L26" s="331"/>
      <c r="M26" s="333"/>
    </row>
    <row r="27" spans="1:13" s="10" customFormat="1" ht="26.25" thickBot="1">
      <c r="A27" s="186"/>
      <c r="B27" s="327" t="s">
        <v>235</v>
      </c>
      <c r="C27" s="187"/>
      <c r="D27" s="188"/>
      <c r="E27" s="188"/>
      <c r="F27" s="188"/>
      <c r="G27" s="188"/>
      <c r="H27" s="343"/>
      <c r="I27" s="196"/>
      <c r="J27" s="197"/>
      <c r="K27" s="198"/>
      <c r="L27" s="197"/>
      <c r="M27" s="199"/>
    </row>
    <row r="28" spans="1:13" s="10" customFormat="1" ht="13.9" customHeight="1" thickBot="1">
      <c r="A28" s="428"/>
      <c r="B28" s="55" t="s">
        <v>25</v>
      </c>
      <c r="C28" s="125"/>
      <c r="D28" s="126"/>
      <c r="E28" s="126"/>
      <c r="F28" s="126"/>
      <c r="G28" s="126"/>
      <c r="H28" s="150"/>
      <c r="I28" s="272"/>
      <c r="J28" s="272"/>
      <c r="K28" s="272"/>
      <c r="L28" s="272"/>
      <c r="M28" s="273"/>
    </row>
    <row r="29" spans="1:13" s="10" customFormat="1" ht="13.9" customHeight="1" thickBot="1">
      <c r="A29" s="428"/>
      <c r="B29" s="55"/>
      <c r="C29" s="57"/>
      <c r="D29" s="57"/>
      <c r="E29" s="57"/>
      <c r="F29" s="57"/>
      <c r="G29" s="57"/>
      <c r="H29" s="57"/>
      <c r="I29" s="56"/>
      <c r="J29" s="56"/>
      <c r="K29" s="56"/>
      <c r="L29" s="56"/>
      <c r="M29" s="56"/>
    </row>
    <row r="30" spans="1:13" s="10" customFormat="1" ht="13.9" customHeight="1">
      <c r="A30" s="428"/>
      <c r="B30" s="58" t="s">
        <v>26</v>
      </c>
      <c r="C30" s="59">
        <f t="shared" ref="C30:H30" si="6">COUNTIF(C9:C27,"=Met")</f>
        <v>0</v>
      </c>
      <c r="D30" s="60">
        <f t="shared" si="6"/>
        <v>0</v>
      </c>
      <c r="E30" s="60">
        <f t="shared" si="6"/>
        <v>0</v>
      </c>
      <c r="F30" s="60">
        <f t="shared" si="6"/>
        <v>0</v>
      </c>
      <c r="G30" s="60">
        <f t="shared" si="6"/>
        <v>0</v>
      </c>
      <c r="H30" s="157">
        <f t="shared" si="6"/>
        <v>0</v>
      </c>
      <c r="I30" s="61"/>
      <c r="J30" s="62"/>
      <c r="K30" s="62"/>
      <c r="L30" s="62"/>
      <c r="M30" s="62"/>
    </row>
    <row r="31" spans="1:13" s="10" customFormat="1" ht="13.9" customHeight="1">
      <c r="A31" s="428"/>
      <c r="B31" s="58" t="s">
        <v>27</v>
      </c>
      <c r="C31" s="63">
        <f t="shared" ref="C31:H31" si="7">IF(SUM(C30,C32)=0,0,C30/SUM(C30,C32))</f>
        <v>0</v>
      </c>
      <c r="D31" s="64">
        <f t="shared" si="7"/>
        <v>0</v>
      </c>
      <c r="E31" s="64">
        <f t="shared" si="7"/>
        <v>0</v>
      </c>
      <c r="F31" s="64">
        <f t="shared" si="7"/>
        <v>0</v>
      </c>
      <c r="G31" s="64">
        <f t="shared" si="7"/>
        <v>0</v>
      </c>
      <c r="H31" s="158">
        <f t="shared" si="7"/>
        <v>0</v>
      </c>
      <c r="I31" s="61"/>
      <c r="J31" s="62"/>
      <c r="K31" s="62"/>
      <c r="L31" s="62"/>
      <c r="M31" s="62"/>
    </row>
    <row r="32" spans="1:13" s="10" customFormat="1" ht="13.9" customHeight="1">
      <c r="A32" s="428"/>
      <c r="B32" s="58" t="s">
        <v>28</v>
      </c>
      <c r="C32" s="65">
        <f t="shared" ref="C32:H32" si="8">COUNTIF(C9:C27,"=Not Met")</f>
        <v>0</v>
      </c>
      <c r="D32" s="66">
        <f t="shared" si="8"/>
        <v>0</v>
      </c>
      <c r="E32" s="66">
        <f t="shared" si="8"/>
        <v>0</v>
      </c>
      <c r="F32" s="66">
        <f t="shared" si="8"/>
        <v>0</v>
      </c>
      <c r="G32" s="66">
        <f t="shared" si="8"/>
        <v>0</v>
      </c>
      <c r="H32" s="159">
        <f t="shared" si="8"/>
        <v>0</v>
      </c>
      <c r="I32" s="61"/>
      <c r="J32" s="62"/>
      <c r="K32" s="62"/>
      <c r="L32" s="62"/>
      <c r="M32" s="62"/>
    </row>
    <row r="33" spans="1:13" s="10" customFormat="1" ht="13.9" customHeight="1">
      <c r="A33" s="428"/>
      <c r="B33" s="58" t="s">
        <v>29</v>
      </c>
      <c r="C33" s="63">
        <f t="shared" ref="C33:H33" si="9">IF(SUM(C30,C32)=0,0,C32/SUM(C30,C32))</f>
        <v>0</v>
      </c>
      <c r="D33" s="64">
        <f t="shared" si="9"/>
        <v>0</v>
      </c>
      <c r="E33" s="64">
        <f t="shared" si="9"/>
        <v>0</v>
      </c>
      <c r="F33" s="64">
        <f t="shared" si="9"/>
        <v>0</v>
      </c>
      <c r="G33" s="64">
        <f t="shared" si="9"/>
        <v>0</v>
      </c>
      <c r="H33" s="158">
        <f t="shared" si="9"/>
        <v>0</v>
      </c>
      <c r="I33" s="61"/>
      <c r="J33" s="62"/>
      <c r="K33" s="62"/>
      <c r="L33" s="62"/>
      <c r="M33" s="62"/>
    </row>
    <row r="34" spans="1:13" s="10" customFormat="1" ht="13.9" customHeight="1" thickBot="1">
      <c r="A34" s="428"/>
      <c r="B34" s="58" t="s">
        <v>30</v>
      </c>
      <c r="C34" s="67">
        <f t="shared" ref="C34:H34" si="10">COUNTIF(C9:C27,"=N/A")</f>
        <v>0</v>
      </c>
      <c r="D34" s="68">
        <f t="shared" si="10"/>
        <v>0</v>
      </c>
      <c r="E34" s="68">
        <f t="shared" si="10"/>
        <v>0</v>
      </c>
      <c r="F34" s="68">
        <f t="shared" si="10"/>
        <v>0</v>
      </c>
      <c r="G34" s="68">
        <f t="shared" si="10"/>
        <v>0</v>
      </c>
      <c r="H34" s="160">
        <f t="shared" si="10"/>
        <v>0</v>
      </c>
      <c r="I34" s="69"/>
      <c r="J34" s="70"/>
      <c r="K34" s="70"/>
      <c r="L34" s="70"/>
      <c r="M34" s="70"/>
    </row>
    <row r="35" spans="1:13" s="10" customFormat="1" ht="13.9" customHeight="1">
      <c r="A35" s="460"/>
      <c r="B35" s="460"/>
      <c r="C35" s="460"/>
      <c r="D35" s="460"/>
      <c r="E35" s="460"/>
      <c r="F35" s="460"/>
      <c r="G35" s="460"/>
      <c r="H35" s="460"/>
      <c r="I35" s="460"/>
      <c r="J35" s="460"/>
      <c r="K35" s="460"/>
      <c r="L35" s="460"/>
      <c r="M35" s="460"/>
    </row>
    <row r="36" spans="1:13" s="10" customFormat="1" ht="24.95" customHeight="1">
      <c r="A36" s="235"/>
      <c r="B36" s="236" t="s">
        <v>154</v>
      </c>
      <c r="C36" s="239" t="s">
        <v>19</v>
      </c>
      <c r="D36" s="461"/>
      <c r="E36" s="462"/>
      <c r="F36" s="462"/>
      <c r="G36" s="462"/>
      <c r="H36" s="462"/>
      <c r="I36" s="462"/>
      <c r="J36" s="462"/>
      <c r="K36" s="462"/>
      <c r="L36" s="462"/>
      <c r="M36" s="463"/>
    </row>
    <row r="37" spans="1:13" s="10" customFormat="1" ht="24.95" customHeight="1">
      <c r="A37" s="235"/>
      <c r="B37" s="237"/>
      <c r="C37" s="240" t="s">
        <v>20</v>
      </c>
      <c r="D37" s="454"/>
      <c r="E37" s="455"/>
      <c r="F37" s="455"/>
      <c r="G37" s="455"/>
      <c r="H37" s="455"/>
      <c r="I37" s="455"/>
      <c r="J37" s="455"/>
      <c r="K37" s="455"/>
      <c r="L37" s="455"/>
      <c r="M37" s="456"/>
    </row>
    <row r="38" spans="1:13" s="10" customFormat="1" ht="24.95" customHeight="1">
      <c r="A38" s="235"/>
      <c r="B38" s="237"/>
      <c r="C38" s="240" t="s">
        <v>21</v>
      </c>
      <c r="D38" s="454"/>
      <c r="E38" s="455"/>
      <c r="F38" s="455"/>
      <c r="G38" s="455"/>
      <c r="H38" s="455"/>
      <c r="I38" s="455"/>
      <c r="J38" s="455"/>
      <c r="K38" s="455"/>
      <c r="L38" s="455"/>
      <c r="M38" s="456"/>
    </row>
    <row r="39" spans="1:13" s="10" customFormat="1" ht="24.95" customHeight="1">
      <c r="A39" s="235"/>
      <c r="B39" s="237"/>
      <c r="C39" s="240" t="s">
        <v>22</v>
      </c>
      <c r="D39" s="454"/>
      <c r="E39" s="455"/>
      <c r="F39" s="455"/>
      <c r="G39" s="455"/>
      <c r="H39" s="455"/>
      <c r="I39" s="455"/>
      <c r="J39" s="455"/>
      <c r="K39" s="455"/>
      <c r="L39" s="455"/>
      <c r="M39" s="456"/>
    </row>
    <row r="40" spans="1:13" s="10" customFormat="1" ht="24.95" customHeight="1">
      <c r="A40" s="235"/>
      <c r="B40" s="237"/>
      <c r="C40" s="240" t="s">
        <v>23</v>
      </c>
      <c r="D40" s="454"/>
      <c r="E40" s="455"/>
      <c r="F40" s="455"/>
      <c r="G40" s="455"/>
      <c r="H40" s="455"/>
      <c r="I40" s="455"/>
      <c r="J40" s="455"/>
      <c r="K40" s="455"/>
      <c r="L40" s="455"/>
      <c r="M40" s="456"/>
    </row>
    <row r="41" spans="1:13" ht="24.95" customHeight="1">
      <c r="A41" s="235"/>
      <c r="B41" s="238"/>
      <c r="C41" s="241" t="s">
        <v>24</v>
      </c>
      <c r="D41" s="457"/>
      <c r="E41" s="458"/>
      <c r="F41" s="458"/>
      <c r="G41" s="458"/>
      <c r="H41" s="458"/>
      <c r="I41" s="458"/>
      <c r="J41" s="458"/>
      <c r="K41" s="458"/>
      <c r="L41" s="458"/>
      <c r="M41" s="459"/>
    </row>
    <row r="42" spans="1:13">
      <c r="B42" s="172"/>
    </row>
    <row r="43" spans="1:13">
      <c r="B43" s="172"/>
    </row>
    <row r="44" spans="1:13">
      <c r="B44" s="172"/>
    </row>
  </sheetData>
  <sheetProtection sheet="1" objects="1" scenarios="1"/>
  <mergeCells count="7">
    <mergeCell ref="D41:M41"/>
    <mergeCell ref="A35:M35"/>
    <mergeCell ref="D36:M36"/>
    <mergeCell ref="D37:M37"/>
    <mergeCell ref="D38:M38"/>
    <mergeCell ref="D39:M39"/>
    <mergeCell ref="D40:M40"/>
  </mergeCells>
  <conditionalFormatting sqref="C14:H16 C23:H27 C18:H21 C11:H12">
    <cfRule type="expression" dxfId="186" priority="8" stopIfTrue="1">
      <formula>AND(C$9&lt;&gt;"",C11="")</formula>
    </cfRule>
    <cfRule type="cellIs" dxfId="185" priority="10" stopIfTrue="1" operator="equal">
      <formula>"N/A"</formula>
    </cfRule>
  </conditionalFormatting>
  <conditionalFormatting sqref="C9:H9 C14:H16 C23:H27 C18:H21 C11:H12">
    <cfRule type="cellIs" dxfId="184" priority="9" stopIfTrue="1" operator="equal">
      <formula>"Not Met"</formula>
    </cfRule>
  </conditionalFormatting>
  <conditionalFormatting sqref="C9:H9">
    <cfRule type="expression" dxfId="183" priority="7" stopIfTrue="1">
      <formula>OR(C9="",C9="N/A")</formula>
    </cfRule>
  </conditionalFormatting>
  <conditionalFormatting sqref="C17:H17">
    <cfRule type="cellIs" dxfId="182" priority="4" stopIfTrue="1" operator="equal">
      <formula>"Not Met"</formula>
    </cfRule>
  </conditionalFormatting>
  <conditionalFormatting sqref="C17:H17">
    <cfRule type="expression" dxfId="181" priority="3" stopIfTrue="1">
      <formula>OR(C17="",C17="N/A")</formula>
    </cfRule>
  </conditionalFormatting>
  <conditionalFormatting sqref="C10:H10">
    <cfRule type="cellIs" dxfId="180" priority="6" stopIfTrue="1" operator="equal">
      <formula>"Not Met"</formula>
    </cfRule>
  </conditionalFormatting>
  <conditionalFormatting sqref="C10:H10">
    <cfRule type="expression" dxfId="179" priority="5" stopIfTrue="1">
      <formula>OR(C10="",C10="N/A")</formula>
    </cfRule>
  </conditionalFormatting>
  <conditionalFormatting sqref="C13:H13">
    <cfRule type="cellIs" dxfId="178" priority="2" stopIfTrue="1" operator="equal">
      <formula>"Not Met"</formula>
    </cfRule>
  </conditionalFormatting>
  <conditionalFormatting sqref="C13:H13">
    <cfRule type="expression" dxfId="177" priority="1" stopIfTrue="1">
      <formula>OR(C13="",C13="N/A")</formula>
    </cfRule>
  </conditionalFormatting>
  <dataValidations count="3">
    <dataValidation type="list" allowBlank="1" showInputMessage="1" showErrorMessage="1" sqref="C23:H27">
      <formula1>"YES, NO, N/A"</formula1>
    </dataValidation>
    <dataValidation type="list" allowBlank="1" showInputMessage="1" showErrorMessage="1" sqref="C12:H12">
      <formula1>"YES,NO"</formula1>
    </dataValidation>
    <dataValidation type="list" allowBlank="1" showInputMessage="1" showErrorMessage="1" sqref="C14:H16 C18:H21">
      <formula1>"YES,NO,N/A"</formula1>
    </dataValidation>
  </dataValidations>
  <printOptions horizontalCentered="1"/>
  <pageMargins left="0.2" right="0.2" top="0.3" bottom="0.35" header="0.25" footer="0"/>
  <pageSetup paperSize="5" scale="94" orientation="landscape" r:id="rId1"/>
  <headerFooter alignWithMargins="0">
    <oddFooter>&amp;L&amp;8&amp;K000000IDD Group Living - Sevices Initial Authorization&amp;R&amp;8&amp;K000000&amp;P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2" activePane="bottomRight" state="frozen"/>
      <selection activeCell="C9" sqref="C9"/>
      <selection pane="topRight" activeCell="C9" sqref="C9"/>
      <selection pane="bottomLeft" activeCell="C9" sqref="C9"/>
      <selection pane="bottomRight" activeCell="C18" sqref="C13:C18"/>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305</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76" priority="1" operator="equal">
      <formula>"NOT MET"</formula>
    </cfRule>
    <cfRule type="cellIs" dxfId="175" priority="2" operator="equal">
      <formula>"MET"</formula>
    </cfRule>
  </conditionalFormatting>
  <dataValidations count="2">
    <dataValidation type="list" allowBlank="1" showInputMessage="1" showErrorMessage="1" sqref="C7:H7">
      <formula1>"ADSN, CDSN"</formula1>
    </dataValidation>
    <dataValidation type="list" allowBlank="1" showInputMessage="1" showErrorMessage="1" sqref="C13:H17">
      <formula1>"YES, NO"</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BF32"/>
  <sheetViews>
    <sheetView zoomScaleNormal="100" zoomScaleSheetLayoutView="50" workbookViewId="0">
      <pane xSplit="2" ySplit="8" topLeftCell="C9" activePane="bottomRight" state="frozen"/>
      <selection activeCell="C9" sqref="C9"/>
      <selection pane="topRight" activeCell="C9" sqref="C9"/>
      <selection pane="bottomLeft" activeCell="C9" sqref="C9"/>
      <selection pane="bottomRight" activeCell="C13" sqref="C13"/>
    </sheetView>
  </sheetViews>
  <sheetFormatPr defaultColWidth="8.85546875" defaultRowHeight="12.75"/>
  <cols>
    <col min="1" max="1" width="3.28515625" style="357" customWidth="1"/>
    <col min="2" max="2" width="75.7109375" style="71" customWidth="1"/>
    <col min="3" max="8" width="7.7109375" style="72" customWidth="1"/>
    <col min="9" max="13" width="7.7109375" style="73" customWidth="1"/>
    <col min="14" max="16384" width="8.85546875" style="3"/>
  </cols>
  <sheetData>
    <row r="1" spans="1:58" ht="18" customHeight="1">
      <c r="A1" s="137"/>
      <c r="B1" s="138"/>
      <c r="C1" s="385" t="s">
        <v>304</v>
      </c>
      <c r="D1" s="383"/>
      <c r="E1" s="383"/>
      <c r="F1" s="383"/>
      <c r="G1" s="383"/>
      <c r="H1" s="383"/>
      <c r="I1" s="138"/>
      <c r="J1" s="138"/>
      <c r="K1" s="138"/>
      <c r="L1" s="138"/>
      <c r="M1" s="270"/>
    </row>
    <row r="2" spans="1:58" ht="18" customHeight="1">
      <c r="A2" s="139"/>
      <c r="B2" s="153" t="s">
        <v>167</v>
      </c>
      <c r="C2" s="152" t="str">
        <f>IF('Workbook Set-up'!$B$4="","[Name of LME-MCO]",'Workbook Set-up'!$B$4)</f>
        <v>[Name of LME-MCO]</v>
      </c>
      <c r="D2" s="140"/>
      <c r="E2" s="140"/>
      <c r="F2" s="140"/>
      <c r="G2" s="140"/>
      <c r="H2" s="140"/>
      <c r="I2" s="140"/>
      <c r="J2" s="140"/>
      <c r="K2" s="140"/>
      <c r="L2" s="140"/>
      <c r="M2" s="147"/>
    </row>
    <row r="3" spans="1:58"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58"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58" s="8" customFormat="1" ht="15" customHeight="1">
      <c r="A5" s="18"/>
      <c r="B5" s="155" t="s">
        <v>202</v>
      </c>
      <c r="C5" s="407" t="str">
        <f>IF('Grp Living Mod Cont Eligibilit'!C6="","",'Grp Living Mod Cont Eligibilit'!C6)</f>
        <v/>
      </c>
      <c r="D5" s="408" t="str">
        <f>IF('Grp Living Mod Cont Eligibilit'!D6="","",'Grp Living Mod Cont Eligibilit'!D6)</f>
        <v/>
      </c>
      <c r="E5" s="408" t="str">
        <f>IF('Grp Living Mod Cont Eligibilit'!E6="","",'Grp Living Mod Cont Eligibilit'!E6)</f>
        <v/>
      </c>
      <c r="F5" s="408" t="str">
        <f>IF('Grp Living Mod Cont Eligibilit'!F6="","",'Grp Living Mod Cont Eligibilit'!F6)</f>
        <v/>
      </c>
      <c r="G5" s="408" t="str">
        <f>IF('Grp Living Mod Cont Eligibilit'!G6="","",'Grp Living Mod Cont Eligibilit'!G6)</f>
        <v/>
      </c>
      <c r="H5" s="409" t="str">
        <f>IF('Grp Living Mod Cont Eligibilit'!H6="","",'Grp Living Mod Cont Eligibilit'!H6)</f>
        <v/>
      </c>
      <c r="I5" s="15"/>
      <c r="J5" s="16"/>
      <c r="K5" s="16"/>
      <c r="L5" s="16"/>
      <c r="M5" s="17"/>
    </row>
    <row r="6" spans="1:58" s="8" customFormat="1" ht="15" customHeight="1">
      <c r="A6" s="18"/>
      <c r="B6" s="155" t="s">
        <v>203</v>
      </c>
      <c r="C6" s="410" t="str">
        <f>IF('Grp Living Mod Cont Eligibilit'!C7="","",'Grp Living Mod Cont Eligibilit'!C7)</f>
        <v/>
      </c>
      <c r="D6" s="266" t="str">
        <f>IF('Grp Living Mod Cont Eligibilit'!D7="","",'Grp Living Mod Cont Eligibilit'!D7)</f>
        <v/>
      </c>
      <c r="E6" s="266" t="str">
        <f>IF('Grp Living Mod Cont Eligibilit'!E7="","",'Grp Living Mod Cont Eligibilit'!E7)</f>
        <v/>
      </c>
      <c r="F6" s="266" t="str">
        <f>IF('Grp Living Mod Cont Eligibilit'!F7="","",'Grp Living Mod Cont Eligibilit'!F7)</f>
        <v/>
      </c>
      <c r="G6" s="266" t="str">
        <f>IF('Grp Living Mod Cont Eligibilit'!G7="","",'Grp Living Mod Cont Eligibilit'!G7)</f>
        <v/>
      </c>
      <c r="H6" s="341" t="str">
        <f>IF('Grp Living Mod Cont Eligibilit'!H7="","",'Grp Living Mod Cont Eligibilit'!H7)</f>
        <v/>
      </c>
      <c r="I6" s="15"/>
      <c r="J6" s="16"/>
      <c r="K6" s="16"/>
      <c r="L6" s="16"/>
      <c r="M6" s="17"/>
    </row>
    <row r="7" spans="1:58" s="8" customFormat="1" ht="15" customHeight="1" thickBot="1">
      <c r="A7" s="18"/>
      <c r="B7" s="155" t="s">
        <v>201</v>
      </c>
      <c r="C7" s="411" t="str">
        <f>IF('Grp Living Mod Cont Eligibilit'!C9="","",'Grp Living Mod Cont Eligibilit'!C9)</f>
        <v/>
      </c>
      <c r="D7" s="412" t="str">
        <f>IF('Grp Living Mod Cont Eligibilit'!D9="","",'Grp Living Mod Cont Eligibilit'!D9)</f>
        <v/>
      </c>
      <c r="E7" s="412" t="str">
        <f>IF('Grp Living Mod Cont Eligibilit'!E9="","",'Grp Living Mod Cont Eligibilit'!E9)</f>
        <v/>
      </c>
      <c r="F7" s="412" t="str">
        <f>IF('Grp Living Mod Cont Eligibilit'!F9="","",'Grp Living Mod Cont Eligibilit'!F9)</f>
        <v/>
      </c>
      <c r="G7" s="412" t="str">
        <f>IF('Grp Living Mod Cont Eligibilit'!G9="","",'Grp Living Mod Cont Eligibilit'!G9)</f>
        <v/>
      </c>
      <c r="H7" s="413" t="str">
        <f>IF('Grp Living Mod Cont Eligibilit'!H9="","",'Grp Living Mod Cont Eligibilit'!H9)</f>
        <v/>
      </c>
      <c r="I7" s="15" t="s">
        <v>11</v>
      </c>
      <c r="J7" s="16"/>
      <c r="K7" s="16"/>
      <c r="L7" s="16"/>
      <c r="M7" s="17"/>
    </row>
    <row r="8" spans="1:58"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58" s="37" customFormat="1" ht="25.5">
      <c r="A9" s="47" t="s">
        <v>19</v>
      </c>
      <c r="B9" s="166" t="s">
        <v>266</v>
      </c>
      <c r="C9" s="183" t="str">
        <f>IF('Grp Living Mod Cont Eligibilit'!C12=0,"",'Grp Living Mod Cont Eligibilit'!C12)</f>
        <v/>
      </c>
      <c r="D9" s="184" t="str">
        <f>IF('Grp Living Mod Cont Eligibilit'!D12=0,"",'Grp Living Mod Cont Eligibilit'!D12)</f>
        <v/>
      </c>
      <c r="E9" s="184" t="str">
        <f>IF('Grp Living Mod Cont Eligibilit'!E12=0,"",'Grp Living Mod Cont Eligibilit'!E12)</f>
        <v/>
      </c>
      <c r="F9" s="184" t="str">
        <f>IF('Grp Living Mod Cont Eligibilit'!F12=0,"",'Grp Living Mod Cont Eligibilit'!F12)</f>
        <v/>
      </c>
      <c r="G9" s="184" t="str">
        <f>IF('Grp Living Mod Cont Eligibilit'!G12=0,"",'Grp Living Mod Cont Eligibilit'!G12)</f>
        <v/>
      </c>
      <c r="H9" s="185" t="str">
        <f>IF('Grp Living Mod Cont Eligibilit'!H12=0,"",'Grp Living Mod Cont Eligibilit'!H12)</f>
        <v/>
      </c>
      <c r="I9" s="49">
        <f>COUNTIF(C9:H9,"=Met")</f>
        <v>0</v>
      </c>
      <c r="J9" s="50">
        <f t="shared" ref="J9:J11" si="0">IF(SUM(I9,K9)=0,0,I9/SUM(I9,K9))</f>
        <v>0</v>
      </c>
      <c r="K9" s="42">
        <f>COUNTIF(C9:H9,"=Not Met")</f>
        <v>0</v>
      </c>
      <c r="L9" s="50">
        <f t="shared" ref="L9:L11" si="1">IF(SUM(I9,K9)=0,0,K9/SUM(I9,K9))</f>
        <v>0</v>
      </c>
      <c r="M9" s="51">
        <f>COUNTIF(C9:H9,"=N/A")</f>
        <v>0</v>
      </c>
    </row>
    <row r="10" spans="1:58" s="37" customFormat="1">
      <c r="A10" s="414" t="s">
        <v>20</v>
      </c>
      <c r="B10" s="128" t="s">
        <v>240</v>
      </c>
      <c r="C10" s="429"/>
      <c r="D10" s="48"/>
      <c r="E10" s="48"/>
      <c r="F10" s="48"/>
      <c r="G10" s="48"/>
      <c r="H10" s="430"/>
      <c r="I10" s="49">
        <f>COUNTIF(C10:H10,"=Met")</f>
        <v>0</v>
      </c>
      <c r="J10" s="50">
        <f t="shared" si="0"/>
        <v>0</v>
      </c>
      <c r="K10" s="42">
        <f>COUNTIF(C10:H10,"=Not Met")</f>
        <v>0</v>
      </c>
      <c r="L10" s="50">
        <f t="shared" si="1"/>
        <v>0</v>
      </c>
      <c r="M10" s="51">
        <f>COUNTIF(C10:H10,"=N/A")</f>
        <v>0</v>
      </c>
    </row>
    <row r="11" spans="1:58" s="37" customFormat="1" ht="25.5">
      <c r="A11" s="165" t="s">
        <v>21</v>
      </c>
      <c r="B11" s="342" t="s">
        <v>241</v>
      </c>
      <c r="C11" s="189" t="str">
        <f t="shared" ref="C11:H11" si="2">IF(COUNTIF(C12:C18, "=YES")&gt;=1,"MET", IF(COUNTIF(C12:C18, "=NO")&gt;=1, "NOT MET", IF(COUNTIF(C12:C18, "=N/A")=7,"N/A", "")))</f>
        <v/>
      </c>
      <c r="D11" s="190" t="str">
        <f t="shared" si="2"/>
        <v/>
      </c>
      <c r="E11" s="190" t="str">
        <f t="shared" si="2"/>
        <v/>
      </c>
      <c r="F11" s="190" t="str">
        <f t="shared" si="2"/>
        <v/>
      </c>
      <c r="G11" s="190" t="str">
        <f t="shared" si="2"/>
        <v/>
      </c>
      <c r="H11" s="191" t="str">
        <f t="shared" si="2"/>
        <v/>
      </c>
      <c r="I11" s="40">
        <f>COUNTIF(C11:H11,"=Met")</f>
        <v>0</v>
      </c>
      <c r="J11" s="41">
        <f t="shared" si="0"/>
        <v>0</v>
      </c>
      <c r="K11" s="44">
        <f>COUNTIF(C11:H11,"=Not Met")</f>
        <v>0</v>
      </c>
      <c r="L11" s="41">
        <f t="shared" si="1"/>
        <v>0</v>
      </c>
      <c r="M11" s="43">
        <f>COUNTIF(C11:H11,"=N/A")</f>
        <v>0</v>
      </c>
    </row>
    <row r="12" spans="1:58" s="37" customFormat="1" ht="25.5">
      <c r="A12" s="38" t="s">
        <v>205</v>
      </c>
      <c r="B12" s="128" t="s">
        <v>248</v>
      </c>
      <c r="C12" s="35"/>
      <c r="D12" s="52"/>
      <c r="E12" s="53"/>
      <c r="F12" s="52"/>
      <c r="G12" s="53"/>
      <c r="H12" s="54"/>
      <c r="I12" s="192"/>
      <c r="J12" s="193"/>
      <c r="K12" s="194"/>
      <c r="L12" s="193"/>
      <c r="M12" s="195"/>
    </row>
    <row r="13" spans="1:58" s="37" customFormat="1" ht="25.5">
      <c r="A13" s="38" t="s">
        <v>242</v>
      </c>
      <c r="B13" s="128" t="s">
        <v>249</v>
      </c>
      <c r="C13" s="35"/>
      <c r="D13" s="52"/>
      <c r="E13" s="53"/>
      <c r="F13" s="52"/>
      <c r="G13" s="53"/>
      <c r="H13" s="54"/>
      <c r="I13" s="192"/>
      <c r="J13" s="193"/>
      <c r="K13" s="194"/>
      <c r="L13" s="193"/>
      <c r="M13" s="195"/>
    </row>
    <row r="14" spans="1:58" s="37" customFormat="1">
      <c r="A14" s="47" t="s">
        <v>209</v>
      </c>
      <c r="B14" s="128" t="s">
        <v>243</v>
      </c>
      <c r="C14" s="35"/>
      <c r="D14" s="52"/>
      <c r="E14" s="53"/>
      <c r="F14" s="52"/>
      <c r="G14" s="53"/>
      <c r="H14" s="54"/>
      <c r="I14" s="200"/>
      <c r="J14" s="201"/>
      <c r="K14" s="202"/>
      <c r="L14" s="201"/>
      <c r="M14" s="203"/>
    </row>
    <row r="15" spans="1:58" s="45" customFormat="1">
      <c r="A15" s="46" t="s">
        <v>206</v>
      </c>
      <c r="B15" s="36" t="s">
        <v>244</v>
      </c>
      <c r="C15" s="39"/>
      <c r="D15" s="48"/>
      <c r="E15" s="48"/>
      <c r="F15" s="48"/>
      <c r="G15" s="48"/>
      <c r="H15" s="164"/>
      <c r="I15" s="192"/>
      <c r="J15" s="193"/>
      <c r="K15" s="194"/>
      <c r="L15" s="193"/>
      <c r="M15" s="195"/>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row>
    <row r="16" spans="1:58" s="45" customFormat="1" ht="38.25">
      <c r="A16" s="46" t="s">
        <v>207</v>
      </c>
      <c r="B16" s="36" t="s">
        <v>245</v>
      </c>
      <c r="C16" s="39"/>
      <c r="D16" s="48"/>
      <c r="E16" s="48"/>
      <c r="F16" s="48"/>
      <c r="G16" s="48"/>
      <c r="H16" s="164"/>
      <c r="I16" s="192"/>
      <c r="J16" s="193"/>
      <c r="K16" s="194"/>
      <c r="L16" s="193"/>
      <c r="M16" s="195"/>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row>
    <row r="17" spans="1:58" s="45" customFormat="1">
      <c r="A17" s="46" t="s">
        <v>246</v>
      </c>
      <c r="B17" s="36" t="s">
        <v>247</v>
      </c>
      <c r="C17" s="35"/>
      <c r="D17" s="52"/>
      <c r="E17" s="52"/>
      <c r="F17" s="52"/>
      <c r="G17" s="52"/>
      <c r="H17" s="151"/>
      <c r="I17" s="192"/>
      <c r="J17" s="193"/>
      <c r="K17" s="194"/>
      <c r="L17" s="193"/>
      <c r="M17" s="195"/>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row>
    <row r="18" spans="1:58" s="75" customFormat="1" ht="13.5" thickBot="1">
      <c r="A18" s="161" t="s">
        <v>253</v>
      </c>
      <c r="B18" s="162" t="s">
        <v>252</v>
      </c>
      <c r="C18" s="35"/>
      <c r="D18" s="52"/>
      <c r="E18" s="52"/>
      <c r="F18" s="52"/>
      <c r="G18" s="52"/>
      <c r="H18" s="151"/>
      <c r="I18" s="335"/>
      <c r="J18" s="336"/>
      <c r="K18" s="337"/>
      <c r="L18" s="336"/>
      <c r="M18" s="338"/>
    </row>
    <row r="19" spans="1:58" s="10" customFormat="1" ht="13.9" customHeight="1" thickBot="1">
      <c r="A19" s="357"/>
      <c r="B19" s="55" t="s">
        <v>25</v>
      </c>
      <c r="C19" s="125"/>
      <c r="D19" s="126"/>
      <c r="E19" s="126"/>
      <c r="F19" s="126"/>
      <c r="G19" s="126"/>
      <c r="H19" s="127"/>
      <c r="I19" s="56"/>
      <c r="J19" s="56"/>
      <c r="K19" s="56"/>
      <c r="L19" s="56"/>
      <c r="M19" s="56"/>
    </row>
    <row r="20" spans="1:58" s="10" customFormat="1" ht="13.9" customHeight="1" thickBot="1">
      <c r="A20" s="357"/>
      <c r="B20" s="55"/>
      <c r="C20" s="57"/>
      <c r="D20" s="57"/>
      <c r="E20" s="57"/>
      <c r="F20" s="57"/>
      <c r="G20" s="57"/>
      <c r="H20" s="57"/>
      <c r="I20" s="56"/>
      <c r="J20" s="56"/>
      <c r="K20" s="56"/>
      <c r="L20" s="56"/>
      <c r="M20" s="56"/>
    </row>
    <row r="21" spans="1:58" s="10" customFormat="1" ht="13.9" customHeight="1">
      <c r="A21" s="357"/>
      <c r="B21" s="58" t="s">
        <v>26</v>
      </c>
      <c r="C21" s="59">
        <f t="shared" ref="C21:H21" si="3">COUNTIF(C9:C18,"=Met")</f>
        <v>0</v>
      </c>
      <c r="D21" s="60">
        <f t="shared" si="3"/>
        <v>0</v>
      </c>
      <c r="E21" s="60">
        <f t="shared" si="3"/>
        <v>0</v>
      </c>
      <c r="F21" s="60">
        <f t="shared" si="3"/>
        <v>0</v>
      </c>
      <c r="G21" s="60">
        <f t="shared" si="3"/>
        <v>0</v>
      </c>
      <c r="H21" s="157">
        <f t="shared" si="3"/>
        <v>0</v>
      </c>
      <c r="I21" s="61"/>
      <c r="J21" s="62"/>
      <c r="K21" s="62"/>
      <c r="L21" s="62"/>
      <c r="M21" s="62"/>
    </row>
    <row r="22" spans="1:58" s="10" customFormat="1" ht="13.9" customHeight="1">
      <c r="A22" s="357"/>
      <c r="B22" s="58" t="s">
        <v>27</v>
      </c>
      <c r="C22" s="63">
        <f t="shared" ref="C22:H22" si="4">IF(SUM(C21,C23)=0,0,C21/SUM(C21,C23))</f>
        <v>0</v>
      </c>
      <c r="D22" s="64">
        <f t="shared" si="4"/>
        <v>0</v>
      </c>
      <c r="E22" s="64">
        <f t="shared" si="4"/>
        <v>0</v>
      </c>
      <c r="F22" s="64">
        <f t="shared" si="4"/>
        <v>0</v>
      </c>
      <c r="G22" s="64">
        <f t="shared" si="4"/>
        <v>0</v>
      </c>
      <c r="H22" s="158">
        <f t="shared" si="4"/>
        <v>0</v>
      </c>
      <c r="I22" s="61"/>
      <c r="J22" s="62"/>
      <c r="K22" s="62"/>
      <c r="L22" s="62"/>
      <c r="M22" s="62"/>
    </row>
    <row r="23" spans="1:58" s="10" customFormat="1" ht="13.9" customHeight="1">
      <c r="A23" s="357"/>
      <c r="B23" s="58" t="s">
        <v>28</v>
      </c>
      <c r="C23" s="65">
        <f t="shared" ref="C23:H23" si="5">COUNTIF(C9:C18,"=Not Met")</f>
        <v>0</v>
      </c>
      <c r="D23" s="66">
        <f t="shared" si="5"/>
        <v>0</v>
      </c>
      <c r="E23" s="66">
        <f t="shared" si="5"/>
        <v>0</v>
      </c>
      <c r="F23" s="66">
        <f t="shared" si="5"/>
        <v>0</v>
      </c>
      <c r="G23" s="66">
        <f t="shared" si="5"/>
        <v>0</v>
      </c>
      <c r="H23" s="159">
        <f t="shared" si="5"/>
        <v>0</v>
      </c>
      <c r="I23" s="61"/>
      <c r="J23" s="62"/>
      <c r="K23" s="62"/>
      <c r="L23" s="62"/>
      <c r="M23" s="62"/>
    </row>
    <row r="24" spans="1:58" s="10" customFormat="1" ht="13.9" customHeight="1">
      <c r="A24" s="357"/>
      <c r="B24" s="58" t="s">
        <v>29</v>
      </c>
      <c r="C24" s="63">
        <f t="shared" ref="C24:H24" si="6">IF(SUM(C21,C23)=0,0,C23/SUM(C21,C23))</f>
        <v>0</v>
      </c>
      <c r="D24" s="64">
        <f t="shared" si="6"/>
        <v>0</v>
      </c>
      <c r="E24" s="64">
        <f t="shared" si="6"/>
        <v>0</v>
      </c>
      <c r="F24" s="64">
        <f t="shared" si="6"/>
        <v>0</v>
      </c>
      <c r="G24" s="64">
        <f t="shared" si="6"/>
        <v>0</v>
      </c>
      <c r="H24" s="158">
        <f t="shared" si="6"/>
        <v>0</v>
      </c>
      <c r="I24" s="61"/>
      <c r="J24" s="62"/>
      <c r="K24" s="62"/>
      <c r="L24" s="62"/>
      <c r="M24" s="62"/>
    </row>
    <row r="25" spans="1:58" s="10" customFormat="1" ht="13.9" customHeight="1" thickBot="1">
      <c r="A25" s="357"/>
      <c r="B25" s="58" t="s">
        <v>30</v>
      </c>
      <c r="C25" s="67">
        <f t="shared" ref="C25:H25" si="7">COUNTIF(C9:C18,"=N/A")</f>
        <v>0</v>
      </c>
      <c r="D25" s="68">
        <f t="shared" si="7"/>
        <v>0</v>
      </c>
      <c r="E25" s="68">
        <f t="shared" si="7"/>
        <v>0</v>
      </c>
      <c r="F25" s="68">
        <f t="shared" si="7"/>
        <v>0</v>
      </c>
      <c r="G25" s="68">
        <f t="shared" si="7"/>
        <v>0</v>
      </c>
      <c r="H25" s="160">
        <f t="shared" si="7"/>
        <v>0</v>
      </c>
      <c r="I25" s="69"/>
      <c r="J25" s="70"/>
      <c r="K25" s="70"/>
      <c r="L25" s="70"/>
      <c r="M25" s="70"/>
    </row>
    <row r="26" spans="1:58" s="10" customFormat="1" ht="13.9" customHeight="1">
      <c r="A26" s="460"/>
      <c r="B26" s="460"/>
      <c r="C26" s="460"/>
      <c r="D26" s="460"/>
      <c r="E26" s="460"/>
      <c r="F26" s="460"/>
      <c r="G26" s="460"/>
      <c r="H26" s="460"/>
      <c r="I26" s="460"/>
      <c r="J26" s="460"/>
      <c r="K26" s="460"/>
      <c r="L26" s="460"/>
      <c r="M26" s="460"/>
    </row>
    <row r="27" spans="1:58" s="10" customFormat="1" ht="24.95" customHeight="1">
      <c r="A27" s="235"/>
      <c r="B27" s="236" t="s">
        <v>154</v>
      </c>
      <c r="C27" s="239" t="s">
        <v>19</v>
      </c>
      <c r="D27" s="461"/>
      <c r="E27" s="462"/>
      <c r="F27" s="462"/>
      <c r="G27" s="462"/>
      <c r="H27" s="462"/>
      <c r="I27" s="462"/>
      <c r="J27" s="462"/>
      <c r="K27" s="462"/>
      <c r="L27" s="462"/>
      <c r="M27" s="463"/>
    </row>
    <row r="28" spans="1:58" s="10" customFormat="1" ht="24.95" customHeight="1">
      <c r="A28" s="235"/>
      <c r="B28" s="237"/>
      <c r="C28" s="240" t="s">
        <v>20</v>
      </c>
      <c r="D28" s="454"/>
      <c r="E28" s="455"/>
      <c r="F28" s="455"/>
      <c r="G28" s="455"/>
      <c r="H28" s="455"/>
      <c r="I28" s="455"/>
      <c r="J28" s="455"/>
      <c r="K28" s="455"/>
      <c r="L28" s="455"/>
      <c r="M28" s="456"/>
    </row>
    <row r="29" spans="1:58" s="10" customFormat="1" ht="24.95" customHeight="1">
      <c r="A29" s="235"/>
      <c r="B29" s="237"/>
      <c r="C29" s="240" t="s">
        <v>21</v>
      </c>
      <c r="D29" s="454"/>
      <c r="E29" s="455"/>
      <c r="F29" s="455"/>
      <c r="G29" s="455"/>
      <c r="H29" s="455"/>
      <c r="I29" s="455"/>
      <c r="J29" s="455"/>
      <c r="K29" s="455"/>
      <c r="L29" s="455"/>
      <c r="M29" s="456"/>
    </row>
    <row r="30" spans="1:58" s="10" customFormat="1" ht="24.95" customHeight="1">
      <c r="A30" s="235"/>
      <c r="B30" s="237"/>
      <c r="C30" s="240" t="s">
        <v>22</v>
      </c>
      <c r="D30" s="454"/>
      <c r="E30" s="455"/>
      <c r="F30" s="455"/>
      <c r="G30" s="455"/>
      <c r="H30" s="455"/>
      <c r="I30" s="455"/>
      <c r="J30" s="455"/>
      <c r="K30" s="455"/>
      <c r="L30" s="455"/>
      <c r="M30" s="456"/>
    </row>
    <row r="31" spans="1:58" s="10" customFormat="1" ht="24.95" customHeight="1">
      <c r="A31" s="235"/>
      <c r="B31" s="237"/>
      <c r="C31" s="240" t="s">
        <v>23</v>
      </c>
      <c r="D31" s="454"/>
      <c r="E31" s="455"/>
      <c r="F31" s="455"/>
      <c r="G31" s="455"/>
      <c r="H31" s="455"/>
      <c r="I31" s="455"/>
      <c r="J31" s="455"/>
      <c r="K31" s="455"/>
      <c r="L31" s="455"/>
      <c r="M31" s="456"/>
    </row>
    <row r="32" spans="1:58" s="10" customFormat="1" ht="24.95" customHeight="1">
      <c r="A32" s="235"/>
      <c r="B32" s="237"/>
      <c r="C32" s="241" t="s">
        <v>24</v>
      </c>
      <c r="D32" s="457"/>
      <c r="E32" s="458"/>
      <c r="F32" s="458"/>
      <c r="G32" s="458"/>
      <c r="H32" s="458"/>
      <c r="I32" s="458"/>
      <c r="J32" s="458"/>
      <c r="K32" s="458"/>
      <c r="L32" s="458"/>
      <c r="M32" s="459"/>
    </row>
  </sheetData>
  <sheetProtection sheet="1" objects="1" scenarios="1"/>
  <mergeCells count="7">
    <mergeCell ref="D32:M32"/>
    <mergeCell ref="A26:M26"/>
    <mergeCell ref="D27:M27"/>
    <mergeCell ref="D28:M28"/>
    <mergeCell ref="D29:M29"/>
    <mergeCell ref="D30:M30"/>
    <mergeCell ref="D31:M31"/>
  </mergeCells>
  <conditionalFormatting sqref="C12:H18 C10:H10">
    <cfRule type="expression" dxfId="174" priority="3" stopIfTrue="1">
      <formula>AND(C$9&lt;&gt;"",C10="")</formula>
    </cfRule>
    <cfRule type="cellIs" dxfId="173" priority="5" stopIfTrue="1" operator="equal">
      <formula>"N/A"</formula>
    </cfRule>
  </conditionalFormatting>
  <conditionalFormatting sqref="C12:H18">
    <cfRule type="cellIs" dxfId="172" priority="4" stopIfTrue="1" operator="equal">
      <formula>"Not Met"</formula>
    </cfRule>
  </conditionalFormatting>
  <conditionalFormatting sqref="C9:H9 C11:H11">
    <cfRule type="expression" dxfId="171" priority="1" stopIfTrue="1">
      <formula>OR(C9="",C9="N/A")</formula>
    </cfRule>
  </conditionalFormatting>
  <conditionalFormatting sqref="C9:H11">
    <cfRule type="cellIs" dxfId="170" priority="2" stopIfTrue="1" operator="equal">
      <formula>"Not Met"</formula>
    </cfRule>
  </conditionalFormatting>
  <dataValidations count="2">
    <dataValidation type="list" allowBlank="1" showInputMessage="1" showErrorMessage="1" sqref="C10:H10">
      <formula1>"MET,NOT MET,N/A"</formula1>
    </dataValidation>
    <dataValidation type="list" allowBlank="1" showInputMessage="1" showErrorMessage="1" sqref="C12:H18">
      <formula1>"YES,NO,N/A"</formula1>
    </dataValidation>
  </dataValidations>
  <printOptions horizontalCentered="1"/>
  <pageMargins left="0.2" right="0.2" top="0.3" bottom="0.25" header="0.25" footer="0"/>
  <pageSetup paperSize="5" scale="92" orientation="landscape" r:id="rId1"/>
  <headerFooter alignWithMargins="0">
    <oddFooter>&amp;L&amp;8&amp;K000000IDD Group Living - Moderate/High Continuation&amp;R&amp;8&amp;K000000&amp;P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2" activePane="bottomRight" state="frozen"/>
      <selection activeCell="C6" sqref="C6"/>
      <selection pane="topRight" activeCell="C6" sqref="C6"/>
      <selection pane="bottomLeft" activeCell="C6" sqref="C6"/>
      <selection pane="bottomRight" activeCell="C18" sqref="C13:C18"/>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216</v>
      </c>
      <c r="D1" s="450"/>
      <c r="E1" s="450"/>
      <c r="F1" s="450"/>
      <c r="G1" s="450"/>
      <c r="H1" s="450"/>
    </row>
    <row r="2" spans="1:8" ht="18" customHeight="1">
      <c r="A2" s="167"/>
      <c r="B2" s="168"/>
      <c r="C2" s="167" t="s">
        <v>298</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6"/>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69" priority="1" operator="equal">
      <formula>"NOT MET"</formula>
    </cfRule>
    <cfRule type="cellIs" dxfId="168" priority="2" operator="equal">
      <formula>"MET"</formula>
    </cfRule>
  </conditionalFormatting>
  <dataValidations count="2">
    <dataValidation type="list" allowBlank="1" showInputMessage="1" showErrorMessage="1" sqref="C13:H17">
      <formula1>"YES, NO"</formula1>
    </dataValidation>
    <dataValidation type="list" allowBlank="1" showInputMessage="1" showErrorMessage="1" sqref="C7:H7">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44"/>
  <sheetViews>
    <sheetView zoomScaleNormal="100" zoomScaleSheetLayoutView="50" workbookViewId="0">
      <pane xSplit="2" ySplit="8" topLeftCell="C12" activePane="bottomRight" state="frozen"/>
      <selection activeCell="C6" sqref="C6"/>
      <selection pane="topRight" activeCell="C6" sqref="C6"/>
      <selection pane="bottomLeft" activeCell="C6" sqref="C6"/>
      <selection pane="bottomRight" activeCell="D15" sqref="D15"/>
    </sheetView>
  </sheetViews>
  <sheetFormatPr defaultColWidth="8.85546875" defaultRowHeight="12.75"/>
  <cols>
    <col min="1" max="1" width="3.28515625" style="428"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385" t="s">
        <v>299</v>
      </c>
      <c r="D1" s="383"/>
      <c r="E1" s="383"/>
      <c r="F1" s="383"/>
      <c r="G1" s="383"/>
      <c r="H1" s="383"/>
      <c r="I1" s="383"/>
      <c r="J1" s="383"/>
      <c r="K1" s="383"/>
      <c r="L1" s="383"/>
      <c r="M1" s="384"/>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386"/>
      <c r="J3" s="386"/>
      <c r="K3" s="386"/>
      <c r="L3" s="386"/>
      <c r="M3" s="387"/>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2"/>
      <c r="J4" s="142"/>
      <c r="K4" s="142"/>
      <c r="L4" s="142"/>
      <c r="M4" s="144"/>
    </row>
    <row r="5" spans="1:13" s="8" customFormat="1" ht="15" customHeight="1">
      <c r="A5" s="18"/>
      <c r="B5" s="155" t="s">
        <v>202</v>
      </c>
      <c r="C5" s="19" t="str">
        <f>IF('Grp Living High Initial Eligibi'!C6="","",'Grp Living High Initial Eligibi'!C6)</f>
        <v/>
      </c>
      <c r="D5" s="265" t="str">
        <f>IF('Grp Living High Initial Eligibi'!D6="","",'Grp Living High Initial Eligibi'!D6)</f>
        <v/>
      </c>
      <c r="E5" s="266" t="str">
        <f>IF('Grp Living High Initial Eligibi'!E6="","",'Grp Living High Initial Eligibi'!E6)</f>
        <v/>
      </c>
      <c r="F5" s="266" t="str">
        <f>IF('Grp Living High Initial Eligibi'!F6="","",'Grp Living High Initial Eligibi'!F6)</f>
        <v/>
      </c>
      <c r="G5" s="266" t="str">
        <f>IF('Grp Living High Initial Eligibi'!G6="","",'Grp Living High Initial Eligibi'!G6)</f>
        <v/>
      </c>
      <c r="H5" s="79" t="str">
        <f>IF('Grp Living High Initial Eligibi'!H6="","",'Grp Living High Initial Eligibi'!H6)</f>
        <v/>
      </c>
      <c r="I5" s="15"/>
      <c r="J5" s="16"/>
      <c r="K5" s="16"/>
      <c r="L5" s="16"/>
      <c r="M5" s="17"/>
    </row>
    <row r="6" spans="1:13" s="8" customFormat="1" ht="15" customHeight="1">
      <c r="A6" s="18"/>
      <c r="B6" s="155" t="s">
        <v>203</v>
      </c>
      <c r="C6" s="19" t="str">
        <f>IF('Grp Living High Initial Eligibi'!C7="","",'Grp Living High Initial Eligibi'!C7)</f>
        <v/>
      </c>
      <c r="D6" s="268" t="str">
        <f>IF('Grp Living High Initial Eligibi'!D7="","",'Grp Living High Initial Eligibi'!D7)</f>
        <v/>
      </c>
      <c r="E6" s="268" t="str">
        <f>IF('Grp Living High Initial Eligibi'!E7="","",'Grp Living High Initial Eligibi'!E7)</f>
        <v/>
      </c>
      <c r="F6" s="268" t="str">
        <f>IF('Grp Living High Initial Eligibi'!F7="","",'Grp Living High Initial Eligibi'!F7)</f>
        <v/>
      </c>
      <c r="G6" s="268" t="str">
        <f>IF('Grp Living High Initial Eligibi'!G7="","",'Grp Living High Initial Eligibi'!G7)</f>
        <v/>
      </c>
      <c r="H6" s="20" t="str">
        <f>IF('Grp Living High Initial Eligibi'!H7="","",'Grp Living High Initial Eligibi'!H7)</f>
        <v/>
      </c>
      <c r="I6" s="15"/>
      <c r="J6" s="16"/>
      <c r="K6" s="16"/>
      <c r="L6" s="16"/>
      <c r="M6" s="17"/>
    </row>
    <row r="7" spans="1:13" s="8" customFormat="1" ht="15" customHeight="1" thickBot="1">
      <c r="A7" s="18"/>
      <c r="B7" s="155" t="s">
        <v>201</v>
      </c>
      <c r="C7" s="220" t="str">
        <f>IF('Grp Living High Initial Eligibi'!C9="","",'Grp Living High Initial Eligibi'!C9)</f>
        <v/>
      </c>
      <c r="D7" s="267" t="str">
        <f>IF('Grp Living High Initial Eligibi'!D9="","",'Grp Living High Initial Eligibi'!D9)</f>
        <v/>
      </c>
      <c r="E7" s="267" t="str">
        <f>IF('Grp Living High Initial Eligibi'!E9="","",'Grp Living High Initial Eligibi'!E9)</f>
        <v/>
      </c>
      <c r="F7" s="267" t="str">
        <f>IF('Grp Living High Initial Eligibi'!F9="","",'Grp Living High Initial Eligibi'!F9)</f>
        <v/>
      </c>
      <c r="G7" s="267" t="str">
        <f>IF('Grp Living High Initial Eligibi'!G9="","",'Grp Living High Initial Eligibi'!G9)</f>
        <v/>
      </c>
      <c r="H7" s="221" t="str">
        <f>IF('Grp Living High Initial Eligibi'!H9="","",'Grp Living High Initial Eligibi'!H9)</f>
        <v/>
      </c>
      <c r="I7" s="22" t="s">
        <v>11</v>
      </c>
      <c r="J7" s="16"/>
      <c r="K7" s="16"/>
      <c r="L7" s="16"/>
      <c r="M7" s="17"/>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25.5">
      <c r="A9" s="47" t="s">
        <v>19</v>
      </c>
      <c r="B9" s="166" t="s">
        <v>238</v>
      </c>
      <c r="C9" s="183" t="str">
        <f>IF('Grp Living High Initial Eligibi'!C12=0,"",'Grp Living High Initial Eligibi'!C12)</f>
        <v/>
      </c>
      <c r="D9" s="184" t="str">
        <f>IF('Grp Living High Initial Eligibi'!D12=0,"",'Grp Living High Initial Eligibi'!D12)</f>
        <v/>
      </c>
      <c r="E9" s="184" t="str">
        <f>IF('Grp Living High Initial Eligibi'!E12=0,"",'Grp Living High Initial Eligibi'!E12)</f>
        <v/>
      </c>
      <c r="F9" s="184" t="str">
        <f>IF('Grp Living High Initial Eligibi'!F12=0,"",'Grp Living High Initial Eligibi'!F12)</f>
        <v/>
      </c>
      <c r="G9" s="184" t="str">
        <f>IF('Grp Living High Initial Eligibi'!G12=0,"",'Grp Living High Initial Eligibi'!G12)</f>
        <v/>
      </c>
      <c r="H9" s="185" t="str">
        <f>IF('Grp Living High Initial Eligibi'!H12=0,"",'Grp Living High Initial Eligibi'!H12)</f>
        <v/>
      </c>
      <c r="I9" s="49">
        <f>COUNTIF(C9:H9,"=Met")</f>
        <v>0</v>
      </c>
      <c r="J9" s="50">
        <f>IF(SUM(I9,K9)=0,0,I9/SUM(I9,K9))</f>
        <v>0</v>
      </c>
      <c r="K9" s="42">
        <f>COUNTIF(C9:H9,"=Not Met")</f>
        <v>0</v>
      </c>
      <c r="L9" s="50">
        <f t="shared" ref="L9:L10" si="0">IF(SUM(I9,K9)=0,0,K9/SUM(I9,K9))</f>
        <v>0</v>
      </c>
      <c r="M9" s="51">
        <f>COUNTIF(C9:H9,"=N/A")</f>
        <v>0</v>
      </c>
    </row>
    <row r="10" spans="1:13" s="10" customFormat="1" ht="25.5">
      <c r="A10" s="165" t="s">
        <v>20</v>
      </c>
      <c r="B10" s="342" t="s">
        <v>221</v>
      </c>
      <c r="C10" s="189" t="str">
        <f t="shared" ref="C10:H10" si="1">IF(AND(C17="YES",COUNTIF(C11:C13,"YES")=3),"MET",IF(COUNTA(C12,C14:C16,C18:C21)=0,"","NOT MET"))</f>
        <v/>
      </c>
      <c r="D10" s="190" t="str">
        <f t="shared" si="1"/>
        <v/>
      </c>
      <c r="E10" s="190" t="str">
        <f t="shared" si="1"/>
        <v/>
      </c>
      <c r="F10" s="190" t="str">
        <f t="shared" si="1"/>
        <v/>
      </c>
      <c r="G10" s="190" t="str">
        <f t="shared" si="1"/>
        <v/>
      </c>
      <c r="H10" s="191" t="str">
        <f t="shared" si="1"/>
        <v/>
      </c>
      <c r="I10" s="40">
        <f>COUNTIF(C10:H10,"=Met")</f>
        <v>0</v>
      </c>
      <c r="J10" s="41">
        <f t="shared" ref="J10" si="2">IF(SUM(I10,K10)=0,0,I10/SUM(I10,K10))</f>
        <v>0</v>
      </c>
      <c r="K10" s="44">
        <f>COUNTIF(C10:H10,"=Not Met")</f>
        <v>0</v>
      </c>
      <c r="L10" s="41">
        <f t="shared" si="0"/>
        <v>0</v>
      </c>
      <c r="M10" s="43">
        <f>COUNTIF(C10:H10,"=N/A")</f>
        <v>0</v>
      </c>
    </row>
    <row r="11" spans="1:13" s="10" customFormat="1" ht="25.5">
      <c r="A11" s="165" t="s">
        <v>205</v>
      </c>
      <c r="B11" s="36" t="s">
        <v>218</v>
      </c>
      <c r="C11" s="189" t="str">
        <f>IF(C9="MET","YES",IF(C9="NOT MET","NO",IF(C9="","")))</f>
        <v/>
      </c>
      <c r="D11" s="190" t="str">
        <f t="shared" ref="D11:H11" si="3">IF(D9="MET","YES",IF(D9="NOT MET","NO",IF(D9="","")))</f>
        <v/>
      </c>
      <c r="E11" s="190" t="str">
        <f t="shared" si="3"/>
        <v/>
      </c>
      <c r="F11" s="190" t="str">
        <f t="shared" si="3"/>
        <v/>
      </c>
      <c r="G11" s="190" t="str">
        <f t="shared" si="3"/>
        <v/>
      </c>
      <c r="H11" s="191" t="str">
        <f t="shared" si="3"/>
        <v/>
      </c>
      <c r="I11" s="192"/>
      <c r="J11" s="193"/>
      <c r="K11" s="194"/>
      <c r="L11" s="193"/>
      <c r="M11" s="195"/>
    </row>
    <row r="12" spans="1:13" s="10" customFormat="1">
      <c r="A12" s="165" t="s">
        <v>208</v>
      </c>
      <c r="B12" s="36" t="s">
        <v>219</v>
      </c>
      <c r="C12" s="35"/>
      <c r="D12" s="52"/>
      <c r="E12" s="52"/>
      <c r="F12" s="52"/>
      <c r="G12" s="52"/>
      <c r="H12" s="204"/>
      <c r="I12" s="192"/>
      <c r="J12" s="193"/>
      <c r="K12" s="194"/>
      <c r="L12" s="193"/>
      <c r="M12" s="195"/>
    </row>
    <row r="13" spans="1:13" s="10" customFormat="1">
      <c r="A13" s="165" t="s">
        <v>209</v>
      </c>
      <c r="B13" s="36" t="s">
        <v>220</v>
      </c>
      <c r="C13" s="189" t="str">
        <f>IF(COUNTIF(C14:C16, "NO")=3,"NO",IF(COUNTIF(C14:C16, "YES")&gt;=1, "YES",IF(COUNTIF(C14:C16,"=N/A")=3,"N/A","")))</f>
        <v/>
      </c>
      <c r="D13" s="190" t="str">
        <f t="shared" ref="D13:H13" si="4">IF(COUNTIF(D14:D16, "NO")=3,"NO",IF(COUNTIF(D14:D16, "YES")&gt;=1, "YES",IF(COUNTIF(D14:D16,"=N/A")=3,"N/A","")))</f>
        <v/>
      </c>
      <c r="E13" s="190" t="str">
        <f t="shared" si="4"/>
        <v/>
      </c>
      <c r="F13" s="190" t="str">
        <f t="shared" si="4"/>
        <v/>
      </c>
      <c r="G13" s="190" t="str">
        <f t="shared" si="4"/>
        <v/>
      </c>
      <c r="H13" s="191" t="str">
        <f t="shared" si="4"/>
        <v/>
      </c>
      <c r="I13" s="192"/>
      <c r="J13" s="193"/>
      <c r="K13" s="194"/>
      <c r="L13" s="193"/>
      <c r="M13" s="195"/>
    </row>
    <row r="14" spans="1:13" s="10" customFormat="1">
      <c r="A14" s="328"/>
      <c r="B14" s="334" t="s">
        <v>222</v>
      </c>
      <c r="C14" s="35"/>
      <c r="D14" s="52"/>
      <c r="E14" s="52"/>
      <c r="F14" s="52"/>
      <c r="G14" s="52"/>
      <c r="H14" s="204"/>
      <c r="I14" s="330"/>
      <c r="J14" s="331"/>
      <c r="K14" s="332"/>
      <c r="L14" s="331"/>
      <c r="M14" s="333"/>
    </row>
    <row r="15" spans="1:13" s="10" customFormat="1">
      <c r="A15" s="328"/>
      <c r="B15" s="334" t="s">
        <v>223</v>
      </c>
      <c r="C15" s="35"/>
      <c r="D15" s="52"/>
      <c r="E15" s="52"/>
      <c r="F15" s="52"/>
      <c r="G15" s="52"/>
      <c r="H15" s="204"/>
      <c r="I15" s="330"/>
      <c r="J15" s="331"/>
      <c r="K15" s="332"/>
      <c r="L15" s="331"/>
      <c r="M15" s="333"/>
    </row>
    <row r="16" spans="1:13" s="10" customFormat="1">
      <c r="A16" s="328"/>
      <c r="B16" s="329" t="s">
        <v>224</v>
      </c>
      <c r="C16" s="35"/>
      <c r="D16" s="52"/>
      <c r="E16" s="52"/>
      <c r="F16" s="52"/>
      <c r="G16" s="52"/>
      <c r="H16" s="204"/>
      <c r="I16" s="330"/>
      <c r="J16" s="331"/>
      <c r="K16" s="332"/>
      <c r="L16" s="331"/>
      <c r="M16" s="333"/>
    </row>
    <row r="17" spans="1:13" s="10" customFormat="1" ht="25.5">
      <c r="A17" s="328" t="s">
        <v>206</v>
      </c>
      <c r="B17" s="334" t="s">
        <v>225</v>
      </c>
      <c r="C17" s="189" t="str">
        <f>IF(COUNTIF(C18:C27, "NO")=9,"NO",IF(COUNTIF(C18:C27, "YES")&gt;=1, "YES",IF(COUNTIF(C18:C27,"=N/A")=9,"N/A","")))</f>
        <v/>
      </c>
      <c r="D17" s="190" t="str">
        <f t="shared" ref="D17:H17" si="5">IF(COUNTIF(D18:D27, "NO")=9,"NO",IF(COUNTIF(D18:D27, "YES")&gt;=1, "YES",IF(COUNTIF(D18:D27,"=N/A")=9,"N/A","")))</f>
        <v/>
      </c>
      <c r="E17" s="190" t="str">
        <f t="shared" si="5"/>
        <v/>
      </c>
      <c r="F17" s="190" t="str">
        <f t="shared" si="5"/>
        <v/>
      </c>
      <c r="G17" s="190" t="str">
        <f t="shared" si="5"/>
        <v/>
      </c>
      <c r="H17" s="191" t="str">
        <f t="shared" si="5"/>
        <v/>
      </c>
      <c r="I17" s="330"/>
      <c r="J17" s="331"/>
      <c r="K17" s="332"/>
      <c r="L17" s="331"/>
      <c r="M17" s="333"/>
    </row>
    <row r="18" spans="1:13" s="10" customFormat="1" ht="25.5">
      <c r="A18" s="328"/>
      <c r="B18" s="334" t="s">
        <v>226</v>
      </c>
      <c r="C18" s="35"/>
      <c r="D18" s="52"/>
      <c r="E18" s="52"/>
      <c r="F18" s="52"/>
      <c r="G18" s="52"/>
      <c r="H18" s="204"/>
      <c r="I18" s="330"/>
      <c r="J18" s="331"/>
      <c r="K18" s="332"/>
      <c r="L18" s="331"/>
      <c r="M18" s="333"/>
    </row>
    <row r="19" spans="1:13" s="10" customFormat="1" ht="25.5">
      <c r="A19" s="328"/>
      <c r="B19" s="334" t="s">
        <v>227</v>
      </c>
      <c r="C19" s="35"/>
      <c r="D19" s="52"/>
      <c r="E19" s="52"/>
      <c r="F19" s="52"/>
      <c r="G19" s="52"/>
      <c r="H19" s="204"/>
      <c r="I19" s="330"/>
      <c r="J19" s="331"/>
      <c r="K19" s="332"/>
      <c r="L19" s="331"/>
      <c r="M19" s="333"/>
    </row>
    <row r="20" spans="1:13" s="10" customFormat="1" ht="25.5">
      <c r="A20" s="328"/>
      <c r="B20" s="334" t="s">
        <v>228</v>
      </c>
      <c r="C20" s="35"/>
      <c r="D20" s="52"/>
      <c r="E20" s="52"/>
      <c r="F20" s="52"/>
      <c r="G20" s="52"/>
      <c r="H20" s="204"/>
      <c r="I20" s="330"/>
      <c r="J20" s="331"/>
      <c r="K20" s="332"/>
      <c r="L20" s="331"/>
      <c r="M20" s="333"/>
    </row>
    <row r="21" spans="1:13" s="10" customFormat="1" ht="25.5">
      <c r="A21" s="328"/>
      <c r="B21" s="334" t="s">
        <v>229</v>
      </c>
      <c r="C21" s="35"/>
      <c r="D21" s="52"/>
      <c r="E21" s="52"/>
      <c r="F21" s="52"/>
      <c r="G21" s="52"/>
      <c r="H21" s="204"/>
      <c r="I21" s="330"/>
      <c r="J21" s="331"/>
      <c r="K21" s="332"/>
      <c r="L21" s="331"/>
      <c r="M21" s="333"/>
    </row>
    <row r="22" spans="1:13" s="10" customFormat="1">
      <c r="A22" s="396" t="s">
        <v>207</v>
      </c>
      <c r="B22" s="404" t="s">
        <v>230</v>
      </c>
      <c r="C22" s="401"/>
      <c r="D22" s="402"/>
      <c r="E22" s="402"/>
      <c r="F22" s="402"/>
      <c r="G22" s="402"/>
      <c r="H22" s="403"/>
      <c r="I22" s="397"/>
      <c r="J22" s="398"/>
      <c r="K22" s="399"/>
      <c r="L22" s="398"/>
      <c r="M22" s="400"/>
    </row>
    <row r="23" spans="1:13" s="10" customFormat="1">
      <c r="A23" s="328"/>
      <c r="B23" s="334" t="s">
        <v>231</v>
      </c>
      <c r="C23" s="35"/>
      <c r="D23" s="52"/>
      <c r="E23" s="52"/>
      <c r="F23" s="52"/>
      <c r="G23" s="52"/>
      <c r="H23" s="204"/>
      <c r="I23" s="330"/>
      <c r="J23" s="331"/>
      <c r="K23" s="332"/>
      <c r="L23" s="331"/>
      <c r="M23" s="333"/>
    </row>
    <row r="24" spans="1:13" s="10" customFormat="1">
      <c r="A24" s="328"/>
      <c r="B24" s="334" t="s">
        <v>232</v>
      </c>
      <c r="C24" s="35"/>
      <c r="D24" s="52"/>
      <c r="E24" s="52"/>
      <c r="F24" s="52"/>
      <c r="G24" s="52"/>
      <c r="H24" s="204"/>
      <c r="I24" s="330"/>
      <c r="J24" s="331"/>
      <c r="K24" s="332"/>
      <c r="L24" s="331"/>
      <c r="M24" s="333"/>
    </row>
    <row r="25" spans="1:13" s="10" customFormat="1" ht="25.5">
      <c r="A25" s="328"/>
      <c r="B25" s="334" t="s">
        <v>233</v>
      </c>
      <c r="C25" s="35"/>
      <c r="D25" s="52"/>
      <c r="E25" s="52"/>
      <c r="F25" s="52"/>
      <c r="G25" s="52"/>
      <c r="H25" s="204"/>
      <c r="I25" s="330"/>
      <c r="J25" s="331"/>
      <c r="K25" s="332"/>
      <c r="L25" s="331"/>
      <c r="M25" s="333"/>
    </row>
    <row r="26" spans="1:13" s="10" customFormat="1">
      <c r="A26" s="328"/>
      <c r="B26" s="334" t="s">
        <v>234</v>
      </c>
      <c r="C26" s="35"/>
      <c r="D26" s="52"/>
      <c r="E26" s="52"/>
      <c r="F26" s="52"/>
      <c r="G26" s="52"/>
      <c r="H26" s="204"/>
      <c r="I26" s="330"/>
      <c r="J26" s="331"/>
      <c r="K26" s="332"/>
      <c r="L26" s="331"/>
      <c r="M26" s="333"/>
    </row>
    <row r="27" spans="1:13" s="10" customFormat="1" ht="26.25" thickBot="1">
      <c r="A27" s="186"/>
      <c r="B27" s="327" t="s">
        <v>235</v>
      </c>
      <c r="C27" s="187"/>
      <c r="D27" s="188"/>
      <c r="E27" s="188"/>
      <c r="F27" s="188"/>
      <c r="G27" s="188"/>
      <c r="H27" s="343"/>
      <c r="I27" s="196"/>
      <c r="J27" s="197"/>
      <c r="K27" s="198"/>
      <c r="L27" s="197"/>
      <c r="M27" s="199"/>
    </row>
    <row r="28" spans="1:13" s="10" customFormat="1" ht="13.9" customHeight="1" thickBot="1">
      <c r="A28" s="428"/>
      <c r="B28" s="55" t="s">
        <v>25</v>
      </c>
      <c r="C28" s="125"/>
      <c r="D28" s="126"/>
      <c r="E28" s="126"/>
      <c r="F28" s="126"/>
      <c r="G28" s="126"/>
      <c r="H28" s="150"/>
      <c r="I28" s="272"/>
      <c r="J28" s="272"/>
      <c r="K28" s="272"/>
      <c r="L28" s="272"/>
      <c r="M28" s="273"/>
    </row>
    <row r="29" spans="1:13" s="10" customFormat="1" ht="13.9" customHeight="1" thickBot="1">
      <c r="A29" s="428"/>
      <c r="B29" s="55"/>
      <c r="C29" s="57"/>
      <c r="D29" s="57"/>
      <c r="E29" s="57"/>
      <c r="F29" s="57"/>
      <c r="G29" s="57"/>
      <c r="H29" s="57"/>
      <c r="I29" s="56"/>
      <c r="J29" s="56"/>
      <c r="K29" s="56"/>
      <c r="L29" s="56"/>
      <c r="M29" s="56"/>
    </row>
    <row r="30" spans="1:13" s="10" customFormat="1" ht="13.9" customHeight="1">
      <c r="A30" s="428"/>
      <c r="B30" s="58" t="s">
        <v>26</v>
      </c>
      <c r="C30" s="59">
        <f t="shared" ref="C30:H30" si="6">COUNTIF(C9:C27,"=Met")</f>
        <v>0</v>
      </c>
      <c r="D30" s="60">
        <f t="shared" si="6"/>
        <v>0</v>
      </c>
      <c r="E30" s="60">
        <f t="shared" si="6"/>
        <v>0</v>
      </c>
      <c r="F30" s="60">
        <f t="shared" si="6"/>
        <v>0</v>
      </c>
      <c r="G30" s="60">
        <f t="shared" si="6"/>
        <v>0</v>
      </c>
      <c r="H30" s="157">
        <f t="shared" si="6"/>
        <v>0</v>
      </c>
      <c r="I30" s="61"/>
      <c r="J30" s="62"/>
      <c r="K30" s="62"/>
      <c r="L30" s="62"/>
      <c r="M30" s="62"/>
    </row>
    <row r="31" spans="1:13" s="10" customFormat="1" ht="13.9" customHeight="1">
      <c r="A31" s="428"/>
      <c r="B31" s="58" t="s">
        <v>27</v>
      </c>
      <c r="C31" s="63">
        <f t="shared" ref="C31:H31" si="7">IF(SUM(C30,C32)=0,0,C30/SUM(C30,C32))</f>
        <v>0</v>
      </c>
      <c r="D31" s="64">
        <f t="shared" si="7"/>
        <v>0</v>
      </c>
      <c r="E31" s="64">
        <f t="shared" si="7"/>
        <v>0</v>
      </c>
      <c r="F31" s="64">
        <f t="shared" si="7"/>
        <v>0</v>
      </c>
      <c r="G31" s="64">
        <f t="shared" si="7"/>
        <v>0</v>
      </c>
      <c r="H31" s="158">
        <f t="shared" si="7"/>
        <v>0</v>
      </c>
      <c r="I31" s="61"/>
      <c r="J31" s="62"/>
      <c r="K31" s="62"/>
      <c r="L31" s="62"/>
      <c r="M31" s="62"/>
    </row>
    <row r="32" spans="1:13" s="10" customFormat="1" ht="13.9" customHeight="1">
      <c r="A32" s="428"/>
      <c r="B32" s="58" t="s">
        <v>28</v>
      </c>
      <c r="C32" s="65">
        <f t="shared" ref="C32:H32" si="8">COUNTIF(C9:C27,"=Not Met")</f>
        <v>0</v>
      </c>
      <c r="D32" s="66">
        <f t="shared" si="8"/>
        <v>0</v>
      </c>
      <c r="E32" s="66">
        <f t="shared" si="8"/>
        <v>0</v>
      </c>
      <c r="F32" s="66">
        <f t="shared" si="8"/>
        <v>0</v>
      </c>
      <c r="G32" s="66">
        <f t="shared" si="8"/>
        <v>0</v>
      </c>
      <c r="H32" s="159">
        <f t="shared" si="8"/>
        <v>0</v>
      </c>
      <c r="I32" s="61"/>
      <c r="J32" s="62"/>
      <c r="K32" s="62"/>
      <c r="L32" s="62"/>
      <c r="M32" s="62"/>
    </row>
    <row r="33" spans="1:13" s="10" customFormat="1" ht="13.9" customHeight="1">
      <c r="A33" s="428"/>
      <c r="B33" s="58" t="s">
        <v>29</v>
      </c>
      <c r="C33" s="63">
        <f t="shared" ref="C33:H33" si="9">IF(SUM(C30,C32)=0,0,C32/SUM(C30,C32))</f>
        <v>0</v>
      </c>
      <c r="D33" s="64">
        <f t="shared" si="9"/>
        <v>0</v>
      </c>
      <c r="E33" s="64">
        <f t="shared" si="9"/>
        <v>0</v>
      </c>
      <c r="F33" s="64">
        <f t="shared" si="9"/>
        <v>0</v>
      </c>
      <c r="G33" s="64">
        <f t="shared" si="9"/>
        <v>0</v>
      </c>
      <c r="H33" s="158">
        <f t="shared" si="9"/>
        <v>0</v>
      </c>
      <c r="I33" s="61"/>
      <c r="J33" s="62"/>
      <c r="K33" s="62"/>
      <c r="L33" s="62"/>
      <c r="M33" s="62"/>
    </row>
    <row r="34" spans="1:13" s="10" customFormat="1" ht="13.9" customHeight="1" thickBot="1">
      <c r="A34" s="428"/>
      <c r="B34" s="58" t="s">
        <v>30</v>
      </c>
      <c r="C34" s="67">
        <f t="shared" ref="C34:H34" si="10">COUNTIF(C9:C27,"=N/A")</f>
        <v>0</v>
      </c>
      <c r="D34" s="68">
        <f t="shared" si="10"/>
        <v>0</v>
      </c>
      <c r="E34" s="68">
        <f t="shared" si="10"/>
        <v>0</v>
      </c>
      <c r="F34" s="68">
        <f t="shared" si="10"/>
        <v>0</v>
      </c>
      <c r="G34" s="68">
        <f t="shared" si="10"/>
        <v>0</v>
      </c>
      <c r="H34" s="160">
        <f t="shared" si="10"/>
        <v>0</v>
      </c>
      <c r="I34" s="69"/>
      <c r="J34" s="70"/>
      <c r="K34" s="70"/>
      <c r="L34" s="70"/>
      <c r="M34" s="70"/>
    </row>
    <row r="35" spans="1:13" s="10" customFormat="1" ht="13.9" customHeight="1">
      <c r="A35" s="460"/>
      <c r="B35" s="460"/>
      <c r="C35" s="460"/>
      <c r="D35" s="460"/>
      <c r="E35" s="460"/>
      <c r="F35" s="460"/>
      <c r="G35" s="460"/>
      <c r="H35" s="460"/>
      <c r="I35" s="460"/>
      <c r="J35" s="460"/>
      <c r="K35" s="460"/>
      <c r="L35" s="460"/>
      <c r="M35" s="460"/>
    </row>
    <row r="36" spans="1:13" s="10" customFormat="1" ht="24.95" customHeight="1">
      <c r="A36" s="235"/>
      <c r="B36" s="236" t="s">
        <v>154</v>
      </c>
      <c r="C36" s="239" t="s">
        <v>19</v>
      </c>
      <c r="D36" s="461"/>
      <c r="E36" s="462"/>
      <c r="F36" s="462"/>
      <c r="G36" s="462"/>
      <c r="H36" s="462"/>
      <c r="I36" s="462"/>
      <c r="J36" s="462"/>
      <c r="K36" s="462"/>
      <c r="L36" s="462"/>
      <c r="M36" s="463"/>
    </row>
    <row r="37" spans="1:13" s="10" customFormat="1" ht="24.95" customHeight="1">
      <c r="A37" s="235"/>
      <c r="B37" s="237"/>
      <c r="C37" s="240" t="s">
        <v>20</v>
      </c>
      <c r="D37" s="454"/>
      <c r="E37" s="455"/>
      <c r="F37" s="455"/>
      <c r="G37" s="455"/>
      <c r="H37" s="455"/>
      <c r="I37" s="455"/>
      <c r="J37" s="455"/>
      <c r="K37" s="455"/>
      <c r="L37" s="455"/>
      <c r="M37" s="456"/>
    </row>
    <row r="38" spans="1:13" s="10" customFormat="1" ht="24.95" customHeight="1">
      <c r="A38" s="235"/>
      <c r="B38" s="237"/>
      <c r="C38" s="240" t="s">
        <v>21</v>
      </c>
      <c r="D38" s="454"/>
      <c r="E38" s="455"/>
      <c r="F38" s="455"/>
      <c r="G38" s="455"/>
      <c r="H38" s="455"/>
      <c r="I38" s="455"/>
      <c r="J38" s="455"/>
      <c r="K38" s="455"/>
      <c r="L38" s="455"/>
      <c r="M38" s="456"/>
    </row>
    <row r="39" spans="1:13" s="10" customFormat="1" ht="24.95" customHeight="1">
      <c r="A39" s="235"/>
      <c r="B39" s="237"/>
      <c r="C39" s="240" t="s">
        <v>22</v>
      </c>
      <c r="D39" s="454"/>
      <c r="E39" s="455"/>
      <c r="F39" s="455"/>
      <c r="G39" s="455"/>
      <c r="H39" s="455"/>
      <c r="I39" s="455"/>
      <c r="J39" s="455"/>
      <c r="K39" s="455"/>
      <c r="L39" s="455"/>
      <c r="M39" s="456"/>
    </row>
    <row r="40" spans="1:13" s="10" customFormat="1" ht="24.95" customHeight="1">
      <c r="A40" s="235"/>
      <c r="B40" s="237"/>
      <c r="C40" s="240" t="s">
        <v>23</v>
      </c>
      <c r="D40" s="454"/>
      <c r="E40" s="455"/>
      <c r="F40" s="455"/>
      <c r="G40" s="455"/>
      <c r="H40" s="455"/>
      <c r="I40" s="455"/>
      <c r="J40" s="455"/>
      <c r="K40" s="455"/>
      <c r="L40" s="455"/>
      <c r="M40" s="456"/>
    </row>
    <row r="41" spans="1:13" ht="24.95" customHeight="1">
      <c r="A41" s="235"/>
      <c r="B41" s="238"/>
      <c r="C41" s="241" t="s">
        <v>24</v>
      </c>
      <c r="D41" s="457"/>
      <c r="E41" s="458"/>
      <c r="F41" s="458"/>
      <c r="G41" s="458"/>
      <c r="H41" s="458"/>
      <c r="I41" s="458"/>
      <c r="J41" s="458"/>
      <c r="K41" s="458"/>
      <c r="L41" s="458"/>
      <c r="M41" s="459"/>
    </row>
    <row r="42" spans="1:13">
      <c r="B42" s="172"/>
    </row>
    <row r="43" spans="1:13">
      <c r="B43" s="172"/>
    </row>
    <row r="44" spans="1:13">
      <c r="B44" s="172"/>
    </row>
  </sheetData>
  <sheetProtection sheet="1" objects="1" scenarios="1"/>
  <mergeCells count="7">
    <mergeCell ref="D41:M41"/>
    <mergeCell ref="A35:M35"/>
    <mergeCell ref="D36:M36"/>
    <mergeCell ref="D37:M37"/>
    <mergeCell ref="D38:M38"/>
    <mergeCell ref="D39:M39"/>
    <mergeCell ref="D40:M40"/>
  </mergeCells>
  <conditionalFormatting sqref="C14:H16 C23:H27 C18:H21 C11:H12">
    <cfRule type="expression" dxfId="167" priority="8" stopIfTrue="1">
      <formula>AND(C$9&lt;&gt;"",C11="")</formula>
    </cfRule>
    <cfRule type="cellIs" dxfId="166" priority="10" stopIfTrue="1" operator="equal">
      <formula>"N/A"</formula>
    </cfRule>
  </conditionalFormatting>
  <conditionalFormatting sqref="C9:H9 C14:H16 C23:H27 C18:H21 C11:H12">
    <cfRule type="cellIs" dxfId="165" priority="9" stopIfTrue="1" operator="equal">
      <formula>"Not Met"</formula>
    </cfRule>
  </conditionalFormatting>
  <conditionalFormatting sqref="C9:H9">
    <cfRule type="expression" dxfId="164" priority="7" stopIfTrue="1">
      <formula>OR(C9="",C9="N/A")</formula>
    </cfRule>
  </conditionalFormatting>
  <conditionalFormatting sqref="C17:H17">
    <cfRule type="cellIs" dxfId="163" priority="4" stopIfTrue="1" operator="equal">
      <formula>"Not Met"</formula>
    </cfRule>
  </conditionalFormatting>
  <conditionalFormatting sqref="C17:H17">
    <cfRule type="expression" dxfId="162" priority="3" stopIfTrue="1">
      <formula>OR(C17="",C17="N/A")</formula>
    </cfRule>
  </conditionalFormatting>
  <conditionalFormatting sqref="C10:H10">
    <cfRule type="cellIs" dxfId="161" priority="6" stopIfTrue="1" operator="equal">
      <formula>"Not Met"</formula>
    </cfRule>
  </conditionalFormatting>
  <conditionalFormatting sqref="C10:H10">
    <cfRule type="expression" dxfId="160" priority="5" stopIfTrue="1">
      <formula>OR(C10="",C10="N/A")</formula>
    </cfRule>
  </conditionalFormatting>
  <conditionalFormatting sqref="C13:H13">
    <cfRule type="cellIs" dxfId="159" priority="2" stopIfTrue="1" operator="equal">
      <formula>"Not Met"</formula>
    </cfRule>
  </conditionalFormatting>
  <conditionalFormatting sqref="C13:H13">
    <cfRule type="expression" dxfId="158" priority="1" stopIfTrue="1">
      <formula>OR(C13="",C13="N/A")</formula>
    </cfRule>
  </conditionalFormatting>
  <dataValidations count="3">
    <dataValidation type="list" allowBlank="1" showInputMessage="1" showErrorMessage="1" sqref="C23:H27">
      <formula1>"YES, NO, N/A"</formula1>
    </dataValidation>
    <dataValidation type="list" allowBlank="1" showInputMessage="1" showErrorMessage="1" sqref="C12:H12">
      <formula1>"YES,NO"</formula1>
    </dataValidation>
    <dataValidation type="list" allowBlank="1" showInputMessage="1" showErrorMessage="1" sqref="C14:H16 C18:H21">
      <formula1>"YES,NO,N/A"</formula1>
    </dataValidation>
  </dataValidations>
  <printOptions horizontalCentered="1"/>
  <pageMargins left="0.2" right="0.2" top="0.3" bottom="0.35" header="0.25" footer="0"/>
  <pageSetup paperSize="5" scale="94" orientation="landscape" r:id="rId1"/>
  <headerFooter alignWithMargins="0">
    <oddFooter>&amp;L&amp;8&amp;K000000IDD Group Living - Sevices Initial Authorization&amp;R&amp;8&amp;K000000&amp;P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5" activePane="bottomRight" state="frozen"/>
      <selection activeCell="C3" sqref="C3"/>
      <selection pane="topRight" activeCell="C3" sqref="C3"/>
      <selection pane="bottomLeft" activeCell="C3" sqref="C3"/>
      <selection pane="bottomRight" activeCell="C18" sqref="C13:C18"/>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303</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57" priority="1" operator="equal">
      <formula>"NOT MET"</formula>
    </cfRule>
    <cfRule type="cellIs" dxfId="156" priority="2" operator="equal">
      <formula>"MET"</formula>
    </cfRule>
  </conditionalFormatting>
  <dataValidations count="2">
    <dataValidation type="list" allowBlank="1" showInputMessage="1" showErrorMessage="1" sqref="C13:H17">
      <formula1>"YES, NO"</formula1>
    </dataValidation>
    <dataValidation type="list" allowBlank="1" showInputMessage="1" showErrorMessage="1" sqref="C7:H7">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BF32"/>
  <sheetViews>
    <sheetView zoomScaleNormal="100" zoomScaleSheetLayoutView="50" workbookViewId="0">
      <pane xSplit="2" ySplit="8" topLeftCell="C9" activePane="bottomRight" state="frozen"/>
      <selection activeCell="C3" sqref="C3"/>
      <selection pane="topRight" activeCell="C3" sqref="C3"/>
      <selection pane="bottomLeft" activeCell="C3" sqref="C3"/>
      <selection pane="bottomRight" activeCell="C10" sqref="C10"/>
    </sheetView>
  </sheetViews>
  <sheetFormatPr defaultColWidth="8.85546875" defaultRowHeight="12.75"/>
  <cols>
    <col min="1" max="1" width="3.28515625" style="427" customWidth="1"/>
    <col min="2" max="2" width="75.7109375" style="71" customWidth="1"/>
    <col min="3" max="8" width="7.7109375" style="72" customWidth="1"/>
    <col min="9" max="13" width="7.7109375" style="73" customWidth="1"/>
    <col min="14" max="16384" width="8.85546875" style="3"/>
  </cols>
  <sheetData>
    <row r="1" spans="1:58" ht="18" customHeight="1">
      <c r="A1" s="137"/>
      <c r="B1" s="138"/>
      <c r="C1" s="385" t="s">
        <v>302</v>
      </c>
      <c r="D1" s="383"/>
      <c r="E1" s="383"/>
      <c r="F1" s="383"/>
      <c r="G1" s="383"/>
      <c r="H1" s="383"/>
      <c r="I1" s="138"/>
      <c r="J1" s="138"/>
      <c r="K1" s="138"/>
      <c r="L1" s="138"/>
      <c r="M1" s="270"/>
    </row>
    <row r="2" spans="1:58" ht="18" customHeight="1">
      <c r="A2" s="139"/>
      <c r="B2" s="153" t="s">
        <v>167</v>
      </c>
      <c r="C2" s="152" t="str">
        <f>IF('Workbook Set-up'!$B$4="","[Name of LME-MCO]",'Workbook Set-up'!$B$4)</f>
        <v>[Name of LME-MCO]</v>
      </c>
      <c r="D2" s="140"/>
      <c r="E2" s="140"/>
      <c r="F2" s="140"/>
      <c r="G2" s="140"/>
      <c r="H2" s="140"/>
      <c r="I2" s="140"/>
      <c r="J2" s="140"/>
      <c r="K2" s="140"/>
      <c r="L2" s="140"/>
      <c r="M2" s="147"/>
    </row>
    <row r="3" spans="1:58"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58"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58" s="8" customFormat="1" ht="15" customHeight="1">
      <c r="A5" s="18"/>
      <c r="B5" s="155" t="s">
        <v>202</v>
      </c>
      <c r="C5" s="407" t="str">
        <f>IF('Grp Living High Cont Eligibilit'!C6="","",'Grp Living High Cont Eligibilit'!C6)</f>
        <v/>
      </c>
      <c r="D5" s="408" t="str">
        <f>IF('Grp Living High Cont Eligibilit'!D6="","",'Grp Living High Cont Eligibilit'!D6)</f>
        <v/>
      </c>
      <c r="E5" s="408" t="str">
        <f>IF('Grp Living High Cont Eligibilit'!E6="","",'Grp Living High Cont Eligibilit'!E6)</f>
        <v/>
      </c>
      <c r="F5" s="408" t="str">
        <f>IF('Grp Living High Cont Eligibilit'!F6="","",'Grp Living High Cont Eligibilit'!F6)</f>
        <v/>
      </c>
      <c r="G5" s="408" t="str">
        <f>IF('Grp Living High Cont Eligibilit'!G6="","",'Grp Living High Cont Eligibilit'!G6)</f>
        <v/>
      </c>
      <c r="H5" s="409" t="str">
        <f>IF('Grp Living High Cont Eligibilit'!H6="","",'Grp Living High Cont Eligibilit'!H6)</f>
        <v/>
      </c>
      <c r="I5" s="15"/>
      <c r="J5" s="16"/>
      <c r="K5" s="16"/>
      <c r="L5" s="16"/>
      <c r="M5" s="17"/>
    </row>
    <row r="6" spans="1:58" s="8" customFormat="1" ht="15" customHeight="1">
      <c r="A6" s="18"/>
      <c r="B6" s="155" t="s">
        <v>203</v>
      </c>
      <c r="C6" s="410" t="str">
        <f>IF('Grp Living High Cont Eligibilit'!C7="","",'Grp Living High Cont Eligibilit'!C7)</f>
        <v/>
      </c>
      <c r="D6" s="266" t="str">
        <f>IF('Grp Living High Cont Eligibilit'!D7="","",'Grp Living High Cont Eligibilit'!D7)</f>
        <v/>
      </c>
      <c r="E6" s="266" t="str">
        <f>IF('Grp Living High Cont Eligibilit'!E7="","",'Grp Living High Cont Eligibilit'!E7)</f>
        <v/>
      </c>
      <c r="F6" s="266" t="str">
        <f>IF('Grp Living High Cont Eligibilit'!F7="","",'Grp Living High Cont Eligibilit'!F7)</f>
        <v/>
      </c>
      <c r="G6" s="266" t="str">
        <f>IF('Grp Living High Cont Eligibilit'!G7="","",'Grp Living High Cont Eligibilit'!G7)</f>
        <v/>
      </c>
      <c r="H6" s="341" t="str">
        <f>IF('Grp Living High Cont Eligibilit'!H7="","",'Grp Living High Cont Eligibilit'!H7)</f>
        <v/>
      </c>
      <c r="I6" s="15"/>
      <c r="J6" s="16"/>
      <c r="K6" s="16"/>
      <c r="L6" s="16"/>
      <c r="M6" s="17"/>
    </row>
    <row r="7" spans="1:58" s="8" customFormat="1" ht="15" customHeight="1" thickBot="1">
      <c r="A7" s="18"/>
      <c r="B7" s="155" t="s">
        <v>201</v>
      </c>
      <c r="C7" s="411" t="str">
        <f>IF('Grp Living High Cont Eligibilit'!C9="","",'Grp Living High Cont Eligibilit'!C9)</f>
        <v/>
      </c>
      <c r="D7" s="412" t="str">
        <f>IF('Grp Living High Cont Eligibilit'!D9="","",'Grp Living High Cont Eligibilit'!D9)</f>
        <v/>
      </c>
      <c r="E7" s="412" t="str">
        <f>IF('Grp Living High Cont Eligibilit'!E9="","",'Grp Living High Cont Eligibilit'!E9)</f>
        <v/>
      </c>
      <c r="F7" s="412" t="str">
        <f>IF('Grp Living High Cont Eligibilit'!F9="","",'Grp Living High Cont Eligibilit'!F9)</f>
        <v/>
      </c>
      <c r="G7" s="412" t="str">
        <f>IF('Grp Living High Cont Eligibilit'!G9="","",'Grp Living High Cont Eligibilit'!G9)</f>
        <v/>
      </c>
      <c r="H7" s="413" t="str">
        <f>IF('Grp Living High Cont Eligibilit'!H9="","",'Grp Living High Cont Eligibilit'!H9)</f>
        <v/>
      </c>
      <c r="I7" s="15" t="s">
        <v>11</v>
      </c>
      <c r="J7" s="16"/>
      <c r="K7" s="16"/>
      <c r="L7" s="16"/>
      <c r="M7" s="17"/>
    </row>
    <row r="8" spans="1:58"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58" s="37" customFormat="1" ht="25.5">
      <c r="A9" s="47" t="s">
        <v>19</v>
      </c>
      <c r="B9" s="166" t="s">
        <v>266</v>
      </c>
      <c r="C9" s="183" t="str">
        <f>IF('Grp Living High Cont Eligibilit'!C12=0,"",'Grp Living High Cont Eligibilit'!C12)</f>
        <v/>
      </c>
      <c r="D9" s="184" t="str">
        <f>IF('Grp Living High Cont Eligibilit'!D12=0,"",'Grp Living High Cont Eligibilit'!D12)</f>
        <v/>
      </c>
      <c r="E9" s="184" t="str">
        <f>IF('Grp Living High Cont Eligibilit'!E12=0,"",'Grp Living High Cont Eligibilit'!E12)</f>
        <v/>
      </c>
      <c r="F9" s="184" t="str">
        <f>IF('Grp Living High Cont Eligibilit'!F12=0,"",'Grp Living High Cont Eligibilit'!F12)</f>
        <v/>
      </c>
      <c r="G9" s="184" t="str">
        <f>IF('Grp Living High Cont Eligibilit'!G12=0,"",'Grp Living High Cont Eligibilit'!G12)</f>
        <v/>
      </c>
      <c r="H9" s="185" t="str">
        <f>IF('Grp Living High Cont Eligibilit'!H12=0,"",'Grp Living High Cont Eligibilit'!H12)</f>
        <v/>
      </c>
      <c r="I9" s="49">
        <f>COUNTIF(C9:H9,"=Met")</f>
        <v>0</v>
      </c>
      <c r="J9" s="50">
        <f t="shared" ref="J9:J11" si="0">IF(SUM(I9,K9)=0,0,I9/SUM(I9,K9))</f>
        <v>0</v>
      </c>
      <c r="K9" s="42">
        <f>COUNTIF(C9:H9,"=Not Met")</f>
        <v>0</v>
      </c>
      <c r="L9" s="50">
        <f t="shared" ref="L9:L11" si="1">IF(SUM(I9,K9)=0,0,K9/SUM(I9,K9))</f>
        <v>0</v>
      </c>
      <c r="M9" s="51">
        <f>COUNTIF(C9:H9,"=N/A")</f>
        <v>0</v>
      </c>
    </row>
    <row r="10" spans="1:58" s="37" customFormat="1">
      <c r="A10" s="414" t="s">
        <v>20</v>
      </c>
      <c r="B10" s="128" t="s">
        <v>240</v>
      </c>
      <c r="C10" s="429"/>
      <c r="D10" s="48"/>
      <c r="E10" s="48"/>
      <c r="F10" s="48"/>
      <c r="G10" s="48"/>
      <c r="H10" s="430"/>
      <c r="I10" s="49">
        <f>COUNTIF(C10:H10,"=Met")</f>
        <v>0</v>
      </c>
      <c r="J10" s="50">
        <f t="shared" si="0"/>
        <v>0</v>
      </c>
      <c r="K10" s="42">
        <f>COUNTIF(C10:H10,"=Not Met")</f>
        <v>0</v>
      </c>
      <c r="L10" s="50">
        <f t="shared" si="1"/>
        <v>0</v>
      </c>
      <c r="M10" s="51">
        <f>COUNTIF(C10:H10,"=N/A")</f>
        <v>0</v>
      </c>
    </row>
    <row r="11" spans="1:58" s="37" customFormat="1" ht="25.5">
      <c r="A11" s="165" t="s">
        <v>21</v>
      </c>
      <c r="B11" s="342" t="s">
        <v>241</v>
      </c>
      <c r="C11" s="189" t="str">
        <f t="shared" ref="C11:H11" si="2">IF(COUNTIF(C12:C18, "=YES")&gt;=1,"MET", IF(COUNTIF(C12:C18, "=NO")&gt;=1, "NOT MET", IF(COUNTIF(C12:C18, "=N/A")=7,"N/A", "")))</f>
        <v/>
      </c>
      <c r="D11" s="190" t="str">
        <f t="shared" si="2"/>
        <v/>
      </c>
      <c r="E11" s="190" t="str">
        <f t="shared" si="2"/>
        <v/>
      </c>
      <c r="F11" s="190" t="str">
        <f t="shared" si="2"/>
        <v/>
      </c>
      <c r="G11" s="190" t="str">
        <f t="shared" si="2"/>
        <v/>
      </c>
      <c r="H11" s="191" t="str">
        <f t="shared" si="2"/>
        <v/>
      </c>
      <c r="I11" s="40">
        <f>COUNTIF(C11:H11,"=Met")</f>
        <v>0</v>
      </c>
      <c r="J11" s="41">
        <f t="shared" si="0"/>
        <v>0</v>
      </c>
      <c r="K11" s="44">
        <f>COUNTIF(C11:H11,"=Not Met")</f>
        <v>0</v>
      </c>
      <c r="L11" s="41">
        <f t="shared" si="1"/>
        <v>0</v>
      </c>
      <c r="M11" s="43">
        <f>COUNTIF(C11:H11,"=N/A")</f>
        <v>0</v>
      </c>
    </row>
    <row r="12" spans="1:58" s="37" customFormat="1" ht="25.5">
      <c r="A12" s="38" t="s">
        <v>205</v>
      </c>
      <c r="B12" s="128" t="s">
        <v>248</v>
      </c>
      <c r="C12" s="35"/>
      <c r="D12" s="52"/>
      <c r="E12" s="53"/>
      <c r="F12" s="52"/>
      <c r="G12" s="53"/>
      <c r="H12" s="54"/>
      <c r="I12" s="192"/>
      <c r="J12" s="193"/>
      <c r="K12" s="194"/>
      <c r="L12" s="193"/>
      <c r="M12" s="195"/>
    </row>
    <row r="13" spans="1:58" s="37" customFormat="1" ht="25.5">
      <c r="A13" s="38" t="s">
        <v>242</v>
      </c>
      <c r="B13" s="128" t="s">
        <v>249</v>
      </c>
      <c r="C13" s="35"/>
      <c r="D13" s="52"/>
      <c r="E13" s="53"/>
      <c r="F13" s="52"/>
      <c r="G13" s="53"/>
      <c r="H13" s="54"/>
      <c r="I13" s="192"/>
      <c r="J13" s="193"/>
      <c r="K13" s="194"/>
      <c r="L13" s="193"/>
      <c r="M13" s="195"/>
    </row>
    <row r="14" spans="1:58" s="37" customFormat="1">
      <c r="A14" s="47" t="s">
        <v>209</v>
      </c>
      <c r="B14" s="128" t="s">
        <v>243</v>
      </c>
      <c r="C14" s="35"/>
      <c r="D14" s="52"/>
      <c r="E14" s="53"/>
      <c r="F14" s="52"/>
      <c r="G14" s="53"/>
      <c r="H14" s="54"/>
      <c r="I14" s="200"/>
      <c r="J14" s="201"/>
      <c r="K14" s="202"/>
      <c r="L14" s="201"/>
      <c r="M14" s="203"/>
    </row>
    <row r="15" spans="1:58" s="45" customFormat="1">
      <c r="A15" s="46" t="s">
        <v>206</v>
      </c>
      <c r="B15" s="36" t="s">
        <v>244</v>
      </c>
      <c r="C15" s="39"/>
      <c r="D15" s="48"/>
      <c r="E15" s="48"/>
      <c r="F15" s="48"/>
      <c r="G15" s="48"/>
      <c r="H15" s="164"/>
      <c r="I15" s="192"/>
      <c r="J15" s="193"/>
      <c r="K15" s="194"/>
      <c r="L15" s="193"/>
      <c r="M15" s="195"/>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row>
    <row r="16" spans="1:58" s="45" customFormat="1" ht="38.25">
      <c r="A16" s="46" t="s">
        <v>207</v>
      </c>
      <c r="B16" s="36" t="s">
        <v>245</v>
      </c>
      <c r="C16" s="39"/>
      <c r="D16" s="48"/>
      <c r="E16" s="48"/>
      <c r="F16" s="48"/>
      <c r="G16" s="48"/>
      <c r="H16" s="164"/>
      <c r="I16" s="192"/>
      <c r="J16" s="193"/>
      <c r="K16" s="194"/>
      <c r="L16" s="193"/>
      <c r="M16" s="195"/>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row>
    <row r="17" spans="1:58" s="45" customFormat="1">
      <c r="A17" s="46" t="s">
        <v>246</v>
      </c>
      <c r="B17" s="36" t="s">
        <v>247</v>
      </c>
      <c r="C17" s="35"/>
      <c r="D17" s="52"/>
      <c r="E17" s="52"/>
      <c r="F17" s="52"/>
      <c r="G17" s="52"/>
      <c r="H17" s="151"/>
      <c r="I17" s="192"/>
      <c r="J17" s="193"/>
      <c r="K17" s="194"/>
      <c r="L17" s="193"/>
      <c r="M17" s="195"/>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row>
    <row r="18" spans="1:58" s="75" customFormat="1" ht="13.5" thickBot="1">
      <c r="A18" s="161" t="s">
        <v>253</v>
      </c>
      <c r="B18" s="162" t="s">
        <v>252</v>
      </c>
      <c r="C18" s="35"/>
      <c r="D18" s="52"/>
      <c r="E18" s="52"/>
      <c r="F18" s="52"/>
      <c r="G18" s="52"/>
      <c r="H18" s="151"/>
      <c r="I18" s="335"/>
      <c r="J18" s="336"/>
      <c r="K18" s="337"/>
      <c r="L18" s="336"/>
      <c r="M18" s="338"/>
    </row>
    <row r="19" spans="1:58" s="10" customFormat="1" ht="13.9" customHeight="1" thickBot="1">
      <c r="A19" s="427"/>
      <c r="B19" s="55" t="s">
        <v>25</v>
      </c>
      <c r="C19" s="125"/>
      <c r="D19" s="126"/>
      <c r="E19" s="126"/>
      <c r="F19" s="126"/>
      <c r="G19" s="126"/>
      <c r="H19" s="127"/>
      <c r="I19" s="56"/>
      <c r="J19" s="56"/>
      <c r="K19" s="56"/>
      <c r="L19" s="56"/>
      <c r="M19" s="56"/>
    </row>
    <row r="20" spans="1:58" s="10" customFormat="1" ht="13.9" customHeight="1" thickBot="1">
      <c r="A20" s="427"/>
      <c r="B20" s="55"/>
      <c r="C20" s="57"/>
      <c r="D20" s="57"/>
      <c r="E20" s="57"/>
      <c r="F20" s="57"/>
      <c r="G20" s="57"/>
      <c r="H20" s="57"/>
      <c r="I20" s="56"/>
      <c r="J20" s="56"/>
      <c r="K20" s="56"/>
      <c r="L20" s="56"/>
      <c r="M20" s="56"/>
    </row>
    <row r="21" spans="1:58" s="10" customFormat="1" ht="13.9" customHeight="1">
      <c r="A21" s="427"/>
      <c r="B21" s="58" t="s">
        <v>26</v>
      </c>
      <c r="C21" s="59">
        <f t="shared" ref="C21:H21" si="3">COUNTIF(C9:C18,"=Met")</f>
        <v>0</v>
      </c>
      <c r="D21" s="60">
        <f t="shared" si="3"/>
        <v>0</v>
      </c>
      <c r="E21" s="60">
        <f t="shared" si="3"/>
        <v>0</v>
      </c>
      <c r="F21" s="60">
        <f t="shared" si="3"/>
        <v>0</v>
      </c>
      <c r="G21" s="60">
        <f t="shared" si="3"/>
        <v>0</v>
      </c>
      <c r="H21" s="157">
        <f t="shared" si="3"/>
        <v>0</v>
      </c>
      <c r="I21" s="61"/>
      <c r="J21" s="62"/>
      <c r="K21" s="62"/>
      <c r="L21" s="62"/>
      <c r="M21" s="62"/>
    </row>
    <row r="22" spans="1:58" s="10" customFormat="1" ht="13.9" customHeight="1">
      <c r="A22" s="427"/>
      <c r="B22" s="58" t="s">
        <v>27</v>
      </c>
      <c r="C22" s="63">
        <f t="shared" ref="C22:H22" si="4">IF(SUM(C21,C23)=0,0,C21/SUM(C21,C23))</f>
        <v>0</v>
      </c>
      <c r="D22" s="64">
        <f t="shared" si="4"/>
        <v>0</v>
      </c>
      <c r="E22" s="64">
        <f t="shared" si="4"/>
        <v>0</v>
      </c>
      <c r="F22" s="64">
        <f t="shared" si="4"/>
        <v>0</v>
      </c>
      <c r="G22" s="64">
        <f t="shared" si="4"/>
        <v>0</v>
      </c>
      <c r="H22" s="158">
        <f t="shared" si="4"/>
        <v>0</v>
      </c>
      <c r="I22" s="61"/>
      <c r="J22" s="62"/>
      <c r="K22" s="62"/>
      <c r="L22" s="62"/>
      <c r="M22" s="62"/>
    </row>
    <row r="23" spans="1:58" s="10" customFormat="1" ht="13.9" customHeight="1">
      <c r="A23" s="427"/>
      <c r="B23" s="58" t="s">
        <v>28</v>
      </c>
      <c r="C23" s="65">
        <f t="shared" ref="C23:H23" si="5">COUNTIF(C9:C18,"=Not Met")</f>
        <v>0</v>
      </c>
      <c r="D23" s="66">
        <f t="shared" si="5"/>
        <v>0</v>
      </c>
      <c r="E23" s="66">
        <f t="shared" si="5"/>
        <v>0</v>
      </c>
      <c r="F23" s="66">
        <f t="shared" si="5"/>
        <v>0</v>
      </c>
      <c r="G23" s="66">
        <f t="shared" si="5"/>
        <v>0</v>
      </c>
      <c r="H23" s="159">
        <f t="shared" si="5"/>
        <v>0</v>
      </c>
      <c r="I23" s="61"/>
      <c r="J23" s="62"/>
      <c r="K23" s="62"/>
      <c r="L23" s="62"/>
      <c r="M23" s="62"/>
    </row>
    <row r="24" spans="1:58" s="10" customFormat="1" ht="13.9" customHeight="1">
      <c r="A24" s="427"/>
      <c r="B24" s="58" t="s">
        <v>29</v>
      </c>
      <c r="C24" s="63">
        <f t="shared" ref="C24:H24" si="6">IF(SUM(C21,C23)=0,0,C23/SUM(C21,C23))</f>
        <v>0</v>
      </c>
      <c r="D24" s="64">
        <f t="shared" si="6"/>
        <v>0</v>
      </c>
      <c r="E24" s="64">
        <f t="shared" si="6"/>
        <v>0</v>
      </c>
      <c r="F24" s="64">
        <f t="shared" si="6"/>
        <v>0</v>
      </c>
      <c r="G24" s="64">
        <f t="shared" si="6"/>
        <v>0</v>
      </c>
      <c r="H24" s="158">
        <f t="shared" si="6"/>
        <v>0</v>
      </c>
      <c r="I24" s="61"/>
      <c r="J24" s="62"/>
      <c r="K24" s="62"/>
      <c r="L24" s="62"/>
      <c r="M24" s="62"/>
    </row>
    <row r="25" spans="1:58" s="10" customFormat="1" ht="13.9" customHeight="1" thickBot="1">
      <c r="A25" s="427"/>
      <c r="B25" s="58" t="s">
        <v>30</v>
      </c>
      <c r="C25" s="67">
        <f t="shared" ref="C25:H25" si="7">COUNTIF(C9:C18,"=N/A")</f>
        <v>0</v>
      </c>
      <c r="D25" s="68">
        <f t="shared" si="7"/>
        <v>0</v>
      </c>
      <c r="E25" s="68">
        <f t="shared" si="7"/>
        <v>0</v>
      </c>
      <c r="F25" s="68">
        <f t="shared" si="7"/>
        <v>0</v>
      </c>
      <c r="G25" s="68">
        <f t="shared" si="7"/>
        <v>0</v>
      </c>
      <c r="H25" s="160">
        <f t="shared" si="7"/>
        <v>0</v>
      </c>
      <c r="I25" s="69"/>
      <c r="J25" s="70"/>
      <c r="K25" s="70"/>
      <c r="L25" s="70"/>
      <c r="M25" s="70"/>
    </row>
    <row r="26" spans="1:58" s="10" customFormat="1" ht="13.9" customHeight="1">
      <c r="A26" s="460"/>
      <c r="B26" s="460"/>
      <c r="C26" s="460"/>
      <c r="D26" s="460"/>
      <c r="E26" s="460"/>
      <c r="F26" s="460"/>
      <c r="G26" s="460"/>
      <c r="H26" s="460"/>
      <c r="I26" s="460"/>
      <c r="J26" s="460"/>
      <c r="K26" s="460"/>
      <c r="L26" s="460"/>
      <c r="M26" s="460"/>
    </row>
    <row r="27" spans="1:58" s="10" customFormat="1" ht="24.95" customHeight="1">
      <c r="A27" s="235"/>
      <c r="B27" s="236" t="s">
        <v>154</v>
      </c>
      <c r="C27" s="239" t="s">
        <v>19</v>
      </c>
      <c r="D27" s="461" t="s">
        <v>308</v>
      </c>
      <c r="E27" s="462"/>
      <c r="F27" s="462"/>
      <c r="G27" s="462"/>
      <c r="H27" s="462"/>
      <c r="I27" s="462"/>
      <c r="J27" s="462"/>
      <c r="K27" s="462"/>
      <c r="L27" s="462"/>
      <c r="M27" s="463"/>
    </row>
    <row r="28" spans="1:58" s="10" customFormat="1" ht="24.95" customHeight="1">
      <c r="A28" s="235"/>
      <c r="B28" s="237"/>
      <c r="C28" s="240" t="s">
        <v>20</v>
      </c>
      <c r="D28" s="454" t="s">
        <v>309</v>
      </c>
      <c r="E28" s="455"/>
      <c r="F28" s="455"/>
      <c r="G28" s="455"/>
      <c r="H28" s="455"/>
      <c r="I28" s="455"/>
      <c r="J28" s="455"/>
      <c r="K28" s="455"/>
      <c r="L28" s="455"/>
      <c r="M28" s="456"/>
    </row>
    <row r="29" spans="1:58" s="10" customFormat="1" ht="24.95" customHeight="1">
      <c r="A29" s="235"/>
      <c r="B29" s="237"/>
      <c r="C29" s="240" t="s">
        <v>21</v>
      </c>
      <c r="D29" s="454"/>
      <c r="E29" s="455"/>
      <c r="F29" s="455"/>
      <c r="G29" s="455"/>
      <c r="H29" s="455"/>
      <c r="I29" s="455"/>
      <c r="J29" s="455"/>
      <c r="K29" s="455"/>
      <c r="L29" s="455"/>
      <c r="M29" s="456"/>
    </row>
    <row r="30" spans="1:58" s="10" customFormat="1" ht="24.95" customHeight="1">
      <c r="A30" s="235"/>
      <c r="B30" s="237"/>
      <c r="C30" s="240" t="s">
        <v>22</v>
      </c>
      <c r="D30" s="454"/>
      <c r="E30" s="455"/>
      <c r="F30" s="455"/>
      <c r="G30" s="455"/>
      <c r="H30" s="455"/>
      <c r="I30" s="455"/>
      <c r="J30" s="455"/>
      <c r="K30" s="455"/>
      <c r="L30" s="455"/>
      <c r="M30" s="456"/>
    </row>
    <row r="31" spans="1:58" s="10" customFormat="1" ht="24.95" customHeight="1">
      <c r="A31" s="235"/>
      <c r="B31" s="237"/>
      <c r="C31" s="240" t="s">
        <v>23</v>
      </c>
      <c r="D31" s="454"/>
      <c r="E31" s="455"/>
      <c r="F31" s="455"/>
      <c r="G31" s="455"/>
      <c r="H31" s="455"/>
      <c r="I31" s="455"/>
      <c r="J31" s="455"/>
      <c r="K31" s="455"/>
      <c r="L31" s="455"/>
      <c r="M31" s="456"/>
    </row>
    <row r="32" spans="1:58" s="10" customFormat="1" ht="24.95" customHeight="1">
      <c r="A32" s="235"/>
      <c r="B32" s="237"/>
      <c r="C32" s="241" t="s">
        <v>24</v>
      </c>
      <c r="D32" s="457"/>
      <c r="E32" s="458"/>
      <c r="F32" s="458"/>
      <c r="G32" s="458"/>
      <c r="H32" s="458"/>
      <c r="I32" s="458"/>
      <c r="J32" s="458"/>
      <c r="K32" s="458"/>
      <c r="L32" s="458"/>
      <c r="M32" s="459"/>
    </row>
  </sheetData>
  <sheetProtection sheet="1" objects="1" scenarios="1"/>
  <mergeCells count="7">
    <mergeCell ref="D32:M32"/>
    <mergeCell ref="A26:M26"/>
    <mergeCell ref="D27:M27"/>
    <mergeCell ref="D28:M28"/>
    <mergeCell ref="D29:M29"/>
    <mergeCell ref="D30:M30"/>
    <mergeCell ref="D31:M31"/>
  </mergeCells>
  <conditionalFormatting sqref="C12:H18 C10:H10">
    <cfRule type="expression" dxfId="155" priority="3" stopIfTrue="1">
      <formula>AND(C$9&lt;&gt;"",C10="")</formula>
    </cfRule>
    <cfRule type="cellIs" dxfId="154" priority="5" stopIfTrue="1" operator="equal">
      <formula>"N/A"</formula>
    </cfRule>
  </conditionalFormatting>
  <conditionalFormatting sqref="C12:H18">
    <cfRule type="cellIs" dxfId="153" priority="4" stopIfTrue="1" operator="equal">
      <formula>"Not Met"</formula>
    </cfRule>
  </conditionalFormatting>
  <conditionalFormatting sqref="C9:H9 C11:H11">
    <cfRule type="expression" dxfId="152" priority="1" stopIfTrue="1">
      <formula>OR(C9="",C9="N/A")</formula>
    </cfRule>
  </conditionalFormatting>
  <conditionalFormatting sqref="C9:H11">
    <cfRule type="cellIs" dxfId="151" priority="2" stopIfTrue="1" operator="equal">
      <formula>"Not Met"</formula>
    </cfRule>
  </conditionalFormatting>
  <dataValidations count="2">
    <dataValidation type="list" allowBlank="1" showInputMessage="1" showErrorMessage="1" sqref="C12:H18">
      <formula1>"YES,NO,N/A"</formula1>
    </dataValidation>
    <dataValidation type="list" allowBlank="1" showInputMessage="1" showErrorMessage="1" sqref="C10:H10">
      <formula1>"MET,NOT MET,N/A"</formula1>
    </dataValidation>
  </dataValidations>
  <printOptions horizontalCentered="1"/>
  <pageMargins left="0.2" right="0.2" top="0.3" bottom="0.25" header="0.25" footer="0"/>
  <pageSetup paperSize="5" scale="92" orientation="landscape" r:id="rId1"/>
  <headerFooter alignWithMargins="0">
    <oddFooter>&amp;L&amp;8&amp;K000000IDD Group Living - Moderate/High Continuation&amp;R&amp;8&amp;K000000&amp;P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topLeftCell="A7" workbookViewId="0">
      <selection activeCell="L1" sqref="L1"/>
    </sheetView>
  </sheetViews>
  <sheetFormatPr defaultColWidth="9.140625" defaultRowHeight="12.75"/>
  <cols>
    <col min="1" max="16384" width="9.140625" style="101"/>
  </cols>
  <sheetData/>
  <sheetProtection sheet="1" objects="1" scenarios="1"/>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2" activePane="bottomRight" state="frozen"/>
      <selection activeCell="D23" sqref="D23:M23"/>
      <selection pane="topRight" activeCell="D23" sqref="D23:M23"/>
      <selection pane="bottomLeft" activeCell="D23" sqref="D23:M23"/>
      <selection pane="bottomRight" activeCell="C14" sqref="C13:C14"/>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287</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thickBot="1">
      <c r="A19" s="427"/>
      <c r="B19" s="55" t="s">
        <v>25</v>
      </c>
      <c r="C19" s="432"/>
      <c r="D19" s="433"/>
      <c r="E19" s="433"/>
      <c r="F19" s="433"/>
      <c r="G19" s="433"/>
      <c r="H19" s="434"/>
    </row>
  </sheetData>
  <sheetProtection sheet="1" objects="1" scenarios="1"/>
  <mergeCells count="2">
    <mergeCell ref="C1:H1"/>
    <mergeCell ref="C4:H4"/>
  </mergeCells>
  <conditionalFormatting sqref="C12:H12">
    <cfRule type="cellIs" dxfId="150" priority="1" operator="equal">
      <formula>"NOT MET"</formula>
    </cfRule>
    <cfRule type="cellIs" dxfId="149" priority="2" operator="equal">
      <formula>"MET"</formula>
    </cfRule>
  </conditionalFormatting>
  <dataValidations count="2">
    <dataValidation type="list" allowBlank="1" showInputMessage="1" showErrorMessage="1" sqref="C7:H7">
      <formula1>"ADSN, CDSN"</formula1>
    </dataValidation>
    <dataValidation type="list" allowBlank="1" showInputMessage="1" showErrorMessage="1" sqref="C13:H17">
      <formula1>"YES, NO"</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23"/>
  <sheetViews>
    <sheetView zoomScaleNormal="100" zoomScaleSheetLayoutView="50" workbookViewId="0">
      <pane xSplit="2" ySplit="8" topLeftCell="C9" activePane="bottomRight" state="frozen"/>
      <selection activeCell="E23" sqref="E23"/>
      <selection pane="topRight" activeCell="E23" sqref="E23"/>
      <selection pane="bottomLeft" activeCell="E23" sqref="E23"/>
      <selection pane="bottomRight" activeCell="C9" sqref="C9"/>
    </sheetView>
  </sheetViews>
  <sheetFormatPr defaultColWidth="8.85546875" defaultRowHeight="12.75"/>
  <cols>
    <col min="1" max="1" width="3.28515625" style="427"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385" t="s">
        <v>286</v>
      </c>
      <c r="D1" s="383"/>
      <c r="E1" s="383"/>
      <c r="F1" s="383"/>
      <c r="G1" s="383"/>
      <c r="H1" s="383"/>
      <c r="I1" s="138"/>
      <c r="J1" s="138"/>
      <c r="K1" s="138"/>
      <c r="L1" s="138"/>
      <c r="M1" s="270"/>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13" s="8" customFormat="1" ht="15" customHeight="1">
      <c r="A5" s="18"/>
      <c r="B5" s="155" t="s">
        <v>202</v>
      </c>
      <c r="C5" s="407" t="str">
        <f>IF('Sup Living Low Initial Eligibil'!C6="","",'Sup Living Low Initial Eligibil'!C6)</f>
        <v/>
      </c>
      <c r="D5" s="408" t="str">
        <f>IF('Sup Living Low Initial Eligibil'!D6="","",'Sup Living Low Initial Eligibil'!D6)</f>
        <v/>
      </c>
      <c r="E5" s="408" t="str">
        <f>IF('Sup Living Low Initial Eligibil'!E6="","",'Sup Living Low Initial Eligibil'!E6)</f>
        <v/>
      </c>
      <c r="F5" s="408" t="str">
        <f>IF('Sup Living Low Initial Eligibil'!F6="","",'Sup Living Low Initial Eligibil'!F6)</f>
        <v/>
      </c>
      <c r="G5" s="408" t="str">
        <f>IF('Sup Living Low Initial Eligibil'!G6="","",'Sup Living Low Initial Eligibil'!G6)</f>
        <v/>
      </c>
      <c r="H5" s="409" t="str">
        <f>IF('Sup Living Low Initial Eligibil'!H6="","",'Sup Living Low Initial Eligibil'!H6)</f>
        <v/>
      </c>
      <c r="I5" s="15"/>
      <c r="J5" s="16"/>
      <c r="K5" s="16"/>
      <c r="L5" s="16"/>
      <c r="M5" s="17"/>
    </row>
    <row r="6" spans="1:13" s="8" customFormat="1" ht="15" customHeight="1">
      <c r="A6" s="18"/>
      <c r="B6" s="155" t="s">
        <v>203</v>
      </c>
      <c r="C6" s="410" t="str">
        <f>IF('Sup Living Low Initial Eligibil'!C7="","",'Sup Living Low Initial Eligibil'!C7)</f>
        <v/>
      </c>
      <c r="D6" s="266" t="str">
        <f>IF('Sup Living Low Initial Eligibil'!D7="","",'Sup Living Low Initial Eligibil'!D7)</f>
        <v/>
      </c>
      <c r="E6" s="266" t="str">
        <f>IF('Sup Living Low Initial Eligibil'!E7="","",'Sup Living Low Initial Eligibil'!E7)</f>
        <v/>
      </c>
      <c r="F6" s="266" t="str">
        <f>IF('Sup Living Low Initial Eligibil'!F7="","",'Sup Living Low Initial Eligibil'!F7)</f>
        <v/>
      </c>
      <c r="G6" s="266" t="str">
        <f>IF('Sup Living Low Initial Eligibil'!G7="","",'Sup Living Low Initial Eligibil'!G7)</f>
        <v/>
      </c>
      <c r="H6" s="341" t="str">
        <f>IF('Sup Living Low Initial Eligibil'!H7="","",'Sup Living Low Initial Eligibil'!H7)</f>
        <v/>
      </c>
      <c r="I6" s="15"/>
      <c r="J6" s="16"/>
      <c r="K6" s="16"/>
      <c r="L6" s="16"/>
      <c r="M6" s="17"/>
    </row>
    <row r="7" spans="1:13" s="8" customFormat="1" ht="15" customHeight="1" thickBot="1">
      <c r="A7" s="18"/>
      <c r="B7" s="155" t="s">
        <v>201</v>
      </c>
      <c r="C7" s="411" t="str">
        <f>IF('Sup Living Low Initial Eligibil'!C9="","",'Sup Living Low Initial Eligibil'!C9)</f>
        <v/>
      </c>
      <c r="D7" s="412" t="str">
        <f>IF('Sup Living Low Initial Eligibil'!D9="","",'Sup Living Low Initial Eligibil'!D9)</f>
        <v/>
      </c>
      <c r="E7" s="412" t="str">
        <f>IF('Sup Living Low Initial Eligibil'!E9="","",'Sup Living Low Initial Eligibil'!E9)</f>
        <v/>
      </c>
      <c r="F7" s="412" t="str">
        <f>IF('Sup Living Low Initial Eligibil'!F9="","",'Sup Living Low Initial Eligibil'!F9)</f>
        <v/>
      </c>
      <c r="G7" s="412" t="str">
        <f>IF('Sup Living Low Initial Eligibil'!G9="","",'Sup Living Low Initial Eligibil'!G9)</f>
        <v/>
      </c>
      <c r="H7" s="413" t="str">
        <f>IF('Sup Living Low Initial Eligibil'!H9="","",'Sup Living Low Initial Eligibil'!H9)</f>
        <v/>
      </c>
      <c r="I7" s="15" t="s">
        <v>11</v>
      </c>
      <c r="J7" s="16"/>
      <c r="K7" s="16"/>
      <c r="L7" s="16"/>
      <c r="M7" s="17"/>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26.25" thickBot="1">
      <c r="A9" s="435" t="s">
        <v>19</v>
      </c>
      <c r="B9" s="436" t="s">
        <v>266</v>
      </c>
      <c r="C9" s="437" t="str">
        <f>IF('Sup Living Low Initial Eligibil'!C12=0,"",'Sup Living Low Initial Eligibil'!C12)</f>
        <v/>
      </c>
      <c r="D9" s="438" t="str">
        <f>IF('Sup Living Low Initial Eligibil'!D12=0,"",'Sup Living Low Initial Eligibil'!D12)</f>
        <v/>
      </c>
      <c r="E9" s="438" t="str">
        <f>IF('Sup Living Low Initial Eligibil'!E12=0,"",'Sup Living Low Initial Eligibil'!E12)</f>
        <v/>
      </c>
      <c r="F9" s="438" t="str">
        <f>IF('Sup Living Low Initial Eligibil'!F12=0,"",'Sup Living Low Initial Eligibil'!F12)</f>
        <v/>
      </c>
      <c r="G9" s="438" t="str">
        <f>IF('Sup Living Low Initial Eligibil'!G12=0,"",'Sup Living Low Initial Eligibil'!G12)</f>
        <v/>
      </c>
      <c r="H9" s="439" t="str">
        <f>IF('Sup Living Low Initial Eligibil'!H12=0,"",'Sup Living Low Initial Eligibil'!H12)</f>
        <v/>
      </c>
      <c r="I9" s="440">
        <f>COUNTIF(C9:H9,"=Met")</f>
        <v>0</v>
      </c>
      <c r="J9" s="441">
        <f t="shared" ref="J9" si="0">IF(SUM(I9,K9)=0,0,I9/SUM(I9,K9))</f>
        <v>0</v>
      </c>
      <c r="K9" s="442">
        <f>COUNTIF(C9:H9,"=Not Met")</f>
        <v>0</v>
      </c>
      <c r="L9" s="441">
        <f t="shared" ref="L9" si="1">IF(SUM(I9,K9)=0,0,K9/SUM(I9,K9))</f>
        <v>0</v>
      </c>
      <c r="M9" s="443">
        <f>COUNTIF(C9:H9,"=N/A")</f>
        <v>0</v>
      </c>
    </row>
    <row r="10" spans="1:13" s="10" customFormat="1" ht="13.9" customHeight="1" thickBot="1">
      <c r="A10" s="427"/>
      <c r="B10" s="55" t="s">
        <v>25</v>
      </c>
      <c r="C10" s="432"/>
      <c r="D10" s="433"/>
      <c r="E10" s="433"/>
      <c r="F10" s="433"/>
      <c r="G10" s="433"/>
      <c r="H10" s="434"/>
      <c r="I10" s="56"/>
      <c r="J10" s="56"/>
      <c r="K10" s="56"/>
      <c r="L10" s="56"/>
      <c r="M10" s="56"/>
    </row>
    <row r="11" spans="1:13" s="10" customFormat="1" ht="13.9" customHeight="1" thickBot="1">
      <c r="A11" s="427"/>
      <c r="B11" s="55"/>
      <c r="C11" s="57"/>
      <c r="D11" s="57"/>
      <c r="E11" s="57"/>
      <c r="F11" s="57"/>
      <c r="G11" s="57"/>
      <c r="H11" s="57"/>
      <c r="I11" s="56"/>
      <c r="J11" s="56"/>
      <c r="K11" s="56"/>
      <c r="L11" s="56"/>
      <c r="M11" s="56"/>
    </row>
    <row r="12" spans="1:13" s="10" customFormat="1" ht="13.9" customHeight="1">
      <c r="A12" s="427"/>
      <c r="B12" s="58" t="s">
        <v>26</v>
      </c>
      <c r="C12" s="59">
        <f t="shared" ref="C12:H12" si="2">COUNTIF(C9:C9,"=Met")</f>
        <v>0</v>
      </c>
      <c r="D12" s="60">
        <f t="shared" si="2"/>
        <v>0</v>
      </c>
      <c r="E12" s="60">
        <f t="shared" si="2"/>
        <v>0</v>
      </c>
      <c r="F12" s="60">
        <f t="shared" si="2"/>
        <v>0</v>
      </c>
      <c r="G12" s="60">
        <f t="shared" si="2"/>
        <v>0</v>
      </c>
      <c r="H12" s="157">
        <f t="shared" si="2"/>
        <v>0</v>
      </c>
      <c r="I12" s="61"/>
      <c r="J12" s="62"/>
      <c r="K12" s="62"/>
      <c r="L12" s="62"/>
      <c r="M12" s="62"/>
    </row>
    <row r="13" spans="1:13" s="10" customFormat="1" ht="13.9" customHeight="1">
      <c r="A13" s="427"/>
      <c r="B13" s="58" t="s">
        <v>27</v>
      </c>
      <c r="C13" s="63">
        <f t="shared" ref="C13:H13" si="3">IF(SUM(C12,C14)=0,0,C12/SUM(C12,C14))</f>
        <v>0</v>
      </c>
      <c r="D13" s="64">
        <f t="shared" si="3"/>
        <v>0</v>
      </c>
      <c r="E13" s="64">
        <f t="shared" si="3"/>
        <v>0</v>
      </c>
      <c r="F13" s="64">
        <f t="shared" si="3"/>
        <v>0</v>
      </c>
      <c r="G13" s="64">
        <f t="shared" si="3"/>
        <v>0</v>
      </c>
      <c r="H13" s="158">
        <f t="shared" si="3"/>
        <v>0</v>
      </c>
      <c r="I13" s="61"/>
      <c r="J13" s="62"/>
      <c r="K13" s="62"/>
      <c r="L13" s="62"/>
      <c r="M13" s="62"/>
    </row>
    <row r="14" spans="1:13" s="10" customFormat="1" ht="13.9" customHeight="1">
      <c r="A14" s="427"/>
      <c r="B14" s="58" t="s">
        <v>28</v>
      </c>
      <c r="C14" s="65">
        <f t="shared" ref="C14:H14" si="4">COUNTIF(C9:C9,"=Not Met")</f>
        <v>0</v>
      </c>
      <c r="D14" s="66">
        <f t="shared" si="4"/>
        <v>0</v>
      </c>
      <c r="E14" s="66">
        <f t="shared" si="4"/>
        <v>0</v>
      </c>
      <c r="F14" s="66">
        <f t="shared" si="4"/>
        <v>0</v>
      </c>
      <c r="G14" s="66">
        <f t="shared" si="4"/>
        <v>0</v>
      </c>
      <c r="H14" s="159">
        <f t="shared" si="4"/>
        <v>0</v>
      </c>
      <c r="I14" s="61"/>
      <c r="J14" s="62"/>
      <c r="K14" s="62"/>
      <c r="L14" s="62"/>
      <c r="M14" s="62"/>
    </row>
    <row r="15" spans="1:13" s="10" customFormat="1" ht="13.9" customHeight="1">
      <c r="A15" s="427"/>
      <c r="B15" s="58" t="s">
        <v>29</v>
      </c>
      <c r="C15" s="63">
        <f t="shared" ref="C15:H15" si="5">IF(SUM(C12,C14)=0,0,C14/SUM(C12,C14))</f>
        <v>0</v>
      </c>
      <c r="D15" s="64">
        <f t="shared" si="5"/>
        <v>0</v>
      </c>
      <c r="E15" s="64">
        <f t="shared" si="5"/>
        <v>0</v>
      </c>
      <c r="F15" s="64">
        <f t="shared" si="5"/>
        <v>0</v>
      </c>
      <c r="G15" s="64">
        <f t="shared" si="5"/>
        <v>0</v>
      </c>
      <c r="H15" s="158">
        <f t="shared" si="5"/>
        <v>0</v>
      </c>
      <c r="I15" s="61"/>
      <c r="J15" s="62"/>
      <c r="K15" s="62"/>
      <c r="L15" s="62"/>
      <c r="M15" s="62"/>
    </row>
    <row r="16" spans="1:13" s="10" customFormat="1" ht="13.9" customHeight="1" thickBot="1">
      <c r="A16" s="427"/>
      <c r="B16" s="58" t="s">
        <v>30</v>
      </c>
      <c r="C16" s="67">
        <f t="shared" ref="C16:H16" si="6">COUNTIF(C9:C9,"=N/A")</f>
        <v>0</v>
      </c>
      <c r="D16" s="68">
        <f t="shared" si="6"/>
        <v>0</v>
      </c>
      <c r="E16" s="68">
        <f t="shared" si="6"/>
        <v>0</v>
      </c>
      <c r="F16" s="68">
        <f t="shared" si="6"/>
        <v>0</v>
      </c>
      <c r="G16" s="68">
        <f t="shared" si="6"/>
        <v>0</v>
      </c>
      <c r="H16" s="160">
        <f t="shared" si="6"/>
        <v>0</v>
      </c>
      <c r="I16" s="69"/>
      <c r="J16" s="70"/>
      <c r="K16" s="70"/>
      <c r="L16" s="70"/>
      <c r="M16" s="70"/>
    </row>
    <row r="17" spans="1:13" s="10" customFormat="1" ht="13.9" customHeight="1">
      <c r="A17" s="460"/>
      <c r="B17" s="460"/>
      <c r="C17" s="460"/>
      <c r="D17" s="460"/>
      <c r="E17" s="460"/>
      <c r="F17" s="460"/>
      <c r="G17" s="460"/>
      <c r="H17" s="460"/>
      <c r="I17" s="460"/>
      <c r="J17" s="460"/>
      <c r="K17" s="460"/>
      <c r="L17" s="460"/>
      <c r="M17" s="460"/>
    </row>
    <row r="18" spans="1:13" s="10" customFormat="1" ht="24.95" customHeight="1">
      <c r="A18" s="235"/>
      <c r="B18" s="236" t="s">
        <v>154</v>
      </c>
      <c r="C18" s="239" t="s">
        <v>19</v>
      </c>
      <c r="D18" s="461"/>
      <c r="E18" s="462"/>
      <c r="F18" s="462"/>
      <c r="G18" s="462"/>
      <c r="H18" s="462"/>
      <c r="I18" s="462"/>
      <c r="J18" s="462"/>
      <c r="K18" s="462"/>
      <c r="L18" s="462"/>
      <c r="M18" s="463"/>
    </row>
    <row r="19" spans="1:13" s="10" customFormat="1" ht="24.95" customHeight="1">
      <c r="A19" s="235"/>
      <c r="B19" s="237"/>
      <c r="C19" s="240" t="s">
        <v>20</v>
      </c>
      <c r="D19" s="454"/>
      <c r="E19" s="455"/>
      <c r="F19" s="455"/>
      <c r="G19" s="455"/>
      <c r="H19" s="455"/>
      <c r="I19" s="455"/>
      <c r="J19" s="455"/>
      <c r="K19" s="455"/>
      <c r="L19" s="455"/>
      <c r="M19" s="456"/>
    </row>
    <row r="20" spans="1:13" s="10" customFormat="1" ht="24.95" customHeight="1">
      <c r="A20" s="235"/>
      <c r="B20" s="237"/>
      <c r="C20" s="240" t="s">
        <v>21</v>
      </c>
      <c r="D20" s="454"/>
      <c r="E20" s="455"/>
      <c r="F20" s="455"/>
      <c r="G20" s="455"/>
      <c r="H20" s="455"/>
      <c r="I20" s="455"/>
      <c r="J20" s="455"/>
      <c r="K20" s="455"/>
      <c r="L20" s="455"/>
      <c r="M20" s="456"/>
    </row>
    <row r="21" spans="1:13" s="10" customFormat="1" ht="24.95" customHeight="1">
      <c r="A21" s="235"/>
      <c r="B21" s="237"/>
      <c r="C21" s="240" t="s">
        <v>22</v>
      </c>
      <c r="D21" s="454"/>
      <c r="E21" s="455"/>
      <c r="F21" s="455"/>
      <c r="G21" s="455"/>
      <c r="H21" s="455"/>
      <c r="I21" s="455"/>
      <c r="J21" s="455"/>
      <c r="K21" s="455"/>
      <c r="L21" s="455"/>
      <c r="M21" s="456"/>
    </row>
    <row r="22" spans="1:13" s="10" customFormat="1" ht="24.95" customHeight="1">
      <c r="A22" s="235"/>
      <c r="B22" s="237"/>
      <c r="C22" s="240" t="s">
        <v>23</v>
      </c>
      <c r="D22" s="454"/>
      <c r="E22" s="455"/>
      <c r="F22" s="455"/>
      <c r="G22" s="455"/>
      <c r="H22" s="455"/>
      <c r="I22" s="455"/>
      <c r="J22" s="455"/>
      <c r="K22" s="455"/>
      <c r="L22" s="455"/>
      <c r="M22" s="456"/>
    </row>
    <row r="23" spans="1:13" s="10" customFormat="1" ht="24.95" customHeight="1">
      <c r="A23" s="235"/>
      <c r="B23" s="237"/>
      <c r="C23" s="241" t="s">
        <v>24</v>
      </c>
      <c r="D23" s="457"/>
      <c r="E23" s="458"/>
      <c r="F23" s="458"/>
      <c r="G23" s="458"/>
      <c r="H23" s="458"/>
      <c r="I23" s="458"/>
      <c r="J23" s="458"/>
      <c r="K23" s="458"/>
      <c r="L23" s="458"/>
      <c r="M23" s="459"/>
    </row>
  </sheetData>
  <sheetProtection sheet="1" objects="1" scenarios="1"/>
  <mergeCells count="7">
    <mergeCell ref="D23:M23"/>
    <mergeCell ref="A17:M17"/>
    <mergeCell ref="D18:M18"/>
    <mergeCell ref="D19:M19"/>
    <mergeCell ref="D20:M20"/>
    <mergeCell ref="D21:M21"/>
    <mergeCell ref="D22:M22"/>
  </mergeCells>
  <conditionalFormatting sqref="C9:H9">
    <cfRule type="expression" dxfId="148" priority="1" stopIfTrue="1">
      <formula>OR(C9="",C9="N/A")</formula>
    </cfRule>
  </conditionalFormatting>
  <conditionalFormatting sqref="C9:H9">
    <cfRule type="cellIs" dxfId="147" priority="2" stopIfTrue="1" operator="equal">
      <formula>"Not Met"</formula>
    </cfRule>
  </conditionalFormatting>
  <printOptions horizontalCentered="1"/>
  <pageMargins left="0.2" right="0.2" top="0.3" bottom="0.25" header="0.25" footer="0"/>
  <pageSetup paperSize="5" scale="92" orientation="landscape" r:id="rId1"/>
  <headerFooter alignWithMargins="0">
    <oddFooter>&amp;L&amp;8&amp;K000000IDD Group Living - Moderate/High Continuation&amp;R&amp;8&amp;K000000&amp;P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4" activePane="bottomRight" state="frozen"/>
      <selection activeCell="D23" sqref="D23:M23"/>
      <selection pane="topRight" activeCell="D23" sqref="D23:M23"/>
      <selection pane="bottomLeft" activeCell="D23" sqref="D23:M23"/>
      <selection pane="bottomRight" activeCell="C13" sqref="C13:D18"/>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288</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thickBot="1">
      <c r="A19" s="427"/>
      <c r="B19" s="55" t="s">
        <v>25</v>
      </c>
      <c r="C19" s="432"/>
      <c r="D19" s="433"/>
      <c r="E19" s="433"/>
      <c r="F19" s="433"/>
      <c r="G19" s="433"/>
      <c r="H19" s="434"/>
    </row>
  </sheetData>
  <sheetProtection sheet="1" objects="1" scenarios="1"/>
  <mergeCells count="2">
    <mergeCell ref="C1:H1"/>
    <mergeCell ref="C4:H4"/>
  </mergeCells>
  <conditionalFormatting sqref="C12:H12">
    <cfRule type="cellIs" dxfId="146" priority="1" operator="equal">
      <formula>"NOT MET"</formula>
    </cfRule>
    <cfRule type="cellIs" dxfId="145" priority="2" operator="equal">
      <formula>"MET"</formula>
    </cfRule>
  </conditionalFormatting>
  <dataValidations count="2">
    <dataValidation type="list" allowBlank="1" showInputMessage="1" showErrorMessage="1" sqref="C13:H17">
      <formula1>"YES, NO"</formula1>
    </dataValidation>
    <dataValidation type="list" allowBlank="1" showInputMessage="1" showErrorMessage="1" sqref="C7:H7">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23"/>
  <sheetViews>
    <sheetView zoomScaleNormal="100" zoomScaleSheetLayoutView="50" workbookViewId="0">
      <pane xSplit="2" ySplit="8" topLeftCell="C9" activePane="bottomRight" state="frozen"/>
      <selection activeCell="E23" sqref="E23"/>
      <selection pane="topRight" activeCell="E23" sqref="E23"/>
      <selection pane="bottomLeft" activeCell="E23" sqref="E23"/>
      <selection pane="bottomRight" activeCell="C9" sqref="C9"/>
    </sheetView>
  </sheetViews>
  <sheetFormatPr defaultColWidth="8.85546875" defaultRowHeight="12.75"/>
  <cols>
    <col min="1" max="1" width="3.28515625" style="427"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385" t="s">
        <v>289</v>
      </c>
      <c r="D1" s="383"/>
      <c r="E1" s="383"/>
      <c r="F1" s="383"/>
      <c r="G1" s="383"/>
      <c r="H1" s="383"/>
      <c r="I1" s="138"/>
      <c r="J1" s="138"/>
      <c r="K1" s="138"/>
      <c r="L1" s="138"/>
      <c r="M1" s="270"/>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13" s="8" customFormat="1" ht="15" customHeight="1">
      <c r="A5" s="18"/>
      <c r="B5" s="155" t="s">
        <v>202</v>
      </c>
      <c r="C5" s="407" t="str">
        <f>IF('Sup Living Low Continuation Eli'!C6="","",'Sup Living Low Continuation Eli'!C6)</f>
        <v/>
      </c>
      <c r="D5" s="408" t="str">
        <f>IF('Sup Living Low Continuation Eli'!D6="","",'Sup Living Low Continuation Eli'!D6)</f>
        <v/>
      </c>
      <c r="E5" s="408" t="str">
        <f>IF('Sup Living Low Continuation Eli'!E6="","",'Sup Living Low Continuation Eli'!E6)</f>
        <v/>
      </c>
      <c r="F5" s="408" t="str">
        <f>IF('Sup Living Low Continuation Eli'!F6="","",'Sup Living Low Continuation Eli'!F6)</f>
        <v/>
      </c>
      <c r="G5" s="408" t="str">
        <f>IF('Sup Living Low Continuation Eli'!G6="","",'Sup Living Low Continuation Eli'!G6)</f>
        <v/>
      </c>
      <c r="H5" s="409" t="str">
        <f>IF('Sup Living Low Continuation Eli'!H6="","",'Sup Living Low Continuation Eli'!H6)</f>
        <v/>
      </c>
      <c r="I5" s="15"/>
      <c r="J5" s="16"/>
      <c r="K5" s="16"/>
      <c r="L5" s="16"/>
      <c r="M5" s="17"/>
    </row>
    <row r="6" spans="1:13" s="8" customFormat="1" ht="15" customHeight="1">
      <c r="A6" s="18"/>
      <c r="B6" s="155" t="s">
        <v>203</v>
      </c>
      <c r="C6" s="410" t="str">
        <f>IF('Sup Living Low Continuation Eli'!C7="","",'Sup Living Low Continuation Eli'!C7)</f>
        <v/>
      </c>
      <c r="D6" s="266" t="str">
        <f>IF('Sup Living Low Continuation Eli'!D7="","",'Sup Living Low Continuation Eli'!D7)</f>
        <v/>
      </c>
      <c r="E6" s="266" t="str">
        <f>IF('Sup Living Low Continuation Eli'!E7="","",'Sup Living Low Continuation Eli'!E7)</f>
        <v/>
      </c>
      <c r="F6" s="266" t="str">
        <f>IF('Sup Living Low Continuation Eli'!F7="","",'Sup Living Low Continuation Eli'!F7)</f>
        <v/>
      </c>
      <c r="G6" s="266" t="str">
        <f>IF('Sup Living Low Continuation Eli'!G7="","",'Sup Living Low Continuation Eli'!G7)</f>
        <v/>
      </c>
      <c r="H6" s="341" t="str">
        <f>IF('Sup Living Low Continuation Eli'!H7="","",'Sup Living Low Continuation Eli'!H7)</f>
        <v/>
      </c>
      <c r="I6" s="15"/>
      <c r="J6" s="16"/>
      <c r="K6" s="16"/>
      <c r="L6" s="16"/>
      <c r="M6" s="17"/>
    </row>
    <row r="7" spans="1:13" s="8" customFormat="1" ht="15" customHeight="1" thickBot="1">
      <c r="A7" s="18"/>
      <c r="B7" s="155" t="s">
        <v>201</v>
      </c>
      <c r="C7" s="411" t="str">
        <f>IF('Sup Living Low Continuation Eli'!C9="","",'Sup Living Low Continuation Eli'!C9)</f>
        <v/>
      </c>
      <c r="D7" s="412" t="str">
        <f>IF('Sup Living Low Continuation Eli'!D9="","",'Sup Living Low Continuation Eli'!D9)</f>
        <v/>
      </c>
      <c r="E7" s="412" t="str">
        <f>IF('Sup Living Low Continuation Eli'!E9="","",'Sup Living Low Continuation Eli'!E9)</f>
        <v/>
      </c>
      <c r="F7" s="412" t="str">
        <f>IF('Sup Living Low Continuation Eli'!F9="","",'Sup Living Low Continuation Eli'!F9)</f>
        <v/>
      </c>
      <c r="G7" s="412" t="str">
        <f>IF('Sup Living Low Continuation Eli'!G9="","",'Sup Living Low Continuation Eli'!G9)</f>
        <v/>
      </c>
      <c r="H7" s="413" t="str">
        <f>IF('Sup Living Low Continuation Eli'!H9="","",'Sup Living Low Continuation Eli'!H9)</f>
        <v/>
      </c>
      <c r="I7" s="15" t="s">
        <v>11</v>
      </c>
      <c r="J7" s="16"/>
      <c r="K7" s="16"/>
      <c r="L7" s="16"/>
      <c r="M7" s="17"/>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26.25" thickBot="1">
      <c r="A9" s="435" t="s">
        <v>19</v>
      </c>
      <c r="B9" s="436" t="s">
        <v>266</v>
      </c>
      <c r="C9" s="437" t="str">
        <f>IF('Sup Living Low Continuation Eli'!C12=0,"",'Sup Living Low Continuation Eli'!C12)</f>
        <v/>
      </c>
      <c r="D9" s="438" t="str">
        <f>IF('Sup Living Low Continuation Eli'!D12=0,"",'Sup Living Low Continuation Eli'!D12)</f>
        <v/>
      </c>
      <c r="E9" s="438" t="str">
        <f>IF('Sup Living Low Continuation Eli'!E12=0,"",'Sup Living Low Continuation Eli'!E12)</f>
        <v/>
      </c>
      <c r="F9" s="438" t="str">
        <f>IF('Sup Living Low Continuation Eli'!F12=0,"",'Sup Living Low Continuation Eli'!F12)</f>
        <v/>
      </c>
      <c r="G9" s="438" t="str">
        <f>IF('Sup Living Low Continuation Eli'!G12=0,"",'Sup Living Low Continuation Eli'!G12)</f>
        <v/>
      </c>
      <c r="H9" s="439" t="str">
        <f>IF('Sup Living Low Continuation Eli'!H12=0,"",'Sup Living Low Continuation Eli'!H12)</f>
        <v/>
      </c>
      <c r="I9" s="440">
        <f>COUNTIF(C9:H9,"=Met")</f>
        <v>0</v>
      </c>
      <c r="J9" s="441">
        <f t="shared" ref="J9" si="0">IF(SUM(I9,K9)=0,0,I9/SUM(I9,K9))</f>
        <v>0</v>
      </c>
      <c r="K9" s="442">
        <f>COUNTIF(C9:H9,"=Not Met")</f>
        <v>0</v>
      </c>
      <c r="L9" s="441">
        <f t="shared" ref="L9" si="1">IF(SUM(I9,K9)=0,0,K9/SUM(I9,K9))</f>
        <v>0</v>
      </c>
      <c r="M9" s="443">
        <f>COUNTIF(C9:H9,"=N/A")</f>
        <v>0</v>
      </c>
    </row>
    <row r="10" spans="1:13" s="10" customFormat="1" ht="13.9" customHeight="1" thickBot="1">
      <c r="A10" s="427"/>
      <c r="B10" s="55" t="s">
        <v>25</v>
      </c>
      <c r="C10" s="432"/>
      <c r="D10" s="433"/>
      <c r="E10" s="433"/>
      <c r="F10" s="433"/>
      <c r="G10" s="433"/>
      <c r="H10" s="434"/>
      <c r="I10" s="56"/>
      <c r="J10" s="56"/>
      <c r="K10" s="56"/>
      <c r="L10" s="56"/>
      <c r="M10" s="56"/>
    </row>
    <row r="11" spans="1:13" s="10" customFormat="1" ht="13.9" customHeight="1" thickBot="1">
      <c r="A11" s="427"/>
      <c r="B11" s="55"/>
      <c r="C11" s="57"/>
      <c r="D11" s="57"/>
      <c r="E11" s="57"/>
      <c r="F11" s="57"/>
      <c r="G11" s="57"/>
      <c r="H11" s="57"/>
      <c r="I11" s="56"/>
      <c r="J11" s="56"/>
      <c r="K11" s="56"/>
      <c r="L11" s="56"/>
      <c r="M11" s="56"/>
    </row>
    <row r="12" spans="1:13" s="10" customFormat="1" ht="13.9" customHeight="1">
      <c r="A12" s="427"/>
      <c r="B12" s="58" t="s">
        <v>26</v>
      </c>
      <c r="C12" s="59">
        <f t="shared" ref="C12:H12" si="2">COUNTIF(C9:C9,"=Met")</f>
        <v>0</v>
      </c>
      <c r="D12" s="60">
        <f t="shared" si="2"/>
        <v>0</v>
      </c>
      <c r="E12" s="60">
        <f t="shared" si="2"/>
        <v>0</v>
      </c>
      <c r="F12" s="60">
        <f t="shared" si="2"/>
        <v>0</v>
      </c>
      <c r="G12" s="60">
        <f t="shared" si="2"/>
        <v>0</v>
      </c>
      <c r="H12" s="157">
        <f t="shared" si="2"/>
        <v>0</v>
      </c>
      <c r="I12" s="61"/>
      <c r="J12" s="62"/>
      <c r="K12" s="62"/>
      <c r="L12" s="62"/>
      <c r="M12" s="62"/>
    </row>
    <row r="13" spans="1:13" s="10" customFormat="1" ht="13.9" customHeight="1">
      <c r="A13" s="427"/>
      <c r="B13" s="58" t="s">
        <v>27</v>
      </c>
      <c r="C13" s="63">
        <f t="shared" ref="C13:H13" si="3">IF(SUM(C12,C14)=0,0,C12/SUM(C12,C14))</f>
        <v>0</v>
      </c>
      <c r="D13" s="64">
        <f t="shared" si="3"/>
        <v>0</v>
      </c>
      <c r="E13" s="64">
        <f t="shared" si="3"/>
        <v>0</v>
      </c>
      <c r="F13" s="64">
        <f t="shared" si="3"/>
        <v>0</v>
      </c>
      <c r="G13" s="64">
        <f t="shared" si="3"/>
        <v>0</v>
      </c>
      <c r="H13" s="158">
        <f t="shared" si="3"/>
        <v>0</v>
      </c>
      <c r="I13" s="61"/>
      <c r="J13" s="62"/>
      <c r="K13" s="62"/>
      <c r="L13" s="62"/>
      <c r="M13" s="62"/>
    </row>
    <row r="14" spans="1:13" s="10" customFormat="1" ht="13.9" customHeight="1">
      <c r="A14" s="427"/>
      <c r="B14" s="58" t="s">
        <v>28</v>
      </c>
      <c r="C14" s="65">
        <f t="shared" ref="C14:H14" si="4">COUNTIF(C9:C9,"=Not Met")</f>
        <v>0</v>
      </c>
      <c r="D14" s="66">
        <f t="shared" si="4"/>
        <v>0</v>
      </c>
      <c r="E14" s="66">
        <f t="shared" si="4"/>
        <v>0</v>
      </c>
      <c r="F14" s="66">
        <f t="shared" si="4"/>
        <v>0</v>
      </c>
      <c r="G14" s="66">
        <f t="shared" si="4"/>
        <v>0</v>
      </c>
      <c r="H14" s="159">
        <f t="shared" si="4"/>
        <v>0</v>
      </c>
      <c r="I14" s="61"/>
      <c r="J14" s="62"/>
      <c r="K14" s="62"/>
      <c r="L14" s="62"/>
      <c r="M14" s="62"/>
    </row>
    <row r="15" spans="1:13" s="10" customFormat="1" ht="13.9" customHeight="1">
      <c r="A15" s="427"/>
      <c r="B15" s="58" t="s">
        <v>29</v>
      </c>
      <c r="C15" s="63">
        <f t="shared" ref="C15:H15" si="5">IF(SUM(C12,C14)=0,0,C14/SUM(C12,C14))</f>
        <v>0</v>
      </c>
      <c r="D15" s="64">
        <f t="shared" si="5"/>
        <v>0</v>
      </c>
      <c r="E15" s="64">
        <f t="shared" si="5"/>
        <v>0</v>
      </c>
      <c r="F15" s="64">
        <f t="shared" si="5"/>
        <v>0</v>
      </c>
      <c r="G15" s="64">
        <f t="shared" si="5"/>
        <v>0</v>
      </c>
      <c r="H15" s="158">
        <f t="shared" si="5"/>
        <v>0</v>
      </c>
      <c r="I15" s="61"/>
      <c r="J15" s="62"/>
      <c r="K15" s="62"/>
      <c r="L15" s="62"/>
      <c r="M15" s="62"/>
    </row>
    <row r="16" spans="1:13" s="10" customFormat="1" ht="13.9" customHeight="1" thickBot="1">
      <c r="A16" s="427"/>
      <c r="B16" s="58" t="s">
        <v>30</v>
      </c>
      <c r="C16" s="67">
        <f t="shared" ref="C16:H16" si="6">COUNTIF(C9:C9,"=N/A")</f>
        <v>0</v>
      </c>
      <c r="D16" s="68">
        <f t="shared" si="6"/>
        <v>0</v>
      </c>
      <c r="E16" s="68">
        <f t="shared" si="6"/>
        <v>0</v>
      </c>
      <c r="F16" s="68">
        <f t="shared" si="6"/>
        <v>0</v>
      </c>
      <c r="G16" s="68">
        <f t="shared" si="6"/>
        <v>0</v>
      </c>
      <c r="H16" s="160">
        <f t="shared" si="6"/>
        <v>0</v>
      </c>
      <c r="I16" s="69"/>
      <c r="J16" s="70"/>
      <c r="K16" s="70"/>
      <c r="L16" s="70"/>
      <c r="M16" s="70"/>
    </row>
    <row r="17" spans="1:13" s="10" customFormat="1" ht="13.9" customHeight="1">
      <c r="A17" s="460"/>
      <c r="B17" s="460"/>
      <c r="C17" s="460"/>
      <c r="D17" s="460"/>
      <c r="E17" s="460"/>
      <c r="F17" s="460"/>
      <c r="G17" s="460"/>
      <c r="H17" s="460"/>
      <c r="I17" s="460"/>
      <c r="J17" s="460"/>
      <c r="K17" s="460"/>
      <c r="L17" s="460"/>
      <c r="M17" s="460"/>
    </row>
    <row r="18" spans="1:13" s="10" customFormat="1" ht="24.95" customHeight="1">
      <c r="A18" s="235"/>
      <c r="B18" s="236" t="s">
        <v>154</v>
      </c>
      <c r="C18" s="239" t="s">
        <v>19</v>
      </c>
      <c r="D18" s="461"/>
      <c r="E18" s="462"/>
      <c r="F18" s="462"/>
      <c r="G18" s="462"/>
      <c r="H18" s="462"/>
      <c r="I18" s="462"/>
      <c r="J18" s="462"/>
      <c r="K18" s="462"/>
      <c r="L18" s="462"/>
      <c r="M18" s="463"/>
    </row>
    <row r="19" spans="1:13" s="10" customFormat="1" ht="24.95" customHeight="1">
      <c r="A19" s="235"/>
      <c r="B19" s="237"/>
      <c r="C19" s="240" t="s">
        <v>20</v>
      </c>
      <c r="D19" s="454"/>
      <c r="E19" s="455"/>
      <c r="F19" s="455"/>
      <c r="G19" s="455"/>
      <c r="H19" s="455"/>
      <c r="I19" s="455"/>
      <c r="J19" s="455"/>
      <c r="K19" s="455"/>
      <c r="L19" s="455"/>
      <c r="M19" s="456"/>
    </row>
    <row r="20" spans="1:13" s="10" customFormat="1" ht="24.95" customHeight="1">
      <c r="A20" s="235"/>
      <c r="B20" s="237"/>
      <c r="C20" s="240" t="s">
        <v>21</v>
      </c>
      <c r="D20" s="454"/>
      <c r="E20" s="455"/>
      <c r="F20" s="455"/>
      <c r="G20" s="455"/>
      <c r="H20" s="455"/>
      <c r="I20" s="455"/>
      <c r="J20" s="455"/>
      <c r="K20" s="455"/>
      <c r="L20" s="455"/>
      <c r="M20" s="456"/>
    </row>
    <row r="21" spans="1:13" s="10" customFormat="1" ht="24.95" customHeight="1">
      <c r="A21" s="235"/>
      <c r="B21" s="237"/>
      <c r="C21" s="240" t="s">
        <v>22</v>
      </c>
      <c r="D21" s="454"/>
      <c r="E21" s="455"/>
      <c r="F21" s="455"/>
      <c r="G21" s="455"/>
      <c r="H21" s="455"/>
      <c r="I21" s="455"/>
      <c r="J21" s="455"/>
      <c r="K21" s="455"/>
      <c r="L21" s="455"/>
      <c r="M21" s="456"/>
    </row>
    <row r="22" spans="1:13" s="10" customFormat="1" ht="24.95" customHeight="1">
      <c r="A22" s="235"/>
      <c r="B22" s="237"/>
      <c r="C22" s="240" t="s">
        <v>23</v>
      </c>
      <c r="D22" s="454"/>
      <c r="E22" s="455"/>
      <c r="F22" s="455"/>
      <c r="G22" s="455"/>
      <c r="H22" s="455"/>
      <c r="I22" s="455"/>
      <c r="J22" s="455"/>
      <c r="K22" s="455"/>
      <c r="L22" s="455"/>
      <c r="M22" s="456"/>
    </row>
    <row r="23" spans="1:13" s="10" customFormat="1" ht="24.95" customHeight="1">
      <c r="A23" s="235"/>
      <c r="B23" s="237"/>
      <c r="C23" s="241" t="s">
        <v>24</v>
      </c>
      <c r="D23" s="457"/>
      <c r="E23" s="458"/>
      <c r="F23" s="458"/>
      <c r="G23" s="458"/>
      <c r="H23" s="458"/>
      <c r="I23" s="458"/>
      <c r="J23" s="458"/>
      <c r="K23" s="458"/>
      <c r="L23" s="458"/>
      <c r="M23" s="459"/>
    </row>
  </sheetData>
  <sheetProtection sheet="1" objects="1" scenarios="1"/>
  <mergeCells count="7">
    <mergeCell ref="D23:M23"/>
    <mergeCell ref="A17:M17"/>
    <mergeCell ref="D18:M18"/>
    <mergeCell ref="D19:M19"/>
    <mergeCell ref="D20:M20"/>
    <mergeCell ref="D21:M21"/>
    <mergeCell ref="D22:M22"/>
  </mergeCells>
  <conditionalFormatting sqref="C9:H9">
    <cfRule type="expression" dxfId="144" priority="1" stopIfTrue="1">
      <formula>OR(C9="",C9="N/A")</formula>
    </cfRule>
  </conditionalFormatting>
  <conditionalFormatting sqref="C9:H9">
    <cfRule type="cellIs" dxfId="143" priority="2" stopIfTrue="1" operator="equal">
      <formula>"Not Met"</formula>
    </cfRule>
  </conditionalFormatting>
  <printOptions horizontalCentered="1"/>
  <pageMargins left="0.2" right="0.2" top="0.3" bottom="0.25" header="0.25" footer="0"/>
  <pageSetup paperSize="5" scale="92" orientation="landscape" r:id="rId1"/>
  <headerFooter alignWithMargins="0">
    <oddFooter>&amp;L&amp;8&amp;K000000IDD Group Living - Moderate/High Continuation&amp;R&amp;8&amp;K000000&amp;P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12" activePane="bottomRight" state="frozen"/>
      <selection activeCell="C3" sqref="C3"/>
      <selection pane="topRight" activeCell="C3" sqref="C3"/>
      <selection pane="bottomLeft" activeCell="C3" sqref="C3"/>
      <selection pane="bottomRight" activeCell="C18" sqref="C13:C18"/>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260</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42" priority="1" operator="equal">
      <formula>"NOT MET"</formula>
    </cfRule>
    <cfRule type="cellIs" dxfId="141" priority="2" operator="equal">
      <formula>"MET"</formula>
    </cfRule>
  </conditionalFormatting>
  <dataValidations count="2">
    <dataValidation type="list" allowBlank="1" showInputMessage="1" showErrorMessage="1" sqref="C13:H17">
      <formula1>"YES, NO"</formula1>
    </dataValidation>
    <dataValidation type="list" allowBlank="1" showInputMessage="1" showErrorMessage="1" sqref="C7:H7">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8" tint="-0.249977111117893"/>
  </sheetPr>
  <dimension ref="A1:BF44"/>
  <sheetViews>
    <sheetView zoomScaleNormal="100" zoomScaleSheetLayoutView="50" workbookViewId="0">
      <pane xSplit="2" ySplit="8" topLeftCell="C9" activePane="bottomRight" state="frozen"/>
      <selection activeCell="C3" sqref="C3"/>
      <selection pane="topRight" activeCell="C3" sqref="C3"/>
      <selection pane="bottomLeft" activeCell="C3" sqref="C3"/>
      <selection pane="bottomRight" activeCell="C11" sqref="C11"/>
    </sheetView>
  </sheetViews>
  <sheetFormatPr defaultColWidth="8.85546875" defaultRowHeight="12.75"/>
  <cols>
    <col min="1" max="1" width="3.28515625" style="170"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385" t="s">
        <v>261</v>
      </c>
      <c r="D1" s="383"/>
      <c r="E1" s="383"/>
      <c r="F1" s="383"/>
      <c r="G1" s="383"/>
      <c r="H1" s="383"/>
      <c r="I1" s="138"/>
      <c r="J1" s="138"/>
      <c r="K1" s="138"/>
      <c r="L1" s="138"/>
      <c r="M1" s="270"/>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13" s="8" customFormat="1" ht="15" customHeight="1">
      <c r="A5" s="18"/>
      <c r="B5" s="155" t="s">
        <v>202</v>
      </c>
      <c r="C5" s="415" t="str">
        <f>IF('Sup Living Mod Initial Eligibil'!C6="","",'Sup Living Mod Initial Eligibil'!C6)</f>
        <v/>
      </c>
      <c r="D5" s="416" t="str">
        <f>IF('Sup Living Mod Initial Eligibil'!D6="","",'Sup Living Mod Initial Eligibil'!D6)</f>
        <v/>
      </c>
      <c r="E5" s="416" t="str">
        <f>IF('Sup Living Mod Initial Eligibil'!E6="","",'Sup Living Mod Initial Eligibil'!E6)</f>
        <v/>
      </c>
      <c r="F5" s="416" t="str">
        <f>IF('Sup Living Mod Initial Eligibil'!F6="","",'Sup Living Mod Initial Eligibil'!F6)</f>
        <v/>
      </c>
      <c r="G5" s="416" t="str">
        <f>IF('Sup Living Mod Initial Eligibil'!G6="","",'Sup Living Mod Initial Eligibil'!G6)</f>
        <v/>
      </c>
      <c r="H5" s="417" t="str">
        <f>IF('Sup Living Mod Initial Eligibil'!H6="","",'Sup Living Mod Initial Eligibil'!H6)</f>
        <v/>
      </c>
      <c r="I5" s="15"/>
      <c r="J5" s="16"/>
      <c r="K5" s="16"/>
      <c r="L5" s="16"/>
      <c r="M5" s="17"/>
    </row>
    <row r="6" spans="1:13" s="8" customFormat="1" ht="15" customHeight="1">
      <c r="A6" s="18"/>
      <c r="B6" s="155" t="s">
        <v>203</v>
      </c>
      <c r="C6" s="418" t="str">
        <f>IF('Sup Living Mod Initial Eligibil'!C7="","",'Sup Living Mod Initial Eligibil'!C7)</f>
        <v/>
      </c>
      <c r="D6" s="262" t="str">
        <f>IF('Sup Living Mod Initial Eligibil'!D7="","",'Sup Living Mod Initial Eligibil'!D7)</f>
        <v/>
      </c>
      <c r="E6" s="262" t="str">
        <f>IF('Sup Living Mod Initial Eligibil'!E7="","",'Sup Living Mod Initial Eligibil'!E7)</f>
        <v/>
      </c>
      <c r="F6" s="262" t="str">
        <f>IF('Sup Living Mod Initial Eligibil'!F7="","",'Sup Living Mod Initial Eligibil'!F7)</f>
        <v/>
      </c>
      <c r="G6" s="262" t="str">
        <f>IF('Sup Living Mod Initial Eligibil'!G7="","",'Sup Living Mod Initial Eligibil'!G7)</f>
        <v/>
      </c>
      <c r="H6" s="419" t="str">
        <f>IF('Sup Living Mod Initial Eligibil'!H7="","",'Sup Living Mod Initial Eligibil'!H7)</f>
        <v/>
      </c>
      <c r="I6" s="15"/>
      <c r="J6" s="16"/>
      <c r="K6" s="16"/>
      <c r="L6" s="16"/>
      <c r="M6" s="17"/>
    </row>
    <row r="7" spans="1:13" s="8" customFormat="1" ht="15" customHeight="1" thickBot="1">
      <c r="A7" s="21"/>
      <c r="B7" s="156" t="s">
        <v>201</v>
      </c>
      <c r="C7" s="420" t="str">
        <f>IF('Sup Living Mod Initial Eligibil'!C9="","",'Sup Living Mod Initial Eligibil'!C9)</f>
        <v/>
      </c>
      <c r="D7" s="421" t="str">
        <f>IF('Sup Living Mod Initial Eligibil'!D9="","",'Sup Living Mod Initial Eligibil'!D9)</f>
        <v/>
      </c>
      <c r="E7" s="421" t="str">
        <f>IF('Sup Living Mod Initial Eligibil'!E9="","",'Sup Living Mod Initial Eligibil'!E9)</f>
        <v/>
      </c>
      <c r="F7" s="421" t="str">
        <f>IF('Sup Living Mod Initial Eligibil'!F9="","",'Sup Living Mod Initial Eligibil'!F9)</f>
        <v/>
      </c>
      <c r="G7" s="421" t="str">
        <f>IF('Sup Living Mod Initial Eligibil'!G9="","",'Sup Living Mod Initial Eligibil'!G9)</f>
        <v/>
      </c>
      <c r="H7" s="422" t="str">
        <f>IF('Sup Living Mod Initial Eligibil'!H9="","",'Sup Living Mod Initial Eligibil'!H9)</f>
        <v/>
      </c>
      <c r="I7" s="22" t="s">
        <v>11</v>
      </c>
      <c r="J7" s="23"/>
      <c r="K7" s="23"/>
      <c r="L7" s="23"/>
      <c r="M7" s="24"/>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25.5">
      <c r="A9" s="47" t="s">
        <v>19</v>
      </c>
      <c r="B9" s="166" t="s">
        <v>267</v>
      </c>
      <c r="C9" s="423" t="str">
        <f>IF('Sup Living Mod Initial Eligibil'!C12=0,"",'Sup Living Mod Initial Eligibil'!C12)</f>
        <v/>
      </c>
      <c r="D9" s="184" t="str">
        <f>IF('Sup Living Mod Initial Eligibil'!D12=0,"",'Sup Living Mod Initial Eligibil'!D12)</f>
        <v/>
      </c>
      <c r="E9" s="184" t="str">
        <f>IF('Sup Living Mod Initial Eligibil'!E12=0,"",'Sup Living Mod Initial Eligibil'!E12)</f>
        <v/>
      </c>
      <c r="F9" s="184" t="str">
        <f>IF('Sup Living Mod Initial Eligibil'!F12=0,"",'Sup Living Mod Initial Eligibil'!F12)</f>
        <v/>
      </c>
      <c r="G9" s="184" t="str">
        <f>IF('Sup Living Mod Initial Eligibil'!G12=0,"",'Sup Living Mod Initial Eligibil'!G12)</f>
        <v/>
      </c>
      <c r="H9" s="185" t="str">
        <f>IF('Sup Living Mod Initial Eligibil'!H12=0,"",'Sup Living Mod Initial Eligibil'!H12)</f>
        <v/>
      </c>
      <c r="I9" s="49">
        <f>COUNTIF(C9:H9,"=Met")</f>
        <v>0</v>
      </c>
      <c r="J9" s="50">
        <f>IF(SUM(I9,K9)=0,0,I9/SUM(I9,K9))</f>
        <v>0</v>
      </c>
      <c r="K9" s="42">
        <f>COUNTIF(C9:H9,"=Not Met")</f>
        <v>0</v>
      </c>
      <c r="L9" s="50">
        <f t="shared" ref="L9:L10" si="0">IF(SUM(I9,K9)=0,0,K9/SUM(I9,K9))</f>
        <v>0</v>
      </c>
      <c r="M9" s="51">
        <f>COUNTIF(C9:H9,"=N/A")</f>
        <v>0</v>
      </c>
    </row>
    <row r="10" spans="1:13" s="10" customFormat="1" ht="25.5">
      <c r="A10" s="165" t="s">
        <v>20</v>
      </c>
      <c r="B10" s="342" t="s">
        <v>221</v>
      </c>
      <c r="C10" s="189" t="str">
        <f t="shared" ref="C10:H10" si="1">IF(AND(C17="YES",COUNTIF(C11:C13,"YES")=3),"MET",IF(COUNTA(C12,C14:C16,C18:C21)=0,"","NOT MET"))</f>
        <v/>
      </c>
      <c r="D10" s="190" t="str">
        <f t="shared" si="1"/>
        <v/>
      </c>
      <c r="E10" s="190" t="str">
        <f t="shared" si="1"/>
        <v/>
      </c>
      <c r="F10" s="190" t="str">
        <f t="shared" si="1"/>
        <v/>
      </c>
      <c r="G10" s="190" t="str">
        <f t="shared" si="1"/>
        <v/>
      </c>
      <c r="H10" s="191" t="str">
        <f t="shared" si="1"/>
        <v/>
      </c>
      <c r="I10" s="40">
        <f>COUNTIF(C10:H10,"=Met")</f>
        <v>0</v>
      </c>
      <c r="J10" s="41">
        <f t="shared" ref="J10" si="2">IF(SUM(I10,K10)=0,0,I10/SUM(I10,K10))</f>
        <v>0</v>
      </c>
      <c r="K10" s="44">
        <f>COUNTIF(C10:H10,"=Not Met")</f>
        <v>0</v>
      </c>
      <c r="L10" s="41">
        <f t="shared" si="0"/>
        <v>0</v>
      </c>
      <c r="M10" s="43">
        <f>COUNTIF(C10:H10,"=N/A")</f>
        <v>0</v>
      </c>
    </row>
    <row r="11" spans="1:13" s="10" customFormat="1" ht="25.5">
      <c r="A11" s="165" t="s">
        <v>205</v>
      </c>
      <c r="B11" s="36" t="s">
        <v>218</v>
      </c>
      <c r="C11" s="35" t="str">
        <f>IF(C9="MET","YES",IF(C9="NOT MET","NO",IF(C9="","")))</f>
        <v/>
      </c>
      <c r="D11" s="52" t="str">
        <f t="shared" ref="D11:H11" si="3">IF(D9="MET","YES",IF(D9="NOT MET","NO",IF(D9="","")))</f>
        <v/>
      </c>
      <c r="E11" s="52" t="str">
        <f t="shared" si="3"/>
        <v/>
      </c>
      <c r="F11" s="52" t="str">
        <f t="shared" si="3"/>
        <v/>
      </c>
      <c r="G11" s="52" t="str">
        <f t="shared" si="3"/>
        <v/>
      </c>
      <c r="H11" s="204" t="str">
        <f t="shared" si="3"/>
        <v/>
      </c>
      <c r="I11" s="192"/>
      <c r="J11" s="193"/>
      <c r="K11" s="194"/>
      <c r="L11" s="193"/>
      <c r="M11" s="195"/>
    </row>
    <row r="12" spans="1:13" s="10" customFormat="1">
      <c r="A12" s="165" t="s">
        <v>208</v>
      </c>
      <c r="B12" s="36" t="s">
        <v>219</v>
      </c>
      <c r="C12" s="35"/>
      <c r="D12" s="52"/>
      <c r="E12" s="52"/>
      <c r="F12" s="52"/>
      <c r="G12" s="52"/>
      <c r="H12" s="204"/>
      <c r="I12" s="192"/>
      <c r="J12" s="193"/>
      <c r="K12" s="194"/>
      <c r="L12" s="193"/>
      <c r="M12" s="195"/>
    </row>
    <row r="13" spans="1:13" s="10" customFormat="1">
      <c r="A13" s="165" t="s">
        <v>209</v>
      </c>
      <c r="B13" s="36" t="s">
        <v>220</v>
      </c>
      <c r="C13" s="189" t="str">
        <f>IF(COUNTIF(C14:C16, "NO")=3,"NO",IF(COUNTIF(C14:C16, "YES")&gt;=1, "YES",IF(COUNTIF(C14:C16,"=N/A")=3,"N/A","")))</f>
        <v/>
      </c>
      <c r="D13" s="190" t="str">
        <f t="shared" ref="D13:H13" si="4">IF(COUNTIF(D14:D16, "NO")=3,"NO",IF(COUNTIF(D14:D16, "YES")&gt;=1, "YES",IF(COUNTIF(D14:D16,"=N/A")=3,"N/A","")))</f>
        <v/>
      </c>
      <c r="E13" s="190" t="str">
        <f t="shared" si="4"/>
        <v/>
      </c>
      <c r="F13" s="190" t="str">
        <f t="shared" si="4"/>
        <v/>
      </c>
      <c r="G13" s="190" t="str">
        <f t="shared" si="4"/>
        <v/>
      </c>
      <c r="H13" s="191" t="str">
        <f t="shared" si="4"/>
        <v/>
      </c>
      <c r="I13" s="192"/>
      <c r="J13" s="193"/>
      <c r="K13" s="194"/>
      <c r="L13" s="193"/>
      <c r="M13" s="195"/>
    </row>
    <row r="14" spans="1:13" s="10" customFormat="1">
      <c r="A14" s="328"/>
      <c r="B14" s="334" t="s">
        <v>222</v>
      </c>
      <c r="C14" s="35"/>
      <c r="D14" s="52"/>
      <c r="E14" s="52"/>
      <c r="F14" s="52"/>
      <c r="G14" s="52"/>
      <c r="H14" s="204"/>
      <c r="I14" s="330"/>
      <c r="J14" s="331"/>
      <c r="K14" s="332"/>
      <c r="L14" s="331"/>
      <c r="M14" s="333"/>
    </row>
    <row r="15" spans="1:13" s="10" customFormat="1">
      <c r="A15" s="328"/>
      <c r="B15" s="334" t="s">
        <v>223</v>
      </c>
      <c r="C15" s="35"/>
      <c r="D15" s="52"/>
      <c r="E15" s="52"/>
      <c r="F15" s="52"/>
      <c r="G15" s="52"/>
      <c r="H15" s="204"/>
      <c r="I15" s="330"/>
      <c r="J15" s="331"/>
      <c r="K15" s="332"/>
      <c r="L15" s="331"/>
      <c r="M15" s="333"/>
    </row>
    <row r="16" spans="1:13" s="10" customFormat="1">
      <c r="A16" s="328"/>
      <c r="B16" s="329" t="s">
        <v>224</v>
      </c>
      <c r="C16" s="35"/>
      <c r="D16" s="52"/>
      <c r="E16" s="52"/>
      <c r="F16" s="52"/>
      <c r="G16" s="52"/>
      <c r="H16" s="204"/>
      <c r="I16" s="330"/>
      <c r="J16" s="331"/>
      <c r="K16" s="332"/>
      <c r="L16" s="331"/>
      <c r="M16" s="333"/>
    </row>
    <row r="17" spans="1:13" s="10" customFormat="1" ht="25.5">
      <c r="A17" s="328" t="s">
        <v>206</v>
      </c>
      <c r="B17" s="334" t="s">
        <v>225</v>
      </c>
      <c r="C17" s="189" t="str">
        <f>IF(COUNTIF(C18:C27, "NO")=9,"NO",IF(COUNTIF(C18:C27, "YES")&gt;=1, "YES",IF(COUNTIF(C18:C27,"=N/A")=9,"N/A","")))</f>
        <v/>
      </c>
      <c r="D17" s="190" t="str">
        <f t="shared" ref="D17:H17" si="5">IF(COUNTIF(D18:D27, "NO")=9,"NO",IF(COUNTIF(D18:D27, "YES")&gt;=1, "YES",IF(COUNTIF(D18:D27,"=N/A")=9,"N/A","")))</f>
        <v/>
      </c>
      <c r="E17" s="190" t="str">
        <f t="shared" si="5"/>
        <v/>
      </c>
      <c r="F17" s="190" t="str">
        <f t="shared" si="5"/>
        <v/>
      </c>
      <c r="G17" s="190" t="str">
        <f t="shared" si="5"/>
        <v/>
      </c>
      <c r="H17" s="191" t="str">
        <f t="shared" si="5"/>
        <v/>
      </c>
      <c r="I17" s="330"/>
      <c r="J17" s="331"/>
      <c r="K17" s="332"/>
      <c r="L17" s="331"/>
      <c r="M17" s="333"/>
    </row>
    <row r="18" spans="1:13" s="10" customFormat="1" ht="25.5">
      <c r="A18" s="328"/>
      <c r="B18" s="334" t="s">
        <v>226</v>
      </c>
      <c r="C18" s="35"/>
      <c r="D18" s="52"/>
      <c r="E18" s="52"/>
      <c r="F18" s="52"/>
      <c r="G18" s="52"/>
      <c r="H18" s="204"/>
      <c r="I18" s="330"/>
      <c r="J18" s="331"/>
      <c r="K18" s="332"/>
      <c r="L18" s="331"/>
      <c r="M18" s="333"/>
    </row>
    <row r="19" spans="1:13" s="10" customFormat="1" ht="25.5">
      <c r="A19" s="328"/>
      <c r="B19" s="334" t="s">
        <v>227</v>
      </c>
      <c r="C19" s="35"/>
      <c r="D19" s="52"/>
      <c r="E19" s="52"/>
      <c r="F19" s="52"/>
      <c r="G19" s="52"/>
      <c r="H19" s="204"/>
      <c r="I19" s="330"/>
      <c r="J19" s="331"/>
      <c r="K19" s="332"/>
      <c r="L19" s="331"/>
      <c r="M19" s="333"/>
    </row>
    <row r="20" spans="1:13" s="10" customFormat="1" ht="25.5">
      <c r="A20" s="328"/>
      <c r="B20" s="334" t="s">
        <v>228</v>
      </c>
      <c r="C20" s="35"/>
      <c r="D20" s="52"/>
      <c r="E20" s="52"/>
      <c r="F20" s="52"/>
      <c r="G20" s="52"/>
      <c r="H20" s="204"/>
      <c r="I20" s="330"/>
      <c r="J20" s="331"/>
      <c r="K20" s="332"/>
      <c r="L20" s="331"/>
      <c r="M20" s="333"/>
    </row>
    <row r="21" spans="1:13" s="10" customFormat="1" ht="25.5">
      <c r="A21" s="328"/>
      <c r="B21" s="334" t="s">
        <v>229</v>
      </c>
      <c r="C21" s="35"/>
      <c r="D21" s="52"/>
      <c r="E21" s="52"/>
      <c r="F21" s="52"/>
      <c r="G21" s="52"/>
      <c r="H21" s="204"/>
      <c r="I21" s="330"/>
      <c r="J21" s="331"/>
      <c r="K21" s="332"/>
      <c r="L21" s="331"/>
      <c r="M21" s="333"/>
    </row>
    <row r="22" spans="1:13" s="10" customFormat="1">
      <c r="A22" s="396" t="s">
        <v>207</v>
      </c>
      <c r="B22" s="404" t="s">
        <v>230</v>
      </c>
      <c r="C22" s="401"/>
      <c r="D22" s="402"/>
      <c r="E22" s="402"/>
      <c r="F22" s="402"/>
      <c r="G22" s="402"/>
      <c r="H22" s="403"/>
      <c r="I22" s="397"/>
      <c r="J22" s="398"/>
      <c r="K22" s="399"/>
      <c r="L22" s="398"/>
      <c r="M22" s="400"/>
    </row>
    <row r="23" spans="1:13" s="10" customFormat="1">
      <c r="A23" s="328"/>
      <c r="B23" s="334" t="s">
        <v>231</v>
      </c>
      <c r="C23" s="35"/>
      <c r="D23" s="52"/>
      <c r="E23" s="52"/>
      <c r="F23" s="52"/>
      <c r="G23" s="52"/>
      <c r="H23" s="204"/>
      <c r="I23" s="330"/>
      <c r="J23" s="331"/>
      <c r="K23" s="332"/>
      <c r="L23" s="331"/>
      <c r="M23" s="333"/>
    </row>
    <row r="24" spans="1:13" s="10" customFormat="1">
      <c r="A24" s="328"/>
      <c r="B24" s="334" t="s">
        <v>232</v>
      </c>
      <c r="C24" s="35"/>
      <c r="D24" s="52"/>
      <c r="E24" s="52"/>
      <c r="F24" s="52"/>
      <c r="G24" s="52"/>
      <c r="H24" s="204"/>
      <c r="I24" s="330"/>
      <c r="J24" s="331"/>
      <c r="K24" s="332"/>
      <c r="L24" s="331"/>
      <c r="M24" s="333"/>
    </row>
    <row r="25" spans="1:13" s="10" customFormat="1" ht="25.5">
      <c r="A25" s="328"/>
      <c r="B25" s="334" t="s">
        <v>233</v>
      </c>
      <c r="C25" s="35"/>
      <c r="D25" s="52"/>
      <c r="E25" s="52"/>
      <c r="F25" s="52"/>
      <c r="G25" s="52"/>
      <c r="H25" s="204"/>
      <c r="I25" s="330"/>
      <c r="J25" s="331"/>
      <c r="K25" s="332"/>
      <c r="L25" s="331"/>
      <c r="M25" s="333"/>
    </row>
    <row r="26" spans="1:13" s="10" customFormat="1">
      <c r="A26" s="328"/>
      <c r="B26" s="334" t="s">
        <v>234</v>
      </c>
      <c r="C26" s="35"/>
      <c r="D26" s="52"/>
      <c r="E26" s="52"/>
      <c r="F26" s="52"/>
      <c r="G26" s="52"/>
      <c r="H26" s="204"/>
      <c r="I26" s="330"/>
      <c r="J26" s="331"/>
      <c r="K26" s="332"/>
      <c r="L26" s="331"/>
      <c r="M26" s="333"/>
    </row>
    <row r="27" spans="1:13" s="10" customFormat="1" ht="26.25" thickBot="1">
      <c r="A27" s="186"/>
      <c r="B27" s="327" t="s">
        <v>235</v>
      </c>
      <c r="C27" s="187"/>
      <c r="D27" s="188"/>
      <c r="E27" s="188"/>
      <c r="F27" s="188"/>
      <c r="G27" s="188"/>
      <c r="H27" s="343"/>
      <c r="I27" s="196"/>
      <c r="J27" s="197"/>
      <c r="K27" s="198"/>
      <c r="L27" s="197"/>
      <c r="M27" s="199"/>
    </row>
    <row r="28" spans="1:13" s="10" customFormat="1" ht="13.9" customHeight="1" thickBot="1">
      <c r="A28" s="170"/>
      <c r="B28" s="55" t="s">
        <v>25</v>
      </c>
      <c r="C28" s="125"/>
      <c r="D28" s="126"/>
      <c r="E28" s="126"/>
      <c r="F28" s="126"/>
      <c r="G28" s="126"/>
      <c r="H28" s="127"/>
      <c r="I28" s="56"/>
      <c r="J28" s="56"/>
      <c r="K28" s="56"/>
      <c r="L28" s="56"/>
      <c r="M28" s="56"/>
    </row>
    <row r="29" spans="1:13" s="10" customFormat="1" ht="13.9" customHeight="1" thickBot="1">
      <c r="A29" s="170"/>
      <c r="B29" s="55"/>
      <c r="C29" s="57"/>
      <c r="D29" s="57"/>
      <c r="E29" s="57"/>
      <c r="F29" s="57"/>
      <c r="G29" s="57"/>
      <c r="H29" s="57"/>
      <c r="I29" s="56"/>
      <c r="J29" s="56"/>
      <c r="K29" s="56"/>
      <c r="L29" s="56"/>
      <c r="M29" s="56"/>
    </row>
    <row r="30" spans="1:13" s="10" customFormat="1" ht="13.9" customHeight="1">
      <c r="A30" s="170"/>
      <c r="B30" s="58" t="s">
        <v>26</v>
      </c>
      <c r="C30" s="59">
        <f t="shared" ref="C30:H30" si="6">COUNTIF(C9:C27,"=Met")</f>
        <v>0</v>
      </c>
      <c r="D30" s="60">
        <f t="shared" si="6"/>
        <v>0</v>
      </c>
      <c r="E30" s="60">
        <f t="shared" si="6"/>
        <v>0</v>
      </c>
      <c r="F30" s="60">
        <f t="shared" si="6"/>
        <v>0</v>
      </c>
      <c r="G30" s="60">
        <f t="shared" si="6"/>
        <v>0</v>
      </c>
      <c r="H30" s="157">
        <f t="shared" si="6"/>
        <v>0</v>
      </c>
      <c r="I30" s="61"/>
      <c r="J30" s="62"/>
      <c r="K30" s="62"/>
      <c r="L30" s="62"/>
      <c r="M30" s="62"/>
    </row>
    <row r="31" spans="1:13" s="10" customFormat="1" ht="13.9" customHeight="1">
      <c r="A31" s="170"/>
      <c r="B31" s="58" t="s">
        <v>27</v>
      </c>
      <c r="C31" s="63">
        <f t="shared" ref="C31:H31" si="7">IF(SUM(C30,C32)=0,0,C30/SUM(C30,C32))</f>
        <v>0</v>
      </c>
      <c r="D31" s="64">
        <f t="shared" si="7"/>
        <v>0</v>
      </c>
      <c r="E31" s="64">
        <f t="shared" si="7"/>
        <v>0</v>
      </c>
      <c r="F31" s="64">
        <f t="shared" si="7"/>
        <v>0</v>
      </c>
      <c r="G31" s="64">
        <f t="shared" si="7"/>
        <v>0</v>
      </c>
      <c r="H31" s="158">
        <f t="shared" si="7"/>
        <v>0</v>
      </c>
      <c r="I31" s="61"/>
      <c r="J31" s="62"/>
      <c r="K31" s="62"/>
      <c r="L31" s="62"/>
      <c r="M31" s="62"/>
    </row>
    <row r="32" spans="1:13" s="10" customFormat="1" ht="13.9" customHeight="1">
      <c r="A32" s="170"/>
      <c r="B32" s="58" t="s">
        <v>28</v>
      </c>
      <c r="C32" s="65">
        <f t="shared" ref="C32:H32" si="8">COUNTIF(C9:C27,"=Not Met")</f>
        <v>0</v>
      </c>
      <c r="D32" s="66">
        <f t="shared" si="8"/>
        <v>0</v>
      </c>
      <c r="E32" s="66">
        <f t="shared" si="8"/>
        <v>0</v>
      </c>
      <c r="F32" s="66">
        <f t="shared" si="8"/>
        <v>0</v>
      </c>
      <c r="G32" s="66">
        <f t="shared" si="8"/>
        <v>0</v>
      </c>
      <c r="H32" s="159">
        <f t="shared" si="8"/>
        <v>0</v>
      </c>
      <c r="I32" s="61"/>
      <c r="J32" s="62"/>
      <c r="K32" s="62"/>
      <c r="L32" s="62"/>
      <c r="M32" s="62"/>
    </row>
    <row r="33" spans="1:58" s="10" customFormat="1" ht="13.9" customHeight="1">
      <c r="A33" s="170"/>
      <c r="B33" s="58" t="s">
        <v>29</v>
      </c>
      <c r="C33" s="63">
        <f t="shared" ref="C33:H33" si="9">IF(SUM(C30,C32)=0,0,C32/SUM(C30,C32))</f>
        <v>0</v>
      </c>
      <c r="D33" s="64">
        <f t="shared" si="9"/>
        <v>0</v>
      </c>
      <c r="E33" s="64">
        <f t="shared" si="9"/>
        <v>0</v>
      </c>
      <c r="F33" s="64">
        <f t="shared" si="9"/>
        <v>0</v>
      </c>
      <c r="G33" s="64">
        <f t="shared" si="9"/>
        <v>0</v>
      </c>
      <c r="H33" s="158">
        <f t="shared" si="9"/>
        <v>0</v>
      </c>
      <c r="I33" s="61"/>
      <c r="J33" s="62"/>
      <c r="K33" s="62"/>
      <c r="L33" s="62"/>
      <c r="M33" s="62"/>
    </row>
    <row r="34" spans="1:58" s="10" customFormat="1" ht="13.9" customHeight="1" thickBot="1">
      <c r="A34" s="170"/>
      <c r="B34" s="58" t="s">
        <v>30</v>
      </c>
      <c r="C34" s="67">
        <f t="shared" ref="C34:H34" si="10">COUNTIF(C9:C27,"=N/A")</f>
        <v>0</v>
      </c>
      <c r="D34" s="68">
        <f t="shared" si="10"/>
        <v>0</v>
      </c>
      <c r="E34" s="68">
        <f t="shared" si="10"/>
        <v>0</v>
      </c>
      <c r="F34" s="68">
        <f t="shared" si="10"/>
        <v>0</v>
      </c>
      <c r="G34" s="68">
        <f t="shared" si="10"/>
        <v>0</v>
      </c>
      <c r="H34" s="160">
        <f t="shared" si="10"/>
        <v>0</v>
      </c>
      <c r="I34" s="69"/>
      <c r="J34" s="70"/>
      <c r="K34" s="70"/>
      <c r="L34" s="70"/>
      <c r="M34" s="70"/>
    </row>
    <row r="35" spans="1:58" s="10" customFormat="1" ht="13.9" customHeight="1">
      <c r="A35" s="460"/>
      <c r="B35" s="460"/>
      <c r="C35" s="460"/>
      <c r="D35" s="460"/>
      <c r="E35" s="460"/>
      <c r="F35" s="460"/>
      <c r="G35" s="460"/>
      <c r="H35" s="460"/>
      <c r="I35" s="460"/>
      <c r="J35" s="460"/>
      <c r="K35" s="460"/>
      <c r="L35" s="460"/>
      <c r="M35" s="460"/>
    </row>
    <row r="36" spans="1:58" s="10" customFormat="1" ht="24.95" customHeight="1">
      <c r="A36" s="235"/>
      <c r="B36" s="236" t="s">
        <v>154</v>
      </c>
      <c r="C36" s="239" t="s">
        <v>19</v>
      </c>
      <c r="D36" s="461"/>
      <c r="E36" s="462"/>
      <c r="F36" s="462"/>
      <c r="G36" s="462"/>
      <c r="H36" s="462"/>
      <c r="I36" s="462"/>
      <c r="J36" s="462"/>
      <c r="K36" s="462"/>
      <c r="L36" s="462"/>
      <c r="M36" s="463"/>
    </row>
    <row r="37" spans="1:58" s="10" customFormat="1" ht="24.95" customHeight="1">
      <c r="A37" s="235"/>
      <c r="B37" s="237"/>
      <c r="C37" s="240" t="s">
        <v>20</v>
      </c>
      <c r="D37" s="454"/>
      <c r="E37" s="455"/>
      <c r="F37" s="455"/>
      <c r="G37" s="455"/>
      <c r="H37" s="455"/>
      <c r="I37" s="455"/>
      <c r="J37" s="455"/>
      <c r="K37" s="455"/>
      <c r="L37" s="455"/>
      <c r="M37" s="456"/>
    </row>
    <row r="38" spans="1:58" s="10" customFormat="1" ht="24.95" customHeight="1">
      <c r="A38" s="235"/>
      <c r="B38" s="237"/>
      <c r="C38" s="240" t="s">
        <v>21</v>
      </c>
      <c r="D38" s="454"/>
      <c r="E38" s="455"/>
      <c r="F38" s="455"/>
      <c r="G38" s="455"/>
      <c r="H38" s="455"/>
      <c r="I38" s="455"/>
      <c r="J38" s="455"/>
      <c r="K38" s="455"/>
      <c r="L38" s="455"/>
      <c r="M38" s="456"/>
    </row>
    <row r="39" spans="1:58" s="10" customFormat="1" ht="24.95" customHeight="1">
      <c r="A39" s="235"/>
      <c r="B39" s="237"/>
      <c r="C39" s="240" t="s">
        <v>22</v>
      </c>
      <c r="D39" s="454"/>
      <c r="E39" s="455"/>
      <c r="F39" s="455"/>
      <c r="G39" s="455"/>
      <c r="H39" s="455"/>
      <c r="I39" s="455"/>
      <c r="J39" s="455"/>
      <c r="K39" s="455"/>
      <c r="L39" s="455"/>
      <c r="M39" s="456"/>
    </row>
    <row r="40" spans="1:58" s="10" customFormat="1" ht="24.95" customHeight="1">
      <c r="A40" s="235"/>
      <c r="B40" s="237"/>
      <c r="C40" s="240" t="s">
        <v>23</v>
      </c>
      <c r="D40" s="454"/>
      <c r="E40" s="455"/>
      <c r="F40" s="455"/>
      <c r="G40" s="455"/>
      <c r="H40" s="455"/>
      <c r="I40" s="455"/>
      <c r="J40" s="455"/>
      <c r="K40" s="455"/>
      <c r="L40" s="455"/>
      <c r="M40" s="456"/>
    </row>
    <row r="41" spans="1:58" s="10" customFormat="1" ht="24.95" customHeight="1">
      <c r="A41" s="235"/>
      <c r="B41" s="237"/>
      <c r="C41" s="241" t="s">
        <v>24</v>
      </c>
      <c r="D41" s="457"/>
      <c r="E41" s="458"/>
      <c r="F41" s="458"/>
      <c r="G41" s="458"/>
      <c r="H41" s="458"/>
      <c r="I41" s="458"/>
      <c r="J41" s="458"/>
      <c r="K41" s="458"/>
      <c r="L41" s="458"/>
      <c r="M41" s="459"/>
    </row>
    <row r="42" spans="1:58">
      <c r="A42" s="219"/>
      <c r="B42" s="172"/>
    </row>
    <row r="43" spans="1:58">
      <c r="A43" s="219"/>
      <c r="B43" s="172"/>
    </row>
    <row r="44" spans="1:58" s="72" customFormat="1">
      <c r="A44" s="219"/>
      <c r="B44" s="172"/>
      <c r="I44" s="73"/>
      <c r="J44" s="73"/>
      <c r="K44" s="73"/>
      <c r="L44" s="73"/>
      <c r="M44" s="7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row>
  </sheetData>
  <sheetProtection sheet="1" objects="1" scenarios="1"/>
  <mergeCells count="7">
    <mergeCell ref="A35:M35"/>
    <mergeCell ref="D40:M40"/>
    <mergeCell ref="D41:M41"/>
    <mergeCell ref="D38:M38"/>
    <mergeCell ref="D39:M39"/>
    <mergeCell ref="D36:M36"/>
    <mergeCell ref="D37:M37"/>
  </mergeCells>
  <conditionalFormatting sqref="C9:H9">
    <cfRule type="cellIs" dxfId="140" priority="31" stopIfTrue="1" operator="equal">
      <formula>"Not Met"</formula>
    </cfRule>
  </conditionalFormatting>
  <conditionalFormatting sqref="C9:H9">
    <cfRule type="expression" dxfId="139" priority="30" stopIfTrue="1">
      <formula>OR(C9="",C9="N/A")</formula>
    </cfRule>
  </conditionalFormatting>
  <conditionalFormatting sqref="C12:H12 C14:H16 C23:H27 C18:H21">
    <cfRule type="cellIs" dxfId="138" priority="13" stopIfTrue="1" operator="equal">
      <formula>"Not Met"</formula>
    </cfRule>
  </conditionalFormatting>
  <conditionalFormatting sqref="C10:H10">
    <cfRule type="cellIs" dxfId="137" priority="11" stopIfTrue="1" operator="equal">
      <formula>"Not Met"</formula>
    </cfRule>
  </conditionalFormatting>
  <conditionalFormatting sqref="C13:H13">
    <cfRule type="cellIs" dxfId="136" priority="9" stopIfTrue="1" operator="equal">
      <formula>"Not Met"</formula>
    </cfRule>
  </conditionalFormatting>
  <conditionalFormatting sqref="C17:H17">
    <cfRule type="cellIs" dxfId="135" priority="7" stopIfTrue="1" operator="equal">
      <formula>"Not Met"</formula>
    </cfRule>
  </conditionalFormatting>
  <conditionalFormatting sqref="C12:H12 C14:H16 C23:H27 C18:H21">
    <cfRule type="expression" dxfId="134" priority="12" stopIfTrue="1">
      <formula>AND(C$9&lt;&gt;"",C12="")</formula>
    </cfRule>
    <cfRule type="cellIs" dxfId="133" priority="14" stopIfTrue="1" operator="equal">
      <formula>"N/A"</formula>
    </cfRule>
  </conditionalFormatting>
  <conditionalFormatting sqref="C10:H10">
    <cfRule type="expression" dxfId="132" priority="10" stopIfTrue="1">
      <formula>OR(C10="",C10="N/A")</formula>
    </cfRule>
  </conditionalFormatting>
  <conditionalFormatting sqref="C13:H13">
    <cfRule type="expression" dxfId="131" priority="8" stopIfTrue="1">
      <formula>OR(C13="",C13="N/A")</formula>
    </cfRule>
  </conditionalFormatting>
  <conditionalFormatting sqref="C17:H17">
    <cfRule type="expression" dxfId="130" priority="6" stopIfTrue="1">
      <formula>OR(C17="",C17="N/A")</formula>
    </cfRule>
  </conditionalFormatting>
  <conditionalFormatting sqref="C11:H11">
    <cfRule type="expression" dxfId="129" priority="3" stopIfTrue="1">
      <formula>AND(C$9&lt;&gt;"",C11="")</formula>
    </cfRule>
    <cfRule type="cellIs" dxfId="128" priority="5" stopIfTrue="1" operator="equal">
      <formula>"N/A"</formula>
    </cfRule>
  </conditionalFormatting>
  <conditionalFormatting sqref="C11:H11">
    <cfRule type="cellIs" dxfId="127" priority="4" stopIfTrue="1" operator="equal">
      <formula>"Not Met"</formula>
    </cfRule>
  </conditionalFormatting>
  <dataValidations count="3">
    <dataValidation type="list" allowBlank="1" showInputMessage="1" showErrorMessage="1" sqref="C23:H27">
      <formula1>"YES, NO, N/A"</formula1>
    </dataValidation>
    <dataValidation type="list" allowBlank="1" showInputMessage="1" showErrorMessage="1" sqref="C12:H12">
      <formula1>"YES,NO"</formula1>
    </dataValidation>
    <dataValidation type="list" allowBlank="1" showInputMessage="1" showErrorMessage="1" sqref="C14:H16 C18:H21">
      <formula1>"YES,NO,N/A"</formula1>
    </dataValidation>
  </dataValidations>
  <printOptions horizontalCentered="1"/>
  <pageMargins left="0.2" right="0.2" top="0.3" bottom="0.25" header="0.25" footer="0"/>
  <pageSetup paperSize="5" scale="91" orientation="landscape" r:id="rId1"/>
  <headerFooter alignWithMargins="0">
    <oddFooter>&amp;L&amp;8&amp;K000000IDD Supervised Living - Moderate Initial Authorization&amp;R&amp;8&amp;K000000&amp;P</oddFooter>
  </headerFooter>
  <rowBreaks count="1" manualBreakCount="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19"/>
  <sheetViews>
    <sheetView showGridLines="0" zoomScaleNormal="100" workbookViewId="0">
      <pane xSplit="2" ySplit="11" topLeftCell="C21" activePane="bottomRight" state="frozen"/>
      <selection activeCell="H12" sqref="H12"/>
      <selection pane="topRight" activeCell="H12" sqref="H12"/>
      <selection pane="bottomLeft" activeCell="H12" sqref="H12"/>
      <selection pane="bottomRight" activeCell="C6" sqref="C6"/>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239</v>
      </c>
      <c r="D1" s="450"/>
      <c r="E1" s="450"/>
      <c r="F1" s="450"/>
      <c r="G1" s="450"/>
      <c r="H1" s="450"/>
    </row>
    <row r="2" spans="1:8" ht="18" customHeight="1">
      <c r="A2" s="167"/>
      <c r="B2" s="168"/>
      <c r="C2" s="167" t="s">
        <v>263</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7"/>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126" priority="1" operator="equal">
      <formula>"NOT MET"</formula>
    </cfRule>
    <cfRule type="cellIs" dxfId="125" priority="2" operator="equal">
      <formula>"MET"</formula>
    </cfRule>
  </conditionalFormatting>
  <dataValidations count="2">
    <dataValidation type="list" allowBlank="1" showInputMessage="1" showErrorMessage="1" sqref="C7:H7">
      <formula1>"ADSN, CDSN"</formula1>
    </dataValidation>
    <dataValidation type="list" allowBlank="1" showInputMessage="1" showErrorMessage="1" sqref="C13:H17">
      <formula1>"YES, NO"</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BF29"/>
  <sheetViews>
    <sheetView zoomScaleNormal="100" zoomScaleSheetLayoutView="50" workbookViewId="0">
      <pane xSplit="2" ySplit="8" topLeftCell="C9" activePane="bottomRight" state="frozen"/>
      <selection activeCell="H12" sqref="H12"/>
      <selection pane="topRight" activeCell="H12" sqref="H12"/>
      <selection pane="bottomLeft" activeCell="H12" sqref="H12"/>
      <selection pane="bottomRight" activeCell="C11" sqref="C11"/>
    </sheetView>
  </sheetViews>
  <sheetFormatPr defaultColWidth="8.85546875" defaultRowHeight="12.75"/>
  <cols>
    <col min="1" max="1" width="3.28515625" style="357"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426" t="s">
        <v>264</v>
      </c>
      <c r="D1" s="383"/>
      <c r="E1" s="383"/>
      <c r="F1" s="383"/>
      <c r="G1" s="383"/>
      <c r="H1" s="383"/>
      <c r="I1" s="138"/>
      <c r="J1" s="138"/>
      <c r="K1" s="138"/>
      <c r="L1" s="138"/>
      <c r="M1" s="270"/>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405"/>
      <c r="J3" s="405"/>
      <c r="K3" s="405"/>
      <c r="L3" s="405"/>
      <c r="M3" s="406"/>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3"/>
      <c r="J4" s="148"/>
      <c r="K4" s="148"/>
      <c r="L4" s="148"/>
      <c r="M4" s="149"/>
    </row>
    <row r="5" spans="1:13" s="8" customFormat="1" ht="15" customHeight="1">
      <c r="A5" s="18"/>
      <c r="B5" s="155" t="s">
        <v>202</v>
      </c>
      <c r="C5" s="415" t="str">
        <f>IF('Sup Living Mod Continuation Eli'!C6="","",'Sup Living Mod Continuation Eli'!C6)</f>
        <v/>
      </c>
      <c r="D5" s="416" t="str">
        <f>IF('Sup Living Mod Continuation Eli'!D6="","",'Sup Living Mod Continuation Eli'!D6)</f>
        <v/>
      </c>
      <c r="E5" s="416" t="str">
        <f>IF('Sup Living Mod Continuation Eli'!E6="","",'Sup Living Mod Continuation Eli'!E6)</f>
        <v/>
      </c>
      <c r="F5" s="416" t="str">
        <f>IF('Sup Living Mod Continuation Eli'!F6="","",'Sup Living Mod Continuation Eli'!F6)</f>
        <v/>
      </c>
      <c r="G5" s="416" t="str">
        <f>IF('Sup Living Mod Continuation Eli'!G6="","",'Sup Living Mod Continuation Eli'!G6)</f>
        <v/>
      </c>
      <c r="H5" s="417" t="str">
        <f>IF('Sup Living Mod Continuation Eli'!H6="","",'Sup Living Mod Continuation Eli'!H6)</f>
        <v/>
      </c>
      <c r="I5" s="15"/>
      <c r="J5" s="16"/>
      <c r="K5" s="16"/>
      <c r="L5" s="16"/>
      <c r="M5" s="17"/>
    </row>
    <row r="6" spans="1:13" s="8" customFormat="1" ht="15" customHeight="1">
      <c r="A6" s="18"/>
      <c r="B6" s="155" t="s">
        <v>203</v>
      </c>
      <c r="C6" s="418" t="str">
        <f>IF('Sup Living Mod Continuation Eli'!C7="","",'Sup Living Mod Continuation Eli'!C7)</f>
        <v/>
      </c>
      <c r="D6" s="262" t="str">
        <f>IF('Sup Living Mod Continuation Eli'!D7="","",'Sup Living Mod Continuation Eli'!D7)</f>
        <v/>
      </c>
      <c r="E6" s="262" t="str">
        <f>IF('Sup Living Mod Continuation Eli'!E7="","",'Sup Living Mod Continuation Eli'!E7)</f>
        <v/>
      </c>
      <c r="F6" s="262" t="str">
        <f>IF('Sup Living Mod Continuation Eli'!F7="","",'Sup Living Mod Continuation Eli'!F7)</f>
        <v/>
      </c>
      <c r="G6" s="262" t="str">
        <f>IF('Sup Living Mod Continuation Eli'!G7="","",'Sup Living Mod Continuation Eli'!G7)</f>
        <v/>
      </c>
      <c r="H6" s="419" t="str">
        <f>IF('Sup Living Mod Continuation Eli'!H7="","",'Sup Living Mod Continuation Eli'!H7)</f>
        <v/>
      </c>
      <c r="I6" s="15"/>
      <c r="J6" s="16"/>
      <c r="K6" s="16"/>
      <c r="L6" s="16"/>
      <c r="M6" s="17"/>
    </row>
    <row r="7" spans="1:13" s="8" customFormat="1" ht="15" customHeight="1" thickBot="1">
      <c r="A7" s="21"/>
      <c r="B7" s="156" t="s">
        <v>201</v>
      </c>
      <c r="C7" s="420" t="str">
        <f>IF('Sup Living Mod Continuation Eli'!C9="","",'Sup Living Mod Continuation Eli'!C9)</f>
        <v/>
      </c>
      <c r="D7" s="421" t="str">
        <f>IF('Sup Living Mod Continuation Eli'!D9="","",'Sup Living Mod Continuation Eli'!D9)</f>
        <v/>
      </c>
      <c r="E7" s="421" t="str">
        <f>IF('Sup Living Mod Continuation Eli'!E9="","",'Sup Living Mod Continuation Eli'!E9)</f>
        <v/>
      </c>
      <c r="F7" s="421" t="str">
        <f>IF('Sup Living Mod Continuation Eli'!F9="","",'Sup Living Mod Continuation Eli'!F9)</f>
        <v/>
      </c>
      <c r="G7" s="421" t="str">
        <f>IF('Sup Living Mod Continuation Eli'!G9="","",'Sup Living Mod Continuation Eli'!G9)</f>
        <v/>
      </c>
      <c r="H7" s="422" t="str">
        <f>IF('Sup Living Mod Continuation Eli'!H9="","",'Sup Living Mod Continuation Eli'!H9)</f>
        <v/>
      </c>
      <c r="I7" s="22" t="s">
        <v>11</v>
      </c>
      <c r="J7" s="23"/>
      <c r="K7" s="23"/>
      <c r="L7" s="23"/>
      <c r="M7" s="24"/>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38.25">
      <c r="A9" s="47" t="s">
        <v>19</v>
      </c>
      <c r="B9" s="166" t="s">
        <v>268</v>
      </c>
      <c r="C9" s="423" t="str">
        <f>IF('Sup Living Mod Continuation Eli'!C12=0,"",'Sup Living Mod Continuation Eli'!C12)</f>
        <v/>
      </c>
      <c r="D9" s="184" t="str">
        <f>IF('Sup Living Mod Continuation Eli'!D12=0,"",'Sup Living Mod Continuation Eli'!D12)</f>
        <v/>
      </c>
      <c r="E9" s="184" t="str">
        <f>IF('Sup Living Mod Continuation Eli'!E12=0,"",'Sup Living Mod Continuation Eli'!E12)</f>
        <v/>
      </c>
      <c r="F9" s="184" t="str">
        <f>IF('Sup Living Mod Continuation Eli'!F12=0,"",'Sup Living Mod Continuation Eli'!F12)</f>
        <v/>
      </c>
      <c r="G9" s="184" t="str">
        <f>IF('Sup Living Mod Continuation Eli'!G12=0,"",'Sup Living Mod Continuation Eli'!G12)</f>
        <v/>
      </c>
      <c r="H9" s="185" t="str">
        <f>IF('Sup Living Mod Continuation Eli'!H12=0,"",'Sup Living Mod Continuation Eli'!H12)</f>
        <v/>
      </c>
      <c r="I9" s="49">
        <f>COUNTIF(C9:H9,"=Met")</f>
        <v>0</v>
      </c>
      <c r="J9" s="50">
        <f>IF(SUM(I9,K9)=0,0,I9/SUM(I9,K9))</f>
        <v>0</v>
      </c>
      <c r="K9" s="42">
        <f>COUNTIF(C9:H9,"=Not Met")</f>
        <v>0</v>
      </c>
      <c r="L9" s="50">
        <f t="shared" ref="L9:L10" si="0">IF(SUM(I9,K9)=0,0,K9/SUM(I9,K9))</f>
        <v>0</v>
      </c>
      <c r="M9" s="51">
        <f>COUNTIF(C9:H9,"=N/A")</f>
        <v>0</v>
      </c>
    </row>
    <row r="10" spans="1:13" s="10" customFormat="1">
      <c r="A10" s="165" t="s">
        <v>20</v>
      </c>
      <c r="B10" s="342" t="s">
        <v>269</v>
      </c>
      <c r="C10" s="189" t="str">
        <f>IF(COUNTIF(C11:C12,"YES")=2,"MET",IF(COUNTIF(C11:C12,"NO")&gt;=1,"NOT MET",""))</f>
        <v/>
      </c>
      <c r="D10" s="190" t="str">
        <f t="shared" ref="D10:H10" si="1">IF(COUNTIF(D11:D12,"YES")=2,"MET",IF(COUNTIF(D11:D12,"NO")&gt;=1,"NOT MET",""))</f>
        <v/>
      </c>
      <c r="E10" s="190" t="str">
        <f t="shared" si="1"/>
        <v/>
      </c>
      <c r="F10" s="190" t="str">
        <f t="shared" si="1"/>
        <v/>
      </c>
      <c r="G10" s="190" t="str">
        <f t="shared" si="1"/>
        <v/>
      </c>
      <c r="H10" s="191" t="str">
        <f t="shared" si="1"/>
        <v/>
      </c>
      <c r="I10" s="40">
        <f>COUNTIF(C10:H10,"=Met")</f>
        <v>0</v>
      </c>
      <c r="J10" s="41">
        <f t="shared" ref="J10" si="2">IF(SUM(I10,K10)=0,0,I10/SUM(I10,K10))</f>
        <v>0</v>
      </c>
      <c r="K10" s="44">
        <f>COUNTIF(C10:H10,"=Not Met")</f>
        <v>0</v>
      </c>
      <c r="L10" s="41">
        <f t="shared" si="0"/>
        <v>0</v>
      </c>
      <c r="M10" s="43">
        <f>COUNTIF(C10:H10,"=N/A")</f>
        <v>0</v>
      </c>
    </row>
    <row r="11" spans="1:13" s="10" customFormat="1">
      <c r="A11" s="165" t="s">
        <v>205</v>
      </c>
      <c r="B11" s="36" t="s">
        <v>272</v>
      </c>
      <c r="C11" s="35"/>
      <c r="D11" s="52"/>
      <c r="E11" s="52"/>
      <c r="F11" s="52"/>
      <c r="G11" s="52"/>
      <c r="H11" s="204"/>
      <c r="I11" s="192"/>
      <c r="J11" s="193"/>
      <c r="K11" s="194"/>
      <c r="L11" s="193"/>
      <c r="M11" s="195"/>
    </row>
    <row r="12" spans="1:13" s="10" customFormat="1" ht="26.25" thickBot="1">
      <c r="A12" s="165" t="s">
        <v>208</v>
      </c>
      <c r="B12" s="36" t="s">
        <v>273</v>
      </c>
      <c r="C12" s="35"/>
      <c r="D12" s="52"/>
      <c r="E12" s="52"/>
      <c r="F12" s="52"/>
      <c r="G12" s="52"/>
      <c r="H12" s="204"/>
      <c r="I12" s="192"/>
      <c r="J12" s="193"/>
      <c r="K12" s="194"/>
      <c r="L12" s="193"/>
      <c r="M12" s="195"/>
    </row>
    <row r="13" spans="1:13" s="10" customFormat="1" ht="13.9" customHeight="1" thickBot="1">
      <c r="A13" s="357"/>
      <c r="B13" s="55" t="s">
        <v>25</v>
      </c>
      <c r="C13" s="125"/>
      <c r="D13" s="126"/>
      <c r="E13" s="126"/>
      <c r="F13" s="126"/>
      <c r="G13" s="126"/>
      <c r="H13" s="127"/>
      <c r="I13" s="56"/>
      <c r="J13" s="56"/>
      <c r="K13" s="56"/>
      <c r="L13" s="56"/>
      <c r="M13" s="56"/>
    </row>
    <row r="14" spans="1:13" s="10" customFormat="1" ht="13.9" customHeight="1" thickBot="1">
      <c r="A14" s="357"/>
      <c r="B14" s="55"/>
      <c r="C14" s="57"/>
      <c r="D14" s="57"/>
      <c r="E14" s="57"/>
      <c r="F14" s="57"/>
      <c r="G14" s="57"/>
      <c r="H14" s="57"/>
      <c r="I14" s="56"/>
      <c r="J14" s="56"/>
      <c r="K14" s="56"/>
      <c r="L14" s="56"/>
      <c r="M14" s="56"/>
    </row>
    <row r="15" spans="1:13" s="10" customFormat="1" ht="13.9" customHeight="1">
      <c r="A15" s="357"/>
      <c r="B15" s="58" t="s">
        <v>26</v>
      </c>
      <c r="C15" s="59">
        <f t="shared" ref="C15:H15" si="3">COUNTIF(C9:C12,"=Met")</f>
        <v>0</v>
      </c>
      <c r="D15" s="60">
        <f t="shared" si="3"/>
        <v>0</v>
      </c>
      <c r="E15" s="60">
        <f t="shared" si="3"/>
        <v>0</v>
      </c>
      <c r="F15" s="60">
        <f t="shared" si="3"/>
        <v>0</v>
      </c>
      <c r="G15" s="60">
        <f t="shared" si="3"/>
        <v>0</v>
      </c>
      <c r="H15" s="157">
        <f t="shared" si="3"/>
        <v>0</v>
      </c>
      <c r="I15" s="61"/>
      <c r="J15" s="62"/>
      <c r="K15" s="62"/>
      <c r="L15" s="62"/>
      <c r="M15" s="62"/>
    </row>
    <row r="16" spans="1:13" s="10" customFormat="1" ht="13.9" customHeight="1">
      <c r="A16" s="357"/>
      <c r="B16" s="58" t="s">
        <v>27</v>
      </c>
      <c r="C16" s="63">
        <f t="shared" ref="C16:H16" si="4">IF(SUM(C15,C17)=0,0,C15/SUM(C15,C17))</f>
        <v>0</v>
      </c>
      <c r="D16" s="64">
        <f t="shared" si="4"/>
        <v>0</v>
      </c>
      <c r="E16" s="64">
        <f t="shared" si="4"/>
        <v>0</v>
      </c>
      <c r="F16" s="64">
        <f t="shared" si="4"/>
        <v>0</v>
      </c>
      <c r="G16" s="64">
        <f t="shared" si="4"/>
        <v>0</v>
      </c>
      <c r="H16" s="158">
        <f t="shared" si="4"/>
        <v>0</v>
      </c>
      <c r="I16" s="61"/>
      <c r="J16" s="62"/>
      <c r="K16" s="62"/>
      <c r="L16" s="62"/>
      <c r="M16" s="62"/>
    </row>
    <row r="17" spans="1:58" s="10" customFormat="1" ht="13.9" customHeight="1">
      <c r="A17" s="357"/>
      <c r="B17" s="58" t="s">
        <v>28</v>
      </c>
      <c r="C17" s="65">
        <f t="shared" ref="C17:H17" si="5">COUNTIF(C9:C12,"=Not Met")</f>
        <v>0</v>
      </c>
      <c r="D17" s="66">
        <f t="shared" si="5"/>
        <v>0</v>
      </c>
      <c r="E17" s="66">
        <f t="shared" si="5"/>
        <v>0</v>
      </c>
      <c r="F17" s="66">
        <f t="shared" si="5"/>
        <v>0</v>
      </c>
      <c r="G17" s="66">
        <f t="shared" si="5"/>
        <v>0</v>
      </c>
      <c r="H17" s="159">
        <f t="shared" si="5"/>
        <v>0</v>
      </c>
      <c r="I17" s="61"/>
      <c r="J17" s="62"/>
      <c r="K17" s="62"/>
      <c r="L17" s="62"/>
      <c r="M17" s="62"/>
    </row>
    <row r="18" spans="1:58" s="10" customFormat="1" ht="13.9" customHeight="1">
      <c r="A18" s="357"/>
      <c r="B18" s="58" t="s">
        <v>29</v>
      </c>
      <c r="C18" s="63">
        <f t="shared" ref="C18:H18" si="6">IF(SUM(C15,C17)=0,0,C17/SUM(C15,C17))</f>
        <v>0</v>
      </c>
      <c r="D18" s="64">
        <f t="shared" si="6"/>
        <v>0</v>
      </c>
      <c r="E18" s="64">
        <f t="shared" si="6"/>
        <v>0</v>
      </c>
      <c r="F18" s="64">
        <f t="shared" si="6"/>
        <v>0</v>
      </c>
      <c r="G18" s="64">
        <f t="shared" si="6"/>
        <v>0</v>
      </c>
      <c r="H18" s="158">
        <f t="shared" si="6"/>
        <v>0</v>
      </c>
      <c r="I18" s="61"/>
      <c r="J18" s="62"/>
      <c r="K18" s="62"/>
      <c r="L18" s="62"/>
      <c r="M18" s="62"/>
    </row>
    <row r="19" spans="1:58" s="10" customFormat="1" ht="13.9" customHeight="1" thickBot="1">
      <c r="A19" s="357"/>
      <c r="B19" s="58" t="s">
        <v>30</v>
      </c>
      <c r="C19" s="67">
        <f t="shared" ref="C19:H19" si="7">COUNTIF(C9:C12,"=N/A")</f>
        <v>0</v>
      </c>
      <c r="D19" s="68">
        <f t="shared" si="7"/>
        <v>0</v>
      </c>
      <c r="E19" s="68">
        <f t="shared" si="7"/>
        <v>0</v>
      </c>
      <c r="F19" s="68">
        <f t="shared" si="7"/>
        <v>0</v>
      </c>
      <c r="G19" s="68">
        <f t="shared" si="7"/>
        <v>0</v>
      </c>
      <c r="H19" s="160">
        <f t="shared" si="7"/>
        <v>0</v>
      </c>
      <c r="I19" s="69"/>
      <c r="J19" s="70"/>
      <c r="K19" s="70"/>
      <c r="L19" s="70"/>
      <c r="M19" s="70"/>
    </row>
    <row r="20" spans="1:58" s="10" customFormat="1" ht="13.9" customHeight="1">
      <c r="A20" s="460"/>
      <c r="B20" s="460"/>
      <c r="C20" s="460"/>
      <c r="D20" s="460"/>
      <c r="E20" s="460"/>
      <c r="F20" s="460"/>
      <c r="G20" s="460"/>
      <c r="H20" s="460"/>
      <c r="I20" s="460"/>
      <c r="J20" s="460"/>
      <c r="K20" s="460"/>
      <c r="L20" s="460"/>
      <c r="M20" s="460"/>
    </row>
    <row r="21" spans="1:58" s="10" customFormat="1" ht="24.95" customHeight="1">
      <c r="A21" s="235"/>
      <c r="B21" s="236" t="s">
        <v>154</v>
      </c>
      <c r="C21" s="239" t="s">
        <v>19</v>
      </c>
      <c r="D21" s="461"/>
      <c r="E21" s="462"/>
      <c r="F21" s="462"/>
      <c r="G21" s="462"/>
      <c r="H21" s="462"/>
      <c r="I21" s="462"/>
      <c r="J21" s="462"/>
      <c r="K21" s="462"/>
      <c r="L21" s="462"/>
      <c r="M21" s="463"/>
    </row>
    <row r="22" spans="1:58" s="10" customFormat="1" ht="24.95" customHeight="1">
      <c r="A22" s="235"/>
      <c r="B22" s="237"/>
      <c r="C22" s="240" t="s">
        <v>20</v>
      </c>
      <c r="D22" s="454"/>
      <c r="E22" s="455"/>
      <c r="F22" s="455"/>
      <c r="G22" s="455"/>
      <c r="H22" s="455"/>
      <c r="I22" s="455"/>
      <c r="J22" s="455"/>
      <c r="K22" s="455"/>
      <c r="L22" s="455"/>
      <c r="M22" s="456"/>
    </row>
    <row r="23" spans="1:58" s="10" customFormat="1" ht="24.95" customHeight="1">
      <c r="A23" s="235"/>
      <c r="B23" s="237"/>
      <c r="C23" s="240" t="s">
        <v>21</v>
      </c>
      <c r="D23" s="454"/>
      <c r="E23" s="455"/>
      <c r="F23" s="455"/>
      <c r="G23" s="455"/>
      <c r="H23" s="455"/>
      <c r="I23" s="455"/>
      <c r="J23" s="455"/>
      <c r="K23" s="455"/>
      <c r="L23" s="455"/>
      <c r="M23" s="456"/>
    </row>
    <row r="24" spans="1:58" s="10" customFormat="1" ht="24.95" customHeight="1">
      <c r="A24" s="235"/>
      <c r="B24" s="237"/>
      <c r="C24" s="240" t="s">
        <v>22</v>
      </c>
      <c r="D24" s="454"/>
      <c r="E24" s="455"/>
      <c r="F24" s="455"/>
      <c r="G24" s="455"/>
      <c r="H24" s="455"/>
      <c r="I24" s="455"/>
      <c r="J24" s="455"/>
      <c r="K24" s="455"/>
      <c r="L24" s="455"/>
      <c r="M24" s="456"/>
    </row>
    <row r="25" spans="1:58" s="10" customFormat="1" ht="24.95" customHeight="1">
      <c r="A25" s="235"/>
      <c r="B25" s="237"/>
      <c r="C25" s="240" t="s">
        <v>23</v>
      </c>
      <c r="D25" s="454"/>
      <c r="E25" s="455"/>
      <c r="F25" s="455"/>
      <c r="G25" s="455"/>
      <c r="H25" s="455"/>
      <c r="I25" s="455"/>
      <c r="J25" s="455"/>
      <c r="K25" s="455"/>
      <c r="L25" s="455"/>
      <c r="M25" s="456"/>
    </row>
    <row r="26" spans="1:58" s="10" customFormat="1" ht="24.95" customHeight="1">
      <c r="A26" s="235"/>
      <c r="B26" s="237"/>
      <c r="C26" s="241" t="s">
        <v>24</v>
      </c>
      <c r="D26" s="457"/>
      <c r="E26" s="458"/>
      <c r="F26" s="458"/>
      <c r="G26" s="458"/>
      <c r="H26" s="458"/>
      <c r="I26" s="458"/>
      <c r="J26" s="458"/>
      <c r="K26" s="458"/>
      <c r="L26" s="458"/>
      <c r="M26" s="459"/>
    </row>
    <row r="27" spans="1:58">
      <c r="B27" s="172"/>
    </row>
    <row r="28" spans="1:58">
      <c r="B28" s="172"/>
    </row>
    <row r="29" spans="1:58" s="72" customFormat="1">
      <c r="A29" s="357"/>
      <c r="B29" s="172"/>
      <c r="I29" s="73"/>
      <c r="J29" s="73"/>
      <c r="K29" s="73"/>
      <c r="L29" s="73"/>
      <c r="M29" s="7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row>
  </sheetData>
  <sheetProtection sheet="1" objects="1" scenarios="1"/>
  <mergeCells count="7">
    <mergeCell ref="D26:M26"/>
    <mergeCell ref="A20:M20"/>
    <mergeCell ref="D21:M21"/>
    <mergeCell ref="D22:M22"/>
    <mergeCell ref="D23:M23"/>
    <mergeCell ref="D24:M24"/>
    <mergeCell ref="D25:M25"/>
  </mergeCells>
  <conditionalFormatting sqref="C9:H9">
    <cfRule type="cellIs" dxfId="124" priority="11" stopIfTrue="1" operator="equal">
      <formula>"Not Met"</formula>
    </cfRule>
  </conditionalFormatting>
  <conditionalFormatting sqref="C9:H9">
    <cfRule type="expression" dxfId="123" priority="10" stopIfTrue="1">
      <formula>OR(C9="",C9="N/A")</formula>
    </cfRule>
  </conditionalFormatting>
  <conditionalFormatting sqref="C11:H12">
    <cfRule type="expression" dxfId="122" priority="7" stopIfTrue="1">
      <formula>AND(C$9&lt;&gt;"",C11="")</formula>
    </cfRule>
    <cfRule type="cellIs" dxfId="121" priority="9" stopIfTrue="1" operator="equal">
      <formula>"N/A"</formula>
    </cfRule>
  </conditionalFormatting>
  <conditionalFormatting sqref="C11:H12">
    <cfRule type="cellIs" dxfId="120" priority="8" stopIfTrue="1" operator="equal">
      <formula>"Not Met"</formula>
    </cfRule>
  </conditionalFormatting>
  <conditionalFormatting sqref="C10:H10">
    <cfRule type="cellIs" dxfId="119" priority="6" stopIfTrue="1" operator="equal">
      <formula>"Not Met"</formula>
    </cfRule>
  </conditionalFormatting>
  <conditionalFormatting sqref="C10:H10">
    <cfRule type="expression" dxfId="118" priority="5" stopIfTrue="1">
      <formula>OR(C10="",C10="N/A")</formula>
    </cfRule>
  </conditionalFormatting>
  <dataValidations count="1">
    <dataValidation type="list" allowBlank="1" showInputMessage="1" showErrorMessage="1" sqref="C11:H12">
      <formula1>"YES,NO"</formula1>
    </dataValidation>
  </dataValidations>
  <printOptions horizontalCentered="1"/>
  <pageMargins left="0.2" right="0.2" top="0.3" bottom="0.25" header="0.25" footer="0"/>
  <pageSetup paperSize="5" orientation="landscape" r:id="rId1"/>
  <headerFooter alignWithMargins="0">
    <oddFooter>&amp;L&amp;8&amp;K000000IDD Supervised Living - Moderate Continuation Authorization&amp;R&amp;8&amp;K000000&amp;P</oddFooter>
  </headerFooter>
  <rowBreaks count="1" manualBreakCount="1">
    <brk id="20" max="16383" man="1"/>
  </rowBreaks>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99FF"/>
  </sheetPr>
  <dimension ref="A1:K186"/>
  <sheetViews>
    <sheetView topLeftCell="A28" zoomScaleNormal="100" workbookViewId="0">
      <selection activeCell="F63" sqref="F63"/>
    </sheetView>
  </sheetViews>
  <sheetFormatPr defaultRowHeight="15.75"/>
  <cols>
    <col min="1" max="1" width="2.7109375" style="101" customWidth="1"/>
    <col min="2" max="2" width="3.7109375" style="102" customWidth="1"/>
    <col min="3" max="3" width="18.7109375" style="171" customWidth="1"/>
    <col min="4" max="4" width="73.85546875" style="171" customWidth="1"/>
    <col min="5" max="5" width="5.7109375" style="289" customWidth="1"/>
    <col min="6" max="6" width="9.140625" style="290"/>
    <col min="10" max="11" width="9.140625" hidden="1" customWidth="1"/>
  </cols>
  <sheetData>
    <row r="1" spans="1:8" ht="15.75" customHeight="1">
      <c r="A1" s="179"/>
      <c r="B1" s="179"/>
      <c r="C1" s="179"/>
      <c r="D1" s="179"/>
      <c r="E1" s="305"/>
      <c r="F1" s="309"/>
      <c r="G1" s="310"/>
      <c r="H1" s="310"/>
    </row>
    <row r="2" spans="1:8" ht="15.75" customHeight="1">
      <c r="A2" s="179"/>
      <c r="B2" s="179"/>
      <c r="C2" s="179"/>
      <c r="D2" s="179"/>
      <c r="E2" s="305"/>
      <c r="F2" s="309"/>
      <c r="G2" s="310"/>
      <c r="H2" s="310"/>
    </row>
    <row r="3" spans="1:8" ht="15.75" customHeight="1">
      <c r="A3" s="179"/>
      <c r="B3" s="179"/>
      <c r="C3" s="179"/>
      <c r="D3" s="179"/>
      <c r="E3" s="305"/>
      <c r="F3" s="309"/>
      <c r="G3" s="310"/>
      <c r="H3" s="310"/>
    </row>
    <row r="4" spans="1:8" ht="15.75" customHeight="1">
      <c r="A4" s="179"/>
      <c r="B4" s="179"/>
      <c r="C4" s="179"/>
      <c r="D4" s="179"/>
      <c r="E4" s="305"/>
      <c r="F4" s="309"/>
      <c r="G4" s="310"/>
      <c r="H4" s="310"/>
    </row>
    <row r="5" spans="1:8" ht="15.75" customHeight="1">
      <c r="A5" s="179"/>
      <c r="B5" s="179"/>
      <c r="C5" s="179"/>
      <c r="D5" s="306"/>
      <c r="E5" s="305"/>
      <c r="F5" s="309"/>
      <c r="G5" s="310"/>
      <c r="H5" s="310"/>
    </row>
    <row r="6" spans="1:8" ht="15.75" customHeight="1">
      <c r="A6" s="179"/>
      <c r="B6" s="179"/>
      <c r="C6" s="179"/>
      <c r="D6" s="179"/>
      <c r="E6" s="305"/>
      <c r="F6" s="309"/>
      <c r="G6" s="310"/>
      <c r="H6" s="310"/>
    </row>
    <row r="7" spans="1:8" ht="15">
      <c r="A7" s="179"/>
      <c r="B7" s="180"/>
      <c r="C7" s="181"/>
      <c r="D7" s="181"/>
      <c r="E7" s="305"/>
      <c r="F7" s="309"/>
      <c r="G7" s="310"/>
      <c r="H7" s="310"/>
    </row>
    <row r="8" spans="1:8" ht="15">
      <c r="A8" s="179"/>
      <c r="B8" s="180"/>
      <c r="C8" s="181"/>
      <c r="D8" s="181"/>
      <c r="E8" s="305"/>
      <c r="F8" s="309"/>
      <c r="G8" s="310"/>
      <c r="H8" s="310"/>
    </row>
    <row r="9" spans="1:8" ht="15">
      <c r="A9" s="179"/>
      <c r="B9" s="180"/>
      <c r="C9" s="181"/>
      <c r="D9" s="181"/>
      <c r="E9" s="305"/>
      <c r="F9" s="309"/>
      <c r="G9" s="310"/>
      <c r="H9" s="310"/>
    </row>
    <row r="10" spans="1:8" ht="15">
      <c r="A10" s="179"/>
      <c r="B10" s="180"/>
      <c r="C10" s="181"/>
      <c r="D10" s="181"/>
      <c r="E10" s="305"/>
      <c r="F10" s="309"/>
      <c r="G10" s="310"/>
      <c r="H10" s="310"/>
    </row>
    <row r="11" spans="1:8" ht="15">
      <c r="A11" s="179"/>
      <c r="B11" s="180"/>
      <c r="C11" s="181"/>
      <c r="D11" s="181"/>
      <c r="E11" s="305"/>
      <c r="F11" s="309"/>
      <c r="G11" s="310"/>
      <c r="H11" s="310"/>
    </row>
    <row r="12" spans="1:8" ht="15">
      <c r="A12" s="179"/>
      <c r="B12" s="180"/>
      <c r="C12" s="181"/>
      <c r="D12" s="181"/>
      <c r="E12" s="305"/>
      <c r="F12" s="309"/>
      <c r="G12" s="310"/>
      <c r="H12" s="310"/>
    </row>
    <row r="13" spans="1:8" ht="18">
      <c r="A13" s="464" t="s">
        <v>169</v>
      </c>
      <c r="B13" s="464"/>
      <c r="C13" s="464"/>
      <c r="D13" s="464"/>
      <c r="E13" s="464"/>
      <c r="F13" s="464"/>
      <c r="G13" s="464"/>
      <c r="H13" s="464"/>
    </row>
    <row r="14" spans="1:8" ht="15.75" customHeight="1">
      <c r="A14" s="471"/>
      <c r="B14" s="471"/>
      <c r="C14" s="471"/>
      <c r="D14" s="471"/>
      <c r="E14" s="305"/>
      <c r="F14" s="309"/>
      <c r="G14" s="310"/>
      <c r="H14" s="310"/>
    </row>
    <row r="15" spans="1:8" ht="12.75">
      <c r="A15" s="471" t="s">
        <v>164</v>
      </c>
      <c r="B15" s="471"/>
      <c r="C15" s="471"/>
      <c r="D15" s="471"/>
      <c r="E15" s="471"/>
      <c r="F15" s="471"/>
      <c r="G15" s="471"/>
      <c r="H15" s="471"/>
    </row>
    <row r="16" spans="1:8" ht="15">
      <c r="A16" s="179"/>
      <c r="B16" s="180"/>
      <c r="C16" s="181"/>
      <c r="D16" s="181"/>
      <c r="E16" s="305"/>
      <c r="F16" s="309"/>
      <c r="G16" s="310"/>
      <c r="H16" s="310"/>
    </row>
    <row r="17" spans="1:8" ht="15">
      <c r="A17" s="179"/>
      <c r="B17" s="180"/>
      <c r="C17" s="181"/>
      <c r="D17" s="181"/>
      <c r="E17" s="305"/>
      <c r="F17" s="309"/>
      <c r="G17" s="310"/>
      <c r="H17" s="310"/>
    </row>
    <row r="18" spans="1:8" ht="15">
      <c r="A18" s="179"/>
      <c r="B18" s="180"/>
      <c r="C18" s="181"/>
      <c r="D18" s="181"/>
      <c r="E18" s="305"/>
      <c r="F18" s="309"/>
      <c r="G18" s="310"/>
      <c r="H18" s="310"/>
    </row>
    <row r="19" spans="1:8" ht="26.25">
      <c r="A19" s="472" t="s">
        <v>258</v>
      </c>
      <c r="B19" s="472"/>
      <c r="C19" s="472"/>
      <c r="D19" s="472"/>
      <c r="E19" s="472"/>
      <c r="F19" s="472"/>
      <c r="G19" s="472"/>
      <c r="H19" s="472"/>
    </row>
    <row r="20" spans="1:8" ht="15">
      <c r="A20" s="181"/>
      <c r="B20" s="180"/>
      <c r="C20" s="181"/>
      <c r="D20" s="181"/>
      <c r="E20" s="305"/>
      <c r="F20" s="309"/>
      <c r="G20" s="310"/>
      <c r="H20" s="310"/>
    </row>
    <row r="21" spans="1:8" ht="26.25">
      <c r="A21" s="472" t="s">
        <v>257</v>
      </c>
      <c r="B21" s="472"/>
      <c r="C21" s="472"/>
      <c r="D21" s="472"/>
      <c r="E21" s="472"/>
      <c r="F21" s="472"/>
      <c r="G21" s="472"/>
      <c r="H21" s="472"/>
    </row>
    <row r="22" spans="1:8" ht="15.75" customHeight="1">
      <c r="A22" s="471" t="s">
        <v>184</v>
      </c>
      <c r="B22" s="471"/>
      <c r="C22" s="471"/>
      <c r="D22" s="471"/>
      <c r="E22" s="471"/>
      <c r="F22" s="471"/>
      <c r="G22" s="471"/>
      <c r="H22" s="471"/>
    </row>
    <row r="23" spans="1:8" ht="15.75" customHeight="1">
      <c r="A23" s="471" t="s">
        <v>185</v>
      </c>
      <c r="B23" s="471"/>
      <c r="C23" s="471"/>
      <c r="D23" s="471"/>
      <c r="E23" s="471"/>
      <c r="F23" s="471"/>
      <c r="G23" s="471"/>
      <c r="H23" s="471"/>
    </row>
    <row r="24" spans="1:8" ht="20.25">
      <c r="A24" s="304"/>
      <c r="B24" s="180"/>
      <c r="C24" s="181"/>
      <c r="D24" s="181"/>
      <c r="E24" s="305"/>
      <c r="F24" s="309"/>
      <c r="G24" s="310"/>
      <c r="H24" s="310"/>
    </row>
    <row r="25" spans="1:8" ht="20.25">
      <c r="A25" s="304"/>
      <c r="B25" s="180"/>
      <c r="C25" s="181"/>
      <c r="D25" s="181"/>
      <c r="E25" s="305"/>
      <c r="F25" s="309"/>
      <c r="G25" s="310"/>
      <c r="H25" s="310"/>
    </row>
    <row r="26" spans="1:8" ht="20.25">
      <c r="A26" s="473" t="s">
        <v>40</v>
      </c>
      <c r="B26" s="473"/>
      <c r="C26" s="473"/>
      <c r="D26" s="473"/>
      <c r="E26" s="473"/>
      <c r="F26" s="473"/>
      <c r="G26" s="473"/>
      <c r="H26" s="473"/>
    </row>
    <row r="27" spans="1:8" ht="15">
      <c r="A27" s="179"/>
      <c r="B27" s="180"/>
      <c r="C27" s="181"/>
      <c r="D27" s="181"/>
      <c r="E27" s="305"/>
      <c r="F27" s="309"/>
      <c r="G27" s="310"/>
      <c r="H27" s="310"/>
    </row>
    <row r="28" spans="1:8" ht="23.25">
      <c r="A28" s="474" t="str">
        <f>IF('Workbook Set-up'!B4="","",'Workbook Set-up'!B4)</f>
        <v/>
      </c>
      <c r="B28" s="474"/>
      <c r="C28" s="474"/>
      <c r="D28" s="474"/>
      <c r="E28" s="474"/>
      <c r="F28" s="474"/>
      <c r="G28" s="474"/>
      <c r="H28" s="474"/>
    </row>
    <row r="29" spans="1:8" ht="15">
      <c r="A29" s="179"/>
      <c r="B29" s="180"/>
      <c r="C29" s="181"/>
      <c r="D29" s="181"/>
      <c r="E29" s="305"/>
      <c r="F29" s="309"/>
      <c r="G29" s="310"/>
      <c r="H29" s="310"/>
    </row>
    <row r="30" spans="1:8" ht="15">
      <c r="A30" s="179"/>
      <c r="B30" s="180"/>
      <c r="C30" s="181"/>
      <c r="D30" s="181"/>
      <c r="E30" s="305"/>
      <c r="F30" s="309"/>
      <c r="G30" s="310"/>
      <c r="H30" s="310"/>
    </row>
    <row r="31" spans="1:8" ht="15">
      <c r="A31" s="179"/>
      <c r="B31" s="180"/>
      <c r="C31" s="181"/>
      <c r="D31" s="181"/>
      <c r="E31" s="305"/>
      <c r="F31" s="309"/>
      <c r="G31" s="310"/>
      <c r="H31" s="310"/>
    </row>
    <row r="32" spans="1:8" ht="18">
      <c r="A32" s="464" t="s">
        <v>165</v>
      </c>
      <c r="B32" s="464"/>
      <c r="C32" s="464"/>
      <c r="D32" s="464"/>
      <c r="E32" s="464"/>
      <c r="F32" s="464"/>
      <c r="G32" s="464"/>
      <c r="H32" s="464"/>
    </row>
    <row r="33" spans="1:8" ht="18">
      <c r="A33" s="303"/>
      <c r="B33" s="303"/>
      <c r="C33" s="303"/>
      <c r="D33" s="303"/>
      <c r="E33" s="303"/>
      <c r="F33" s="303"/>
      <c r="G33" s="303"/>
      <c r="H33" s="303"/>
    </row>
    <row r="34" spans="1:8" ht="15">
      <c r="A34" s="179"/>
      <c r="B34" s="180"/>
      <c r="C34" s="181"/>
      <c r="D34" s="181"/>
      <c r="E34" s="305"/>
      <c r="F34" s="309"/>
      <c r="G34" s="310"/>
      <c r="H34" s="310"/>
    </row>
    <row r="35" spans="1:8" ht="15">
      <c r="A35" s="179"/>
      <c r="B35" s="180"/>
      <c r="C35" s="181"/>
      <c r="D35" s="181"/>
      <c r="E35" s="305"/>
      <c r="F35" s="309"/>
      <c r="G35" s="310"/>
      <c r="H35" s="310"/>
    </row>
    <row r="36" spans="1:8" ht="20.25">
      <c r="A36" s="311" t="s">
        <v>183</v>
      </c>
      <c r="B36" s="311"/>
      <c r="C36" s="311"/>
      <c r="D36" s="311"/>
      <c r="E36" s="312"/>
      <c r="F36" s="313"/>
      <c r="G36" s="314"/>
      <c r="H36" s="314"/>
    </row>
    <row r="37" spans="1:8" ht="16.7" customHeight="1">
      <c r="A37" s="74"/>
      <c r="B37" s="96"/>
      <c r="C37" s="173"/>
      <c r="D37" s="173"/>
    </row>
    <row r="38" spans="1:8" ht="12.75" customHeight="1">
      <c r="A38" s="74"/>
      <c r="B38" s="96"/>
      <c r="C38" s="465" t="s">
        <v>197</v>
      </c>
      <c r="D38" s="465"/>
      <c r="E38" s="465"/>
      <c r="F38" s="465"/>
      <c r="G38" s="465"/>
      <c r="H38" s="465"/>
    </row>
    <row r="39" spans="1:8" ht="16.7" customHeight="1">
      <c r="A39" s="74"/>
      <c r="B39" s="96"/>
      <c r="C39" s="74"/>
      <c r="D39" s="74"/>
    </row>
    <row r="40" spans="1:8" ht="12.75">
      <c r="A40" s="74"/>
      <c r="B40" s="96"/>
      <c r="C40" s="89" t="s">
        <v>167</v>
      </c>
      <c r="D40" s="174" t="str">
        <f>IF('Workbook Set-up'!B4="","",'Workbook Set-up'!B4)</f>
        <v/>
      </c>
    </row>
    <row r="41" spans="1:8" ht="12.75">
      <c r="A41" s="74"/>
      <c r="B41" s="96"/>
      <c r="C41" s="89" t="s">
        <v>163</v>
      </c>
      <c r="D41" s="175" t="str">
        <f>IF(AND('Workbook Set-up'!$B$13="",'Workbook Set-up'!$B$14=""),"",IF('Workbook Set-up'!$B$13='Workbook Set-up'!$B$14,TEXT('Workbook Set-up'!$B$13,"m/d/yyyy"),IF('Workbook Set-up'!$B$13&lt;&gt;'Workbook Set-up'!$B$14,TEXT('Workbook Set-up'!$B$13,"m/d/yyyy")&amp;" to "&amp;TEXT('Workbook Set-up'!$B$14,"m/d/yyyy"),"")))</f>
        <v/>
      </c>
    </row>
    <row r="42" spans="1:8" ht="12.75">
      <c r="A42" s="74"/>
      <c r="B42" s="96"/>
      <c r="C42" s="89" t="s">
        <v>156</v>
      </c>
      <c r="D42" s="174" t="str">
        <f>IF('Workbook Set-up'!B5="","",'Workbook Set-up'!B5)</f>
        <v/>
      </c>
    </row>
    <row r="43" spans="1:8" ht="12.75">
      <c r="A43" s="74"/>
      <c r="B43" s="96"/>
      <c r="C43" s="89" t="s">
        <v>155</v>
      </c>
      <c r="D43" s="279" t="e">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#NAME?</v>
      </c>
    </row>
    <row r="44" spans="1:8" ht="16.7" customHeight="1" thickBot="1">
      <c r="A44" s="74"/>
      <c r="B44" s="96"/>
      <c r="C44" s="74"/>
      <c r="D44" s="74"/>
    </row>
    <row r="45" spans="1:8" ht="16.7" customHeight="1">
      <c r="A45" s="74"/>
      <c r="B45" s="74"/>
      <c r="C45" s="96"/>
      <c r="D45" s="176"/>
      <c r="E45" s="293"/>
      <c r="F45" s="289"/>
      <c r="G45" s="290"/>
    </row>
    <row r="46" spans="1:8" ht="12.75">
      <c r="A46" s="74"/>
      <c r="B46" s="74"/>
      <c r="C46" s="96"/>
      <c r="D46" s="177" t="s">
        <v>168</v>
      </c>
      <c r="E46" s="294"/>
      <c r="F46" s="289"/>
      <c r="G46" s="290"/>
    </row>
    <row r="47" spans="1:8" ht="12.75">
      <c r="A47" s="74"/>
      <c r="B47" s="74"/>
      <c r="C47" s="96"/>
      <c r="D47" s="177"/>
      <c r="E47" s="294"/>
      <c r="F47" s="289"/>
      <c r="G47" s="290"/>
    </row>
    <row r="48" spans="1:8" ht="12.75">
      <c r="A48" s="74"/>
      <c r="B48" s="74"/>
      <c r="C48" s="96"/>
      <c r="D48" s="307" t="str">
        <f>IF(ISNA(MATCH(1,'Workbook Set-up'!$D$21:$D$30,0)),"",INDEX('Workbook Set-up'!$A$21:$A$30,MATCH(1,'Workbook Set-up'!$D$21:$D$30,0)))</f>
        <v/>
      </c>
      <c r="E48" s="295"/>
      <c r="F48" s="289"/>
      <c r="G48" s="290"/>
    </row>
    <row r="49" spans="1:8" ht="12.75">
      <c r="A49" s="74"/>
      <c r="B49" s="74"/>
      <c r="C49" s="96"/>
      <c r="D49" s="307" t="str">
        <f>IF(ISNA(MATCH(2,'Workbook Set-up'!$D$21:$D$30,0)),"",INDEX('Workbook Set-up'!$A$21:$A$30,MATCH(2,'Workbook Set-up'!$D$21:$D$30,0)))</f>
        <v/>
      </c>
      <c r="E49" s="295"/>
      <c r="F49" s="289"/>
      <c r="G49" s="290"/>
    </row>
    <row r="50" spans="1:8" ht="12.75">
      <c r="A50" s="74"/>
      <c r="B50" s="74"/>
      <c r="C50" s="96"/>
      <c r="D50" s="307" t="str">
        <f>IF(ISNA(MATCH(3,'Workbook Set-up'!$D$21:$D$30,0)),"",INDEX('Workbook Set-up'!$A$21:$A$30,MATCH(3,'Workbook Set-up'!$D$21:$D$30,0)))</f>
        <v/>
      </c>
      <c r="E50" s="295"/>
      <c r="F50" s="289"/>
      <c r="G50" s="290"/>
    </row>
    <row r="51" spans="1:8" ht="12.75">
      <c r="A51" s="74"/>
      <c r="B51" s="74"/>
      <c r="C51" s="96"/>
      <c r="D51" s="307" t="str">
        <f>IF(ISNA(MATCH(4,'Workbook Set-up'!$D$21:$D$30,0)),"",INDEX('Workbook Set-up'!$A$21:$A$30,MATCH(4,'Workbook Set-up'!$D$21:$D$30,0)))</f>
        <v/>
      </c>
      <c r="E51" s="295"/>
      <c r="F51" s="289"/>
      <c r="G51" s="290"/>
    </row>
    <row r="52" spans="1:8" ht="12.75">
      <c r="A52" s="74"/>
      <c r="B52" s="74"/>
      <c r="C52" s="96"/>
      <c r="D52" s="307" t="str">
        <f>IF(ISNA(MATCH(5,'Workbook Set-up'!$D$21:$D$30,0)),"",INDEX('Workbook Set-up'!$A$21:$A$30,MATCH(5,'Workbook Set-up'!$D$21:$D$30,0)))</f>
        <v/>
      </c>
      <c r="E52" s="295"/>
      <c r="F52" s="289"/>
      <c r="G52" s="290"/>
    </row>
    <row r="53" spans="1:8" ht="12.75">
      <c r="A53" s="74"/>
      <c r="B53" s="74"/>
      <c r="C53" s="96"/>
      <c r="D53" s="307" t="str">
        <f>IF(ISNA(MATCH(6,'Workbook Set-up'!$D$21:$D$30,0)),"",INDEX('Workbook Set-up'!$A$21:$A$30,MATCH(6,'Workbook Set-up'!$D$21:$D$30,0)))</f>
        <v/>
      </c>
      <c r="E53" s="295"/>
      <c r="F53" s="289"/>
      <c r="G53" s="290"/>
    </row>
    <row r="54" spans="1:8" ht="12.75">
      <c r="A54" s="74"/>
      <c r="B54" s="74"/>
      <c r="C54" s="96"/>
      <c r="D54" s="307" t="str">
        <f>IF(ISNA(MATCH(7,'Workbook Set-up'!$D$21:$D$30,0)),"",INDEX('Workbook Set-up'!$A$21:$A$30,MATCH(7,'Workbook Set-up'!$D$21:$D$30,0)))</f>
        <v/>
      </c>
      <c r="E54" s="295"/>
      <c r="F54" s="289"/>
      <c r="G54" s="290"/>
    </row>
    <row r="55" spans="1:8" ht="12.75">
      <c r="A55" s="74"/>
      <c r="B55" s="74"/>
      <c r="C55" s="96"/>
      <c r="D55" s="307" t="str">
        <f>IF(ISNA(MATCH(8,'Workbook Set-up'!$D$21:$D$30,0)),"",INDEX('Workbook Set-up'!$A$21:$A$30,MATCH(8,'Workbook Set-up'!$D$21:$D$30,0)))</f>
        <v/>
      </c>
      <c r="E55" s="295"/>
      <c r="F55" s="289"/>
      <c r="G55" s="290"/>
    </row>
    <row r="56" spans="1:8" ht="12.75">
      <c r="A56" s="74"/>
      <c r="B56" s="74"/>
      <c r="C56" s="96"/>
      <c r="D56" s="307" t="str">
        <f>IF(ISNA(MATCH(9,'Workbook Set-up'!$D$21:$D$30,0)),"",INDEX('Workbook Set-up'!$A$21:$A$30,MATCH(9,'Workbook Set-up'!$D$21:$D$30,0)))</f>
        <v/>
      </c>
      <c r="E56" s="295"/>
      <c r="F56" s="289"/>
      <c r="G56" s="290"/>
    </row>
    <row r="57" spans="1:8" ht="12.75">
      <c r="A57" s="74"/>
      <c r="B57" s="74"/>
      <c r="C57" s="96"/>
      <c r="D57" s="307" t="str">
        <f>IF(ISNA(MATCH(10,'Workbook Set-up'!$D$21:$D$30,0)),"",INDEX('Workbook Set-up'!$A$21:$A$30,MATCH(10,'Workbook Set-up'!$D$21:$D$30,0)))</f>
        <v/>
      </c>
      <c r="E57" s="295"/>
      <c r="F57" s="289"/>
      <c r="G57" s="290"/>
    </row>
    <row r="58" spans="1:8" ht="12.75">
      <c r="A58" s="74"/>
      <c r="B58" s="74"/>
      <c r="C58" s="96"/>
      <c r="D58" s="307" t="str">
        <f>IF(ISNA(MATCH(11,'Workbook Set-up'!$D$21:$D$30,0)),"",INDEX('Workbook Set-up'!$A$21:$A$30,MATCH(11,'Workbook Set-up'!$D$21:$D$30,0)))</f>
        <v/>
      </c>
      <c r="E58" s="295"/>
      <c r="F58" s="289"/>
      <c r="G58" s="290"/>
    </row>
    <row r="59" spans="1:8" ht="12.75">
      <c r="A59" s="74"/>
      <c r="B59" s="74"/>
      <c r="C59" s="96"/>
      <c r="D59" s="307" t="str">
        <f>IF(ISNA(MATCH(12,'Workbook Set-up'!$D$21:$D$30,0)),"",INDEX('Workbook Set-up'!$A$21:$A$30,MATCH(12,'Workbook Set-up'!$D$21:$D$30,0)))</f>
        <v/>
      </c>
      <c r="E59" s="295"/>
      <c r="F59" s="289"/>
      <c r="G59" s="290"/>
    </row>
    <row r="60" spans="1:8" ht="12.75">
      <c r="A60" s="74"/>
      <c r="B60" s="74"/>
      <c r="C60" s="96"/>
      <c r="D60" s="307" t="str">
        <f>IF(ISNA(MATCH(13,'Workbook Set-up'!$D$21:$D$30,0)),"",INDEX('Workbook Set-up'!$A$21:$A$30,MATCH(13,'Workbook Set-up'!$D$21:$D$30,0)))</f>
        <v/>
      </c>
      <c r="E60" s="295"/>
      <c r="F60" s="289"/>
      <c r="G60" s="290"/>
    </row>
    <row r="61" spans="1:8" ht="12.75">
      <c r="A61" s="74"/>
      <c r="B61" s="74"/>
      <c r="C61" s="96"/>
      <c r="D61" s="307" t="str">
        <f>IF(ISNA(MATCH(14,'Workbook Set-up'!$D$21:$D$30,0)),"",INDEX('Workbook Set-up'!$A$21:$A$30,MATCH(14,'Workbook Set-up'!$D$21:$D$30,0)))</f>
        <v/>
      </c>
      <c r="E61" s="295"/>
      <c r="F61" s="289"/>
      <c r="G61" s="290"/>
    </row>
    <row r="62" spans="1:8" ht="16.7" customHeight="1" thickBot="1">
      <c r="A62" s="74"/>
      <c r="B62" s="74"/>
      <c r="C62" s="96"/>
      <c r="D62" s="178"/>
      <c r="E62" s="296"/>
      <c r="F62" s="289"/>
      <c r="G62" s="290"/>
    </row>
    <row r="63" spans="1:8" ht="12.75">
      <c r="A63" s="74"/>
      <c r="B63" s="96"/>
      <c r="C63" s="74"/>
      <c r="D63" s="74"/>
    </row>
    <row r="64" spans="1:8" ht="30.2" customHeight="1">
      <c r="A64" s="465" t="s">
        <v>166</v>
      </c>
      <c r="B64" s="465"/>
      <c r="C64" s="465"/>
      <c r="D64" s="465"/>
      <c r="E64" s="465"/>
      <c r="F64" s="465"/>
      <c r="G64" s="465"/>
      <c r="H64" s="465"/>
    </row>
    <row r="65" spans="1:8" ht="12.75">
      <c r="A65" s="74"/>
      <c r="B65" s="96"/>
      <c r="C65" s="182"/>
      <c r="D65" s="74"/>
    </row>
    <row r="66" spans="1:8" s="101" customFormat="1" ht="80.099999999999994" customHeight="1">
      <c r="A66" s="465" t="s">
        <v>310</v>
      </c>
      <c r="B66" s="465"/>
      <c r="C66" s="465"/>
      <c r="D66" s="465"/>
      <c r="E66" s="465"/>
      <c r="F66" s="465"/>
      <c r="G66" s="465"/>
      <c r="H66" s="465"/>
    </row>
    <row r="67" spans="1:8" ht="15">
      <c r="A67" s="74"/>
      <c r="B67" s="96"/>
      <c r="C67" s="173"/>
      <c r="D67" s="173"/>
    </row>
    <row r="68" spans="1:8" s="108" customFormat="1" ht="30.2" customHeight="1">
      <c r="A68" s="475" t="s">
        <v>198</v>
      </c>
      <c r="B68" s="475"/>
      <c r="C68" s="475"/>
      <c r="D68" s="475"/>
      <c r="E68" s="475"/>
      <c r="F68" s="475"/>
      <c r="G68" s="475"/>
      <c r="H68" s="475"/>
    </row>
    <row r="69" spans="1:8" ht="16.7" customHeight="1">
      <c r="A69" s="74"/>
      <c r="B69" s="96"/>
      <c r="C69" s="173"/>
      <c r="D69" s="173"/>
    </row>
    <row r="70" spans="1:8" ht="20.25">
      <c r="A70" s="311" t="s">
        <v>183</v>
      </c>
      <c r="B70" s="311"/>
      <c r="C70" s="311"/>
      <c r="D70" s="311"/>
      <c r="E70" s="312"/>
      <c r="F70" s="313"/>
      <c r="G70" s="314"/>
      <c r="H70" s="314"/>
    </row>
    <row r="71" spans="1:8" ht="10.15" customHeight="1">
      <c r="A71" s="308"/>
      <c r="B71" s="96"/>
      <c r="C71" s="173"/>
      <c r="D71" s="173"/>
    </row>
    <row r="72" spans="1:8" ht="12.75">
      <c r="A72" s="308"/>
      <c r="B72" s="96"/>
      <c r="C72" s="89" t="s">
        <v>167</v>
      </c>
      <c r="D72" s="174" t="str">
        <f>IF('Workbook Set-up'!B4="","",'Workbook Set-up'!B4)</f>
        <v/>
      </c>
    </row>
    <row r="73" spans="1:8" ht="12.75">
      <c r="A73" s="308"/>
      <c r="B73" s="96"/>
      <c r="C73" s="89" t="s">
        <v>163</v>
      </c>
      <c r="D73" s="175" t="str">
        <f>IF(AND('Workbook Set-up'!$B$13="",'Workbook Set-up'!$B$14=""),"",IF('Workbook Set-up'!$B$13='Workbook Set-up'!$B$14,TEXT('Workbook Set-up'!$B$13,"m/d/yyyy"),IF('Workbook Set-up'!$B$13&lt;&gt;'Workbook Set-up'!$B$14,TEXT('Workbook Set-up'!$B$13,"m/d/yyyy")&amp;" to "&amp;TEXT('Workbook Set-up'!$B$14,"m/d/yyyy"),"")))</f>
        <v/>
      </c>
    </row>
    <row r="74" spans="1:8" ht="12.75">
      <c r="A74" s="308"/>
      <c r="B74" s="96"/>
      <c r="C74" s="89" t="s">
        <v>156</v>
      </c>
      <c r="D74" s="174" t="str">
        <f>IF('Workbook Set-up'!B5="","",'Workbook Set-up'!B5)</f>
        <v/>
      </c>
    </row>
    <row r="75" spans="1:8" ht="12.75">
      <c r="A75" s="308"/>
      <c r="B75" s="96"/>
      <c r="C75" s="89" t="s">
        <v>155</v>
      </c>
      <c r="D75" s="279" t="e">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#NAME?</v>
      </c>
    </row>
    <row r="76" spans="1:8" ht="15">
      <c r="A76" s="308"/>
      <c r="B76" s="96"/>
      <c r="C76" s="173"/>
      <c r="D76" s="173"/>
    </row>
    <row r="77" spans="1:8" ht="15">
      <c r="A77" s="308"/>
      <c r="B77" s="96"/>
      <c r="C77" s="182" t="s">
        <v>158</v>
      </c>
      <c r="D77" s="173"/>
    </row>
    <row r="78" spans="1:8" ht="15">
      <c r="A78" s="308"/>
      <c r="B78" s="96"/>
      <c r="C78" s="182" t="s">
        <v>159</v>
      </c>
      <c r="D78" s="173"/>
    </row>
    <row r="79" spans="1:8" ht="15">
      <c r="A79" s="308"/>
      <c r="B79" s="96"/>
      <c r="C79" s="182" t="s">
        <v>157</v>
      </c>
      <c r="D79" s="173"/>
    </row>
    <row r="80" spans="1:8" ht="15">
      <c r="A80" s="308"/>
      <c r="B80" s="96"/>
      <c r="C80" s="173"/>
      <c r="D80" s="173"/>
    </row>
    <row r="82" spans="1:11" s="8" customFormat="1">
      <c r="A82" s="468" t="s">
        <v>282</v>
      </c>
      <c r="B82" s="469"/>
      <c r="C82" s="469"/>
      <c r="D82" s="469"/>
      <c r="E82" s="470"/>
      <c r="F82" s="291"/>
    </row>
    <row r="83" spans="1:11" s="8" customFormat="1" ht="12.75">
      <c r="A83" s="82"/>
      <c r="B83" s="74"/>
      <c r="C83" s="74"/>
      <c r="D83" s="74"/>
      <c r="E83" s="297"/>
      <c r="F83" s="291"/>
    </row>
    <row r="84" spans="1:11" s="8" customFormat="1" ht="13.5" thickBot="1">
      <c r="A84" s="82"/>
      <c r="B84" s="89"/>
      <c r="C84" s="74"/>
      <c r="D84" s="74"/>
      <c r="E84" s="298" t="s">
        <v>37</v>
      </c>
      <c r="F84" s="291"/>
    </row>
    <row r="85" spans="1:11" s="8" customFormat="1" ht="13.5" thickTop="1">
      <c r="A85" s="82">
        <v>1</v>
      </c>
      <c r="B85" s="85" t="s">
        <v>250</v>
      </c>
      <c r="C85" s="92"/>
      <c r="D85" s="74"/>
      <c r="E85" s="299" t="str">
        <f>IF(SUM('Grp Living Low Initial'!I9,'Grp Living Low Initial'!K9)=0,"",'Grp Living Low Initial'!I9/SUM('Grp Living Low Initial'!I9,'Grp Living Low Initial'!K9))</f>
        <v/>
      </c>
      <c r="F85" s="292" t="str">
        <f>IF(E85=0,"POC Required",IF(E85&gt;=0.83,"POC Not Required","POC Required"))</f>
        <v>POC Not Required</v>
      </c>
      <c r="J85" s="315" t="str">
        <f>IF(F85="POC Required",ROW(),"")</f>
        <v/>
      </c>
      <c r="K85" s="315" t="str">
        <f>IF(J85="","",RANK(J85,$J$85:$J$86,-1))</f>
        <v/>
      </c>
    </row>
    <row r="86" spans="1:11" s="8" customFormat="1" ht="12.75">
      <c r="A86" s="82">
        <v>2</v>
      </c>
      <c r="B86" s="85" t="s">
        <v>236</v>
      </c>
      <c r="C86" s="92"/>
      <c r="D86" s="74"/>
      <c r="E86" s="299" t="str">
        <f>IF(SUM('Grp Living Low Initial'!I10,'Grp Living Low Initial'!K10)=0,"",'Grp Living Low Initial'!I10/SUM('Grp Living Low Initial'!I10,'Grp Living Low Initial'!K10))</f>
        <v/>
      </c>
      <c r="F86" s="292" t="str">
        <f>IF(E86=0,"POC Required",IF(E86&gt;=0.83,"POC Not Required","POC Required"))</f>
        <v>POC Not Required</v>
      </c>
      <c r="J86" s="315" t="str">
        <f t="shared" ref="J86" si="0">IF(F86="POC Required",ROW(),"")</f>
        <v/>
      </c>
      <c r="K86" s="315" t="str">
        <f>IF(J86="","",RANK(J86,$J$85:$J$86,-1))</f>
        <v/>
      </c>
    </row>
    <row r="87" spans="1:11" s="8" customFormat="1" ht="12.75">
      <c r="A87" s="82"/>
      <c r="B87" s="95"/>
      <c r="C87" s="74"/>
      <c r="D87" s="74"/>
      <c r="E87" s="297"/>
      <c r="F87" s="291"/>
    </row>
    <row r="88" spans="1:11" s="8" customFormat="1" ht="12.75">
      <c r="A88" s="82"/>
      <c r="B88" s="74"/>
      <c r="C88" s="74"/>
      <c r="D88" s="106" t="s">
        <v>38</v>
      </c>
      <c r="E88" s="300">
        <f>'OVERALL SUMMARY'!L19</f>
        <v>0</v>
      </c>
      <c r="F88" s="291"/>
    </row>
    <row r="89" spans="1:11" s="8" customFormat="1" ht="12.75">
      <c r="A89" s="86"/>
      <c r="B89" s="87"/>
      <c r="C89" s="87"/>
      <c r="D89" s="87"/>
      <c r="E89" s="301"/>
      <c r="F89" s="291"/>
    </row>
    <row r="90" spans="1:11" s="8" customFormat="1" ht="12.75">
      <c r="A90" s="87"/>
      <c r="B90" s="74"/>
      <c r="C90" s="74"/>
      <c r="D90" s="74"/>
      <c r="E90" s="302"/>
      <c r="F90" s="291"/>
    </row>
    <row r="91" spans="1:11" s="8" customFormat="1">
      <c r="A91" s="468" t="s">
        <v>297</v>
      </c>
      <c r="B91" s="469"/>
      <c r="C91" s="469"/>
      <c r="D91" s="469"/>
      <c r="E91" s="470"/>
      <c r="F91" s="291"/>
    </row>
    <row r="92" spans="1:11" s="8" customFormat="1" ht="12.75">
      <c r="A92" s="82"/>
      <c r="B92" s="74"/>
      <c r="C92" s="74"/>
      <c r="D92" s="74"/>
      <c r="E92" s="297"/>
      <c r="F92" s="291"/>
    </row>
    <row r="93" spans="1:11" s="8" customFormat="1" ht="13.5" thickBot="1">
      <c r="A93" s="82"/>
      <c r="B93" s="89"/>
      <c r="C93" s="74"/>
      <c r="D93" s="74"/>
      <c r="E93" s="298" t="s">
        <v>37</v>
      </c>
      <c r="F93" s="291"/>
    </row>
    <row r="94" spans="1:11" s="8" customFormat="1" ht="13.5" thickTop="1">
      <c r="A94" s="82">
        <v>1</v>
      </c>
      <c r="B94" s="85" t="s">
        <v>250</v>
      </c>
      <c r="C94" s="92"/>
      <c r="D94" s="74"/>
      <c r="E94" s="299" t="str">
        <f>IF(SUM('Grp Living Low Continuation'!I9,'Grp Living Low Continuation'!K9)=0,"",'Grp Living Low Continuation'!I9/SUM('Grp Living Low Continuation'!I9,'Grp Living Low Continuation'!K9))</f>
        <v/>
      </c>
      <c r="F94" s="292" t="str">
        <f>IF(E94=0,"POC Required",IF(E94&gt;=0.83,"POC Not Required","POC Required"))</f>
        <v>POC Not Required</v>
      </c>
      <c r="J94" s="315" t="str">
        <f>IF(F94="POC Required",ROW(),"")</f>
        <v/>
      </c>
      <c r="K94" s="315" t="str">
        <f>IF(J94="","",RANK(J94,$J$94:$J$96,-1))</f>
        <v/>
      </c>
    </row>
    <row r="95" spans="1:11" s="8" customFormat="1" ht="12.75">
      <c r="A95" s="82">
        <v>2</v>
      </c>
      <c r="B95" s="85" t="s">
        <v>240</v>
      </c>
      <c r="C95" s="92"/>
      <c r="D95" s="74"/>
      <c r="E95" s="299" t="str">
        <f>IF(SUM('Grp Living Low Continuation'!I10,'Grp Living Low Continuation'!K10)=0,"",'Grp Living Low Continuation'!I10/SUM('Grp Living Low Continuation'!I10,'Grp Living Low Continuation'!K10))</f>
        <v/>
      </c>
      <c r="F95" s="292" t="str">
        <f>IF(E95=0,"POC Required",IF(E95&gt;=0.83,"POC Not Required","POC Required"))</f>
        <v>POC Not Required</v>
      </c>
      <c r="J95" s="315" t="str">
        <f>IF(F95="POC Required",ROW(),"")</f>
        <v/>
      </c>
      <c r="K95" s="315" t="str">
        <f>IF(J95="","",RANK(J95,$J$94:$J$96,-1))</f>
        <v/>
      </c>
    </row>
    <row r="96" spans="1:11" s="8" customFormat="1" ht="12.75">
      <c r="A96" s="82">
        <v>3</v>
      </c>
      <c r="B96" s="85" t="s">
        <v>251</v>
      </c>
      <c r="C96" s="92"/>
      <c r="D96" s="74"/>
      <c r="E96" s="299" t="str">
        <f>IF(SUM('Grp Living Low Continuation'!I11,'Grp Living Low Continuation'!K11)=0,"",'Grp Living Low Continuation'!I11/SUM('Grp Living Low Continuation'!I11,'Grp Living Low Continuation'!K11))</f>
        <v/>
      </c>
      <c r="F96" s="292" t="str">
        <f>IF(E96=0,"POC Required",IF(E96&gt;=0.83,"POC Not Required","POC Required"))</f>
        <v>POC Not Required</v>
      </c>
      <c r="J96" s="315" t="str">
        <f t="shared" ref="J96" si="1">IF(F96="POC Required",ROW(),"")</f>
        <v/>
      </c>
      <c r="K96" s="315" t="str">
        <f>IF(J96="","",RANK(J96,$J$94:$J$96,-1))</f>
        <v/>
      </c>
    </row>
    <row r="97" spans="1:11" s="8" customFormat="1" ht="12.75">
      <c r="A97" s="82"/>
      <c r="B97" s="95"/>
      <c r="C97" s="74"/>
      <c r="D97" s="74"/>
      <c r="E97" s="297"/>
      <c r="F97" s="291"/>
    </row>
    <row r="98" spans="1:11" s="8" customFormat="1" ht="12.75">
      <c r="A98" s="82"/>
      <c r="B98" s="74"/>
      <c r="C98" s="74"/>
      <c r="D98" s="106" t="s">
        <v>38</v>
      </c>
      <c r="E98" s="300">
        <f>'OVERALL SUMMARY'!L28</f>
        <v>0</v>
      </c>
      <c r="F98" s="291"/>
    </row>
    <row r="99" spans="1:11" s="8" customFormat="1" ht="12.75">
      <c r="A99" s="86"/>
      <c r="B99" s="87"/>
      <c r="C99" s="87"/>
      <c r="D99" s="87"/>
      <c r="E99" s="301"/>
      <c r="F99" s="291"/>
    </row>
    <row r="100" spans="1:11" s="8" customFormat="1" ht="12.75">
      <c r="A100" s="87"/>
      <c r="B100" s="74"/>
      <c r="C100" s="74"/>
      <c r="D100" s="74"/>
      <c r="E100" s="302"/>
      <c r="F100" s="291"/>
    </row>
    <row r="101" spans="1:11" s="8" customFormat="1">
      <c r="A101" s="468" t="s">
        <v>294</v>
      </c>
      <c r="B101" s="469"/>
      <c r="C101" s="469"/>
      <c r="D101" s="469"/>
      <c r="E101" s="470"/>
      <c r="F101" s="291"/>
    </row>
    <row r="102" spans="1:11" s="8" customFormat="1" ht="12.75">
      <c r="A102" s="82"/>
      <c r="B102" s="74"/>
      <c r="C102" s="74"/>
      <c r="D102" s="74"/>
      <c r="E102" s="297"/>
      <c r="F102" s="291"/>
    </row>
    <row r="103" spans="1:11" s="8" customFormat="1" ht="13.5" thickBot="1">
      <c r="A103" s="82"/>
      <c r="B103" s="89"/>
      <c r="C103" s="74"/>
      <c r="D103" s="74"/>
      <c r="E103" s="298" t="s">
        <v>37</v>
      </c>
      <c r="F103" s="291"/>
    </row>
    <row r="104" spans="1:11" s="8" customFormat="1" ht="13.5" thickTop="1">
      <c r="A104" s="82">
        <v>1</v>
      </c>
      <c r="B104" s="85" t="s">
        <v>250</v>
      </c>
      <c r="C104" s="92"/>
      <c r="D104" s="74"/>
      <c r="E104" s="299" t="str">
        <f>IF(SUM('Grp Living Mod Initial'!I9,'Grp Living Mod Initial'!K9)=0,"",'Grp Living Mod Initial'!I9/SUM('Grp Living Mod Initial'!I9,'Grp Living Mod Initial'!K9))</f>
        <v/>
      </c>
      <c r="F104" s="292" t="str">
        <f>IF(E104=0,"POC Required",IF(E104&gt;=0.83,"POC Not Required","POC Required"))</f>
        <v>POC Not Required</v>
      </c>
      <c r="J104" s="315" t="str">
        <f>IF(F104="POC Required",ROW(),"")</f>
        <v/>
      </c>
      <c r="K104" s="315" t="str">
        <f>IF(J104="","",RANK(J104,$J$104:$J$105,-1))</f>
        <v/>
      </c>
    </row>
    <row r="105" spans="1:11" s="8" customFormat="1" ht="12.75">
      <c r="A105" s="82">
        <v>2</v>
      </c>
      <c r="B105" s="85" t="s">
        <v>236</v>
      </c>
      <c r="C105" s="92"/>
      <c r="D105" s="74"/>
      <c r="E105" s="299" t="str">
        <f>IF(SUM('Grp Living Mod Initial'!I10,'Grp Living Mod Initial'!K10)=0,"",'Grp Living Mod Initial'!I10/SUM('Grp Living Mod Initial'!I10,'Grp Living Mod Initial'!K10))</f>
        <v/>
      </c>
      <c r="F105" s="292" t="str">
        <f>IF(E105=0,"POC Required",IF(E105&gt;=0.83,"POC Not Required","POC Required"))</f>
        <v>POC Not Required</v>
      </c>
      <c r="J105" s="315" t="str">
        <f t="shared" ref="J105" si="2">IF(F105="POC Required",ROW(),"")</f>
        <v/>
      </c>
      <c r="K105" s="315" t="str">
        <f>IF(J105="","",RANK(J105,$J$104:$J$105,-1))</f>
        <v/>
      </c>
    </row>
    <row r="106" spans="1:11" s="8" customFormat="1" ht="12.75">
      <c r="A106" s="82"/>
      <c r="B106" s="95"/>
      <c r="C106" s="74"/>
      <c r="D106" s="74"/>
      <c r="E106" s="297"/>
      <c r="F106" s="291"/>
    </row>
    <row r="107" spans="1:11" s="8" customFormat="1" ht="12.75">
      <c r="A107" s="82"/>
      <c r="B107" s="74"/>
      <c r="C107" s="74"/>
      <c r="D107" s="106" t="s">
        <v>38</v>
      </c>
      <c r="E107" s="300">
        <f>'OVERALL SUMMARY'!L36</f>
        <v>0</v>
      </c>
      <c r="F107" s="291"/>
    </row>
    <row r="108" spans="1:11" s="8" customFormat="1" ht="12.75">
      <c r="A108" s="86"/>
      <c r="B108" s="87"/>
      <c r="C108" s="87"/>
      <c r="D108" s="87"/>
      <c r="E108" s="301"/>
      <c r="F108" s="291"/>
    </row>
    <row r="109" spans="1:11" s="8" customFormat="1" ht="12.75">
      <c r="A109" s="87"/>
      <c r="B109" s="74"/>
      <c r="C109" s="74"/>
      <c r="D109" s="74"/>
      <c r="E109" s="302"/>
      <c r="F109" s="291"/>
    </row>
    <row r="110" spans="1:11" s="8" customFormat="1">
      <c r="A110" s="468" t="s">
        <v>300</v>
      </c>
      <c r="B110" s="469"/>
      <c r="C110" s="469"/>
      <c r="D110" s="469"/>
      <c r="E110" s="470"/>
      <c r="F110" s="291"/>
    </row>
    <row r="111" spans="1:11" s="8" customFormat="1" ht="12.75">
      <c r="A111" s="82"/>
      <c r="B111" s="74"/>
      <c r="C111" s="74"/>
      <c r="D111" s="74"/>
      <c r="E111" s="297"/>
      <c r="F111" s="291"/>
    </row>
    <row r="112" spans="1:11" s="8" customFormat="1" ht="13.5" thickBot="1">
      <c r="A112" s="82"/>
      <c r="B112" s="89"/>
      <c r="C112" s="74"/>
      <c r="D112" s="74"/>
      <c r="E112" s="298" t="s">
        <v>37</v>
      </c>
      <c r="F112" s="291"/>
    </row>
    <row r="113" spans="1:11" s="8" customFormat="1" ht="13.5" thickTop="1">
      <c r="A113" s="82">
        <v>1</v>
      </c>
      <c r="B113" s="85" t="s">
        <v>250</v>
      </c>
      <c r="C113" s="92"/>
      <c r="D113" s="74"/>
      <c r="E113" s="299" t="str">
        <f>IF(SUM('Grp Living Mod Continuation'!I9,'Grp Living Mod Continuation'!K9)=0,"",'Grp Living Mod Continuation'!I9/SUM('Grp Living Mod Continuation'!I9,'Grp Living Mod Continuation'!K9))</f>
        <v/>
      </c>
      <c r="F113" s="292" t="str">
        <f>IF(E113=0,"POC Required",IF(E113&gt;=0.83,"POC Not Required","POC Required"))</f>
        <v>POC Not Required</v>
      </c>
      <c r="J113" s="315" t="str">
        <f>IF(F113="POC Required",ROW(),"")</f>
        <v/>
      </c>
      <c r="K113" s="315" t="str">
        <f>IF(J113="","",RANK(J113,$J$113:$J$115,-1))</f>
        <v/>
      </c>
    </row>
    <row r="114" spans="1:11" s="8" customFormat="1" ht="12.75">
      <c r="A114" s="82">
        <v>2</v>
      </c>
      <c r="B114" s="85" t="s">
        <v>240</v>
      </c>
      <c r="C114" s="92"/>
      <c r="D114" s="74"/>
      <c r="E114" s="299" t="str">
        <f>IF(SUM('Grp Living Mod Continuation'!I10,'Grp Living Mod Continuation'!K10)=0,"",'Grp Living Mod Continuation'!I10/SUM('Grp Living Mod Continuation'!I10,'Grp Living Mod Continuation'!K10))</f>
        <v/>
      </c>
      <c r="F114" s="292" t="str">
        <f>IF(E114=0,"POC Required",IF(E114&gt;=0.83,"POC Not Required","POC Required"))</f>
        <v>POC Not Required</v>
      </c>
      <c r="J114" s="315" t="str">
        <f t="shared" ref="J114:J115" si="3">IF(F114="POC Required",ROW(),"")</f>
        <v/>
      </c>
      <c r="K114" s="315" t="str">
        <f t="shared" ref="K114:K115" si="4">IF(J114="","",RANK(J114,$J$113:$J$115,-1))</f>
        <v/>
      </c>
    </row>
    <row r="115" spans="1:11" s="8" customFormat="1" ht="12.75">
      <c r="A115" s="82">
        <v>3</v>
      </c>
      <c r="B115" s="85" t="s">
        <v>251</v>
      </c>
      <c r="C115" s="92"/>
      <c r="D115" s="74"/>
      <c r="E115" s="299" t="str">
        <f>IF(SUM('Grp Living Mod Continuation'!I11,'Grp Living Mod Continuation'!K11)=0,"",'Grp Living Mod Continuation'!I11/SUM('Grp Living Mod Continuation'!I11,'Grp Living Mod Continuation'!K11))</f>
        <v/>
      </c>
      <c r="F115" s="292" t="str">
        <f>IF(E115=0,"POC Required",IF(E115&gt;=0.83,"POC Not Required","POC Required"))</f>
        <v>POC Not Required</v>
      </c>
      <c r="J115" s="315" t="str">
        <f t="shared" si="3"/>
        <v/>
      </c>
      <c r="K115" s="315" t="str">
        <f t="shared" si="4"/>
        <v/>
      </c>
    </row>
    <row r="116" spans="1:11" s="8" customFormat="1" ht="12.75">
      <c r="A116" s="82"/>
      <c r="B116" s="95"/>
      <c r="C116" s="74"/>
      <c r="D116" s="74"/>
      <c r="E116" s="297"/>
      <c r="F116" s="291"/>
    </row>
    <row r="117" spans="1:11" s="8" customFormat="1" ht="12.75">
      <c r="A117" s="82"/>
      <c r="B117" s="74"/>
      <c r="C117" s="74"/>
      <c r="D117" s="106" t="s">
        <v>38</v>
      </c>
      <c r="E117" s="300">
        <f>'OVERALL SUMMARY'!L45</f>
        <v>0</v>
      </c>
      <c r="F117" s="291"/>
    </row>
    <row r="118" spans="1:11" s="8" customFormat="1" ht="12.75">
      <c r="A118" s="86"/>
      <c r="B118" s="87"/>
      <c r="C118" s="87"/>
      <c r="D118" s="87"/>
      <c r="E118" s="301"/>
      <c r="F118" s="291"/>
    </row>
    <row r="119" spans="1:11" s="8" customFormat="1" ht="12.75">
      <c r="A119" s="87"/>
      <c r="B119" s="74"/>
      <c r="C119" s="74"/>
      <c r="D119" s="74"/>
      <c r="E119" s="302"/>
      <c r="F119" s="291"/>
    </row>
    <row r="120" spans="1:11" s="8" customFormat="1">
      <c r="A120" s="468" t="s">
        <v>295</v>
      </c>
      <c r="B120" s="469"/>
      <c r="C120" s="469"/>
      <c r="D120" s="469"/>
      <c r="E120" s="470"/>
      <c r="F120" s="291"/>
    </row>
    <row r="121" spans="1:11" s="8" customFormat="1" ht="12.75">
      <c r="A121" s="82"/>
      <c r="B121" s="74"/>
      <c r="C121" s="74"/>
      <c r="D121" s="74"/>
      <c r="E121" s="297"/>
      <c r="F121" s="291"/>
    </row>
    <row r="122" spans="1:11" s="8" customFormat="1" ht="13.5" thickBot="1">
      <c r="A122" s="82"/>
      <c r="B122" s="89"/>
      <c r="C122" s="74"/>
      <c r="D122" s="74"/>
      <c r="E122" s="298" t="s">
        <v>37</v>
      </c>
      <c r="F122" s="291"/>
    </row>
    <row r="123" spans="1:11" s="8" customFormat="1" ht="13.5" thickTop="1">
      <c r="A123" s="82">
        <v>1</v>
      </c>
      <c r="B123" s="85" t="s">
        <v>250</v>
      </c>
      <c r="C123" s="92"/>
      <c r="D123" s="74"/>
      <c r="E123" s="299" t="str">
        <f>IF(SUM('Grp Living High Initial'!I9,'Grp Living High Initial'!K9)=0,"",'Grp Living High Initial'!I9/SUM('Grp Living High Initial'!I9,'Grp Living High Initial'!K9))</f>
        <v/>
      </c>
      <c r="F123" s="292" t="str">
        <f>IF(E123=0,"POC Required",IF(E123&gt;=0.83,"POC Not Required","POC Required"))</f>
        <v>POC Not Required</v>
      </c>
      <c r="J123" s="315" t="str">
        <f>IF(F123="POC Required",ROW(),"")</f>
        <v/>
      </c>
      <c r="K123" s="315" t="str">
        <f>IF(J123="","",RANK(J123,$J$123:$J$124,-1))</f>
        <v/>
      </c>
    </row>
    <row r="124" spans="1:11" s="8" customFormat="1" ht="12.75">
      <c r="A124" s="82">
        <v>2</v>
      </c>
      <c r="B124" s="85" t="s">
        <v>236</v>
      </c>
      <c r="C124" s="92"/>
      <c r="D124" s="74"/>
      <c r="E124" s="299" t="str">
        <f>IF(SUM('Grp Living High Initial'!I10,'Grp Living High Initial'!K10)=0,"",'Grp Living High Initial'!I10/SUM('Grp Living High Initial'!I10,'Grp Living High Initial'!K10))</f>
        <v/>
      </c>
      <c r="F124" s="292" t="str">
        <f>IF(E124=0,"POC Required",IF(E124&gt;=0.83,"POC Not Required","POC Required"))</f>
        <v>POC Not Required</v>
      </c>
      <c r="J124" s="315" t="str">
        <f t="shared" ref="J124" si="5">IF(F124="POC Required",ROW(),"")</f>
        <v/>
      </c>
      <c r="K124" s="315" t="str">
        <f>IF(J124="","",RANK(J124,$J$123:$J$124,-1))</f>
        <v/>
      </c>
    </row>
    <row r="125" spans="1:11" s="8" customFormat="1" ht="12.75">
      <c r="A125" s="82"/>
      <c r="B125" s="95"/>
      <c r="C125" s="74"/>
      <c r="D125" s="74"/>
      <c r="E125" s="297"/>
      <c r="F125" s="291"/>
    </row>
    <row r="126" spans="1:11" s="8" customFormat="1" ht="12.75">
      <c r="A126" s="82"/>
      <c r="B126" s="74"/>
      <c r="C126" s="74"/>
      <c r="D126" s="106" t="s">
        <v>38</v>
      </c>
      <c r="E126" s="300">
        <f>'OVERALL SUMMARY'!L53</f>
        <v>0</v>
      </c>
      <c r="F126" s="291"/>
    </row>
    <row r="127" spans="1:11" s="8" customFormat="1" ht="12.75">
      <c r="A127" s="86"/>
      <c r="B127" s="87"/>
      <c r="C127" s="87"/>
      <c r="D127" s="87"/>
      <c r="E127" s="301"/>
      <c r="F127" s="291"/>
    </row>
    <row r="128" spans="1:11" s="8" customFormat="1" ht="12.75">
      <c r="A128" s="87"/>
      <c r="B128" s="74"/>
      <c r="C128" s="74"/>
      <c r="D128" s="74"/>
      <c r="E128" s="302"/>
      <c r="F128" s="291"/>
    </row>
    <row r="129" spans="1:11" s="8" customFormat="1">
      <c r="A129" s="468" t="s">
        <v>296</v>
      </c>
      <c r="B129" s="469"/>
      <c r="C129" s="469"/>
      <c r="D129" s="469"/>
      <c r="E129" s="470"/>
      <c r="F129" s="291"/>
    </row>
    <row r="130" spans="1:11" s="8" customFormat="1" ht="12.75">
      <c r="A130" s="82"/>
      <c r="B130" s="74"/>
      <c r="C130" s="74"/>
      <c r="D130" s="74"/>
      <c r="E130" s="297"/>
      <c r="F130" s="291"/>
    </row>
    <row r="131" spans="1:11" s="8" customFormat="1" ht="13.5" thickBot="1">
      <c r="A131" s="82"/>
      <c r="B131" s="89"/>
      <c r="C131" s="74"/>
      <c r="D131" s="74"/>
      <c r="E131" s="298" t="s">
        <v>37</v>
      </c>
      <c r="F131" s="291"/>
    </row>
    <row r="132" spans="1:11" s="8" customFormat="1" ht="13.5" thickTop="1">
      <c r="A132" s="82">
        <v>1</v>
      </c>
      <c r="B132" s="85" t="s">
        <v>250</v>
      </c>
      <c r="C132" s="92"/>
      <c r="D132" s="74"/>
      <c r="E132" s="299" t="str">
        <f>IF(SUM('Grp Living High Continuation'!I9,'Grp Living High Continuation'!K9)=0,"",'Grp Living High Continuation'!I9/SUM('Grp Living High Continuation'!I9,'Grp Living High Continuation'!K9))</f>
        <v/>
      </c>
      <c r="F132" s="292" t="str">
        <f>IF(E132=0,"POC Required",IF(E132&gt;=0.83,"POC Not Required","POC Required"))</f>
        <v>POC Not Required</v>
      </c>
      <c r="J132" s="315" t="str">
        <f>IF(F132="POC Required",ROW(),"")</f>
        <v/>
      </c>
      <c r="K132" s="315" t="str">
        <f>IF(J132="","",RANK(J132,$J$132:$J$134,-1))</f>
        <v/>
      </c>
    </row>
    <row r="133" spans="1:11" s="8" customFormat="1" ht="12.75">
      <c r="A133" s="82">
        <v>2</v>
      </c>
      <c r="B133" s="85" t="s">
        <v>240</v>
      </c>
      <c r="C133" s="92"/>
      <c r="D133" s="74"/>
      <c r="E133" s="299" t="str">
        <f>IF(SUM('Grp Living High Continuation'!I10,'Grp Living High Continuation'!K10)=0,"",'Grp Living High Continuation'!I10/SUM('Grp Living High Continuation'!I10,'Grp Living High Continuation'!K10))</f>
        <v/>
      </c>
      <c r="F133" s="292" t="str">
        <f>IF(E133=0,"POC Required",IF(E133&gt;=0.83,"POC Not Required","POC Required"))</f>
        <v>POC Not Required</v>
      </c>
      <c r="J133" s="315" t="str">
        <f t="shared" ref="J133:J134" si="6">IF(F133="POC Required",ROW(),"")</f>
        <v/>
      </c>
      <c r="K133" s="315" t="str">
        <f>IF(J133="","",RANK(J133,$J$132:$J$134,-1))</f>
        <v/>
      </c>
    </row>
    <row r="134" spans="1:11" s="8" customFormat="1" ht="12.75">
      <c r="A134" s="82">
        <v>3</v>
      </c>
      <c r="B134" s="85" t="s">
        <v>251</v>
      </c>
      <c r="C134" s="92"/>
      <c r="D134" s="74"/>
      <c r="E134" s="299" t="str">
        <f>IF(SUM('Grp Living High Continuation'!I11,'Grp Living High Continuation'!K11)=0,"",'Grp Living High Continuation'!I11/SUM('Grp Living High Continuation'!I21,'Grp Living High Continuation'!K11))</f>
        <v/>
      </c>
      <c r="F134" s="292" t="str">
        <f>IF(E134=0,"POC Required",IF(E134&gt;=0.83,"POC Not Required","POC Required"))</f>
        <v>POC Not Required</v>
      </c>
      <c r="J134" s="315" t="str">
        <f t="shared" si="6"/>
        <v/>
      </c>
      <c r="K134" s="315" t="str">
        <f>IF(J134="","",RANK(J134,$J$132:$J$134,-1))</f>
        <v/>
      </c>
    </row>
    <row r="135" spans="1:11" s="8" customFormat="1" ht="12.75">
      <c r="A135" s="82"/>
      <c r="B135" s="95"/>
      <c r="C135" s="74"/>
      <c r="D135" s="74"/>
      <c r="E135" s="297"/>
      <c r="F135" s="291"/>
    </row>
    <row r="136" spans="1:11" s="8" customFormat="1" ht="12.75">
      <c r="A136" s="82"/>
      <c r="B136" s="74"/>
      <c r="C136" s="74"/>
      <c r="D136" s="106" t="s">
        <v>38</v>
      </c>
      <c r="E136" s="300">
        <f>'OVERALL SUMMARY'!L62</f>
        <v>0</v>
      </c>
      <c r="F136" s="291"/>
    </row>
    <row r="137" spans="1:11" s="8" customFormat="1" ht="12.75">
      <c r="A137" s="86"/>
      <c r="B137" s="87"/>
      <c r="C137" s="87"/>
      <c r="D137" s="87"/>
      <c r="E137" s="301"/>
      <c r="F137" s="291"/>
    </row>
    <row r="138" spans="1:11" s="8" customFormat="1" ht="12.75">
      <c r="A138" s="87"/>
      <c r="B138" s="74"/>
      <c r="C138" s="74"/>
      <c r="D138" s="74"/>
      <c r="E138" s="302"/>
      <c r="F138" s="291"/>
    </row>
    <row r="139" spans="1:11" s="8" customFormat="1">
      <c r="A139" s="468" t="s">
        <v>284</v>
      </c>
      <c r="B139" s="469"/>
      <c r="C139" s="469"/>
      <c r="D139" s="469"/>
      <c r="E139" s="470"/>
      <c r="F139" s="291"/>
    </row>
    <row r="140" spans="1:11" s="8" customFormat="1" ht="12.75">
      <c r="A140" s="82"/>
      <c r="B140" s="74"/>
      <c r="C140" s="74"/>
      <c r="D140" s="74"/>
      <c r="E140" s="297"/>
      <c r="F140" s="291"/>
    </row>
    <row r="141" spans="1:11" s="8" customFormat="1" ht="13.5" thickBot="1">
      <c r="A141" s="82"/>
      <c r="B141" s="89"/>
      <c r="C141" s="74"/>
      <c r="D141" s="74"/>
      <c r="E141" s="298" t="s">
        <v>37</v>
      </c>
      <c r="F141" s="291"/>
    </row>
    <row r="142" spans="1:11" s="8" customFormat="1" ht="13.5" thickTop="1">
      <c r="A142" s="82">
        <v>1</v>
      </c>
      <c r="B142" s="85" t="s">
        <v>181</v>
      </c>
      <c r="C142" s="92"/>
      <c r="D142" s="74"/>
      <c r="E142" s="299" t="str">
        <f>IF(SUM('Sup Living Low Initial'!I9,'Sup Living Low Initial'!K9)=0,"",'Sup Living Low Initial'!I9/SUM('Sup Living Low Initial'!I9,'Sup Living Low Initial'!K9))</f>
        <v/>
      </c>
      <c r="F142" s="292" t="str">
        <f>IF(E142=0,"POC Required",IF(E142&gt;=0.83,"POC Not Required","POC Required"))</f>
        <v>POC Not Required</v>
      </c>
      <c r="J142" s="315" t="str">
        <f>IF(F142="POC Required",ROW(),"")</f>
        <v/>
      </c>
      <c r="K142" s="315" t="str">
        <f>IF(J142="","",RANK(J142,$J$142,-1))</f>
        <v/>
      </c>
    </row>
    <row r="143" spans="1:11" s="8" customFormat="1" ht="12.75">
      <c r="A143" s="82"/>
      <c r="B143" s="95"/>
      <c r="C143" s="74"/>
      <c r="D143" s="74"/>
      <c r="E143" s="297"/>
      <c r="F143" s="291"/>
    </row>
    <row r="144" spans="1:11" s="8" customFormat="1" ht="12.75">
      <c r="A144" s="82"/>
      <c r="B144" s="74"/>
      <c r="C144" s="74"/>
      <c r="D144" s="106" t="s">
        <v>38</v>
      </c>
      <c r="E144" s="300">
        <f>'OVERALL SUMMARY'!L69</f>
        <v>0</v>
      </c>
      <c r="F144" s="291"/>
    </row>
    <row r="145" spans="1:11" s="8" customFormat="1" ht="12.75">
      <c r="A145" s="86"/>
      <c r="B145" s="87"/>
      <c r="C145" s="87"/>
      <c r="D145" s="87"/>
      <c r="E145" s="301"/>
      <c r="F145" s="291"/>
    </row>
    <row r="146" spans="1:11" s="8" customFormat="1" ht="12.75">
      <c r="A146" s="87"/>
      <c r="B146" s="74"/>
      <c r="C146" s="74"/>
      <c r="D146" s="74"/>
      <c r="E146" s="302"/>
      <c r="F146" s="291"/>
    </row>
    <row r="147" spans="1:11" s="8" customFormat="1">
      <c r="A147" s="468" t="s">
        <v>285</v>
      </c>
      <c r="B147" s="469"/>
      <c r="C147" s="469"/>
      <c r="D147" s="469"/>
      <c r="E147" s="470"/>
      <c r="F147" s="291"/>
    </row>
    <row r="148" spans="1:11" s="8" customFormat="1" ht="12.75">
      <c r="A148" s="82"/>
      <c r="B148" s="74"/>
      <c r="C148" s="74"/>
      <c r="D148" s="74"/>
      <c r="E148" s="297"/>
      <c r="F148" s="291"/>
    </row>
    <row r="149" spans="1:11" s="8" customFormat="1" ht="13.5" thickBot="1">
      <c r="A149" s="82"/>
      <c r="B149" s="89"/>
      <c r="C149" s="74"/>
      <c r="D149" s="74"/>
      <c r="E149" s="298" t="s">
        <v>37</v>
      </c>
      <c r="F149" s="291"/>
    </row>
    <row r="150" spans="1:11" s="8" customFormat="1" ht="13.5" thickTop="1">
      <c r="A150" s="82">
        <v>1</v>
      </c>
      <c r="B150" s="85" t="s">
        <v>181</v>
      </c>
      <c r="C150" s="92"/>
      <c r="D150" s="74"/>
      <c r="E150" s="299" t="str">
        <f>IF(SUM('Sup Living Low Continuation'!I9,'Sup Living Low Continuation'!K9)=0,"",'Sup Living Low Continuation'!I9/SUM('Sup Living Low Continuation'!I9,'Sup Living Low Continuation'!K9))</f>
        <v/>
      </c>
      <c r="F150" s="292" t="str">
        <f>IF(E150=0,"POC Required",IF(E150&gt;=0.83,"POC Not Required","POC Required"))</f>
        <v>POC Not Required</v>
      </c>
      <c r="J150" s="315" t="str">
        <f>IF(F150="POC Required",ROW(),"")</f>
        <v/>
      </c>
      <c r="K150" s="315" t="str">
        <f>IF(J150="","",RANK(J150,$J$150,-1))</f>
        <v/>
      </c>
    </row>
    <row r="151" spans="1:11" s="8" customFormat="1" ht="12.75">
      <c r="A151" s="82"/>
      <c r="B151" s="95"/>
      <c r="C151" s="74"/>
      <c r="D151" s="74"/>
      <c r="E151" s="297"/>
      <c r="F151" s="291"/>
    </row>
    <row r="152" spans="1:11" s="8" customFormat="1" ht="12.75">
      <c r="A152" s="82"/>
      <c r="B152" s="74"/>
      <c r="C152" s="74"/>
      <c r="D152" s="106" t="s">
        <v>38</v>
      </c>
      <c r="E152" s="300">
        <f>'OVERALL SUMMARY'!L76</f>
        <v>0</v>
      </c>
      <c r="F152" s="291"/>
    </row>
    <row r="153" spans="1:11" s="8" customFormat="1" ht="12.75">
      <c r="A153" s="86"/>
      <c r="B153" s="87"/>
      <c r="C153" s="87"/>
      <c r="D153" s="87"/>
      <c r="E153" s="301"/>
      <c r="F153" s="291"/>
    </row>
    <row r="154" spans="1:11" s="8" customFormat="1">
      <c r="A154" s="468" t="s">
        <v>262</v>
      </c>
      <c r="B154" s="469"/>
      <c r="C154" s="469"/>
      <c r="D154" s="469"/>
      <c r="E154" s="470"/>
      <c r="F154" s="291"/>
    </row>
    <row r="155" spans="1:11" s="8" customFormat="1" ht="12.75">
      <c r="A155" s="82"/>
      <c r="B155" s="74"/>
      <c r="C155" s="74"/>
      <c r="D155" s="74"/>
      <c r="E155" s="297"/>
      <c r="F155" s="291"/>
    </row>
    <row r="156" spans="1:11" s="8" customFormat="1" ht="13.5" thickBot="1">
      <c r="A156" s="82"/>
      <c r="B156" s="89"/>
      <c r="C156" s="74"/>
      <c r="D156" s="74"/>
      <c r="E156" s="298" t="s">
        <v>37</v>
      </c>
      <c r="F156" s="291"/>
    </row>
    <row r="157" spans="1:11" s="8" customFormat="1" ht="13.5" thickTop="1">
      <c r="A157" s="82">
        <v>1</v>
      </c>
      <c r="B157" s="85" t="s">
        <v>181</v>
      </c>
      <c r="C157" s="92"/>
      <c r="D157" s="74"/>
      <c r="E157" s="299" t="str">
        <f>IF(SUM('Sup Living Mod Initial'!I9,'Sup Living Mod Initial'!K9)=0,"",'Sup Living Mod Initial'!I9/SUM('Sup Living Mod Initial'!I9,'Sup Living Mod Initial'!K9))</f>
        <v/>
      </c>
      <c r="F157" s="292" t="str">
        <f>IF(E157=0,"POC Required",IF(E157&gt;=0.83,"POC Not Required","POC Required"))</f>
        <v>POC Not Required</v>
      </c>
      <c r="J157" s="315" t="str">
        <f>IF(F157="POC Required",ROW(),"")</f>
        <v/>
      </c>
      <c r="K157" s="315" t="str">
        <f>IF(J157="","",RANK(J157,$J$157:$J$158,-1))</f>
        <v/>
      </c>
    </row>
    <row r="158" spans="1:11" s="8" customFormat="1" ht="12.75">
      <c r="A158" s="82">
        <v>2</v>
      </c>
      <c r="B158" s="85" t="s">
        <v>182</v>
      </c>
      <c r="C158" s="92"/>
      <c r="D158" s="74"/>
      <c r="E158" s="299" t="str">
        <f>IF(SUM('Sup Living Mod Initial'!I10,'Sup Living Mod Initial'!K10)=0,"",'Sup Living Mod Initial'!I10/SUM('Sup Living Mod Initial'!I10,'Sup Living Mod Initial'!K10))</f>
        <v/>
      </c>
      <c r="F158" s="292" t="str">
        <f>IF(E158=0,"POC Required",IF(E158&gt;=0.83,"POC Not Required","POC Required"))</f>
        <v>POC Not Required</v>
      </c>
      <c r="J158" s="315" t="str">
        <f t="shared" ref="J158" si="7">IF(F158="POC Required",ROW(),"")</f>
        <v/>
      </c>
      <c r="K158" s="315" t="str">
        <f>IF(J158="","",RANK(J158,$J$157:$J$158,-1))</f>
        <v/>
      </c>
    </row>
    <row r="159" spans="1:11" s="8" customFormat="1" ht="12.75">
      <c r="A159" s="82"/>
      <c r="B159" s="95"/>
      <c r="C159" s="74"/>
      <c r="D159" s="74"/>
      <c r="E159" s="297"/>
      <c r="F159" s="291"/>
    </row>
    <row r="160" spans="1:11" s="8" customFormat="1" ht="12.75">
      <c r="A160" s="82"/>
      <c r="B160" s="74"/>
      <c r="C160" s="74"/>
      <c r="D160" s="106" t="s">
        <v>38</v>
      </c>
      <c r="E160" s="300">
        <f>'OVERALL SUMMARY'!L84</f>
        <v>0</v>
      </c>
      <c r="F160" s="291"/>
    </row>
    <row r="161" spans="1:11" s="8" customFormat="1" ht="12.75">
      <c r="A161" s="86"/>
      <c r="B161" s="87"/>
      <c r="C161" s="87"/>
      <c r="D161" s="87"/>
      <c r="E161" s="301"/>
      <c r="F161" s="291"/>
    </row>
    <row r="162" spans="1:11" s="8" customFormat="1" ht="12.75">
      <c r="A162" s="87"/>
      <c r="B162" s="74"/>
      <c r="C162" s="74"/>
      <c r="D162" s="74"/>
      <c r="E162" s="302"/>
      <c r="F162" s="291"/>
    </row>
    <row r="163" spans="1:11" s="8" customFormat="1">
      <c r="A163" s="468" t="s">
        <v>270</v>
      </c>
      <c r="B163" s="469"/>
      <c r="C163" s="469"/>
      <c r="D163" s="469"/>
      <c r="E163" s="470"/>
      <c r="F163" s="291"/>
    </row>
    <row r="164" spans="1:11" s="8" customFormat="1" ht="12.75">
      <c r="A164" s="82"/>
      <c r="B164" s="74"/>
      <c r="C164" s="74"/>
      <c r="D164" s="74"/>
      <c r="E164" s="297"/>
      <c r="F164" s="291"/>
    </row>
    <row r="165" spans="1:11" s="8" customFormat="1" ht="13.5" thickBot="1">
      <c r="A165" s="82"/>
      <c r="B165" s="89"/>
      <c r="C165" s="74"/>
      <c r="D165" s="74"/>
      <c r="E165" s="298" t="s">
        <v>37</v>
      </c>
      <c r="F165" s="291"/>
    </row>
    <row r="166" spans="1:11" s="8" customFormat="1" ht="13.5" thickTop="1">
      <c r="A166" s="82">
        <v>1</v>
      </c>
      <c r="B166" s="85" t="s">
        <v>181</v>
      </c>
      <c r="C166" s="92"/>
      <c r="D166" s="74"/>
      <c r="E166" s="299" t="str">
        <f>IF(SUM('Sup Living Mod Continuation'!I9,'Sup Living Mod Continuation'!K9)=0,"",'Sup Living Mod Continuation'!I9/SUM('Sup Living Mod Continuation'!I9,'Sup Living Mod Continuation'!K9))</f>
        <v/>
      </c>
      <c r="F166" s="292" t="str">
        <f>IF(E166=0,"POC Required",IF(E166&gt;=0.83,"POC Not Required","POC Required"))</f>
        <v>POC Not Required</v>
      </c>
      <c r="J166" s="315" t="str">
        <f>IF(F166="POC Required",ROW(),"")</f>
        <v/>
      </c>
      <c r="K166" s="315" t="str">
        <f>IF(J166="","",RANK(J166,$J$166:$J$167,-1))</f>
        <v/>
      </c>
    </row>
    <row r="167" spans="1:11" s="8" customFormat="1" ht="12.75">
      <c r="A167" s="82">
        <v>2</v>
      </c>
      <c r="B167" s="85" t="s">
        <v>182</v>
      </c>
      <c r="C167" s="92"/>
      <c r="D167" s="74"/>
      <c r="E167" s="299" t="str">
        <f>IF(SUM('Sup Living Mod Continuation'!I10,'Sup Living Mod Continuation'!K10)=0,"",'Sup Living Mod Continuation'!I10/SUM('Sup Living Mod Continuation'!I10,'Sup Living Mod Continuation'!K10))</f>
        <v/>
      </c>
      <c r="F167" s="292" t="str">
        <f>IF(E167=0,"POC Required",IF(E167&gt;=0.83,"POC Not Required","POC Required"))</f>
        <v>POC Not Required</v>
      </c>
      <c r="J167" s="315" t="str">
        <f>IF(F167="POC Required",ROW(),"")</f>
        <v/>
      </c>
      <c r="K167" s="315" t="str">
        <f>IF(J167="","",RANK(J167,$J$166:$J$167,-1))</f>
        <v/>
      </c>
    </row>
    <row r="168" spans="1:11" s="8" customFormat="1" ht="12.75">
      <c r="A168" s="82"/>
      <c r="B168" s="95"/>
      <c r="C168" s="74"/>
      <c r="D168" s="74"/>
      <c r="E168" s="297"/>
      <c r="F168" s="291"/>
    </row>
    <row r="169" spans="1:11" s="8" customFormat="1" ht="12.75">
      <c r="A169" s="82"/>
      <c r="B169" s="74"/>
      <c r="C169" s="74"/>
      <c r="D169" s="106" t="s">
        <v>38</v>
      </c>
      <c r="E169" s="300">
        <f>'OVERALL SUMMARY'!L92</f>
        <v>0</v>
      </c>
      <c r="F169" s="291"/>
    </row>
    <row r="170" spans="1:11" s="8" customFormat="1" ht="12.75">
      <c r="A170" s="86"/>
      <c r="B170" s="87"/>
      <c r="C170" s="87"/>
      <c r="D170" s="87"/>
      <c r="E170" s="301"/>
      <c r="F170" s="291"/>
    </row>
    <row r="173" spans="1:11" ht="12.75">
      <c r="A173" s="308"/>
      <c r="B173" s="96"/>
      <c r="C173" s="89" t="s">
        <v>160</v>
      </c>
      <c r="D173" s="74"/>
    </row>
    <row r="174" spans="1:11" ht="12.75">
      <c r="A174" s="308"/>
      <c r="B174" s="227"/>
      <c r="C174" s="230" t="s">
        <v>161</v>
      </c>
      <c r="D174" s="231"/>
    </row>
    <row r="175" spans="1:11" ht="12.75">
      <c r="A175" s="308"/>
      <c r="B175" s="228"/>
      <c r="C175" s="74"/>
      <c r="D175" s="83"/>
    </row>
    <row r="176" spans="1:11" ht="30.2" customHeight="1">
      <c r="A176" s="308"/>
      <c r="B176" s="228">
        <v>1</v>
      </c>
      <c r="C176" s="466"/>
      <c r="D176" s="467"/>
    </row>
    <row r="177" spans="1:4" ht="10.15" customHeight="1">
      <c r="A177" s="308"/>
      <c r="B177" s="228"/>
      <c r="C177" s="232"/>
      <c r="D177" s="83"/>
    </row>
    <row r="178" spans="1:4" ht="30.2" customHeight="1">
      <c r="A178" s="308"/>
      <c r="B178" s="228">
        <v>2</v>
      </c>
      <c r="C178" s="466"/>
      <c r="D178" s="467"/>
    </row>
    <row r="179" spans="1:4" ht="10.15" customHeight="1">
      <c r="A179" s="308"/>
      <c r="B179" s="228"/>
      <c r="C179" s="232"/>
      <c r="D179" s="83"/>
    </row>
    <row r="180" spans="1:4" ht="30.2" customHeight="1">
      <c r="A180" s="308"/>
      <c r="B180" s="228">
        <v>3</v>
      </c>
      <c r="C180" s="466"/>
      <c r="D180" s="467"/>
    </row>
    <row r="181" spans="1:4" ht="10.15" customHeight="1">
      <c r="A181" s="308"/>
      <c r="B181" s="228"/>
      <c r="C181" s="232"/>
      <c r="D181" s="83"/>
    </row>
    <row r="182" spans="1:4" ht="30.2" customHeight="1">
      <c r="A182" s="308"/>
      <c r="B182" s="228">
        <v>4</v>
      </c>
      <c r="C182" s="466"/>
      <c r="D182" s="467"/>
    </row>
    <row r="183" spans="1:4" ht="10.15" customHeight="1">
      <c r="A183" s="308"/>
      <c r="B183" s="228"/>
      <c r="C183" s="232"/>
      <c r="D183" s="83"/>
    </row>
    <row r="184" spans="1:4" ht="30.2" customHeight="1">
      <c r="A184" s="308"/>
      <c r="B184" s="228">
        <v>5</v>
      </c>
      <c r="C184" s="466"/>
      <c r="D184" s="467"/>
    </row>
    <row r="185" spans="1:4" ht="15" customHeight="1">
      <c r="A185" s="308"/>
      <c r="B185" s="229"/>
      <c r="C185" s="233"/>
      <c r="D185" s="234"/>
    </row>
    <row r="186" spans="1:4" ht="15">
      <c r="A186" s="308"/>
      <c r="B186" s="96"/>
      <c r="C186" s="173"/>
      <c r="D186" s="173"/>
    </row>
  </sheetData>
  <sheetProtection sheet="1" objects="1" scenarios="1"/>
  <mergeCells count="29">
    <mergeCell ref="C184:D184"/>
    <mergeCell ref="A14:D14"/>
    <mergeCell ref="C178:D178"/>
    <mergeCell ref="A15:H15"/>
    <mergeCell ref="A19:H19"/>
    <mergeCell ref="A21:H21"/>
    <mergeCell ref="A22:H22"/>
    <mergeCell ref="A23:H23"/>
    <mergeCell ref="A26:H26"/>
    <mergeCell ref="A28:H28"/>
    <mergeCell ref="A32:H32"/>
    <mergeCell ref="C180:D180"/>
    <mergeCell ref="C176:D176"/>
    <mergeCell ref="A68:H68"/>
    <mergeCell ref="A101:E101"/>
    <mergeCell ref="A13:H13"/>
    <mergeCell ref="C38:H38"/>
    <mergeCell ref="A64:H64"/>
    <mergeCell ref="A66:H66"/>
    <mergeCell ref="C182:D182"/>
    <mergeCell ref="A82:E82"/>
    <mergeCell ref="A91:E91"/>
    <mergeCell ref="A154:E154"/>
    <mergeCell ref="A110:E110"/>
    <mergeCell ref="A163:E163"/>
    <mergeCell ref="A129:E129"/>
    <mergeCell ref="A139:E139"/>
    <mergeCell ref="A147:E147"/>
    <mergeCell ref="A120:E120"/>
  </mergeCells>
  <conditionalFormatting sqref="E85:E86 E94:E96 E157:E158">
    <cfRule type="cellIs" dxfId="117" priority="181" stopIfTrue="1" operator="greaterThanOrEqual">
      <formula>0.83</formula>
    </cfRule>
    <cfRule type="cellIs" dxfId="116" priority="182" stopIfTrue="1" operator="lessThan">
      <formula>0.83</formula>
    </cfRule>
  </conditionalFormatting>
  <conditionalFormatting sqref="E98">
    <cfRule type="cellIs" dxfId="115" priority="168" stopIfTrue="1" operator="greaterThanOrEqual">
      <formula>0.83</formula>
    </cfRule>
    <cfRule type="cellIs" dxfId="114" priority="169" stopIfTrue="1" operator="lessThan">
      <formula>0.83</formula>
    </cfRule>
  </conditionalFormatting>
  <conditionalFormatting sqref="E160">
    <cfRule type="cellIs" dxfId="113" priority="157" stopIfTrue="1" operator="greaterThanOrEqual">
      <formula>0.83</formula>
    </cfRule>
    <cfRule type="cellIs" dxfId="112" priority="158" stopIfTrue="1" operator="lessThan">
      <formula>0.83</formula>
    </cfRule>
  </conditionalFormatting>
  <conditionalFormatting sqref="E88">
    <cfRule type="cellIs" dxfId="111" priority="109" stopIfTrue="1" operator="greaterThanOrEqual">
      <formula>0.83</formula>
    </cfRule>
    <cfRule type="cellIs" dxfId="110" priority="110" stopIfTrue="1" operator="lessThan">
      <formula>0.83</formula>
    </cfRule>
  </conditionalFormatting>
  <conditionalFormatting sqref="F85:F86">
    <cfRule type="cellIs" dxfId="109" priority="91" operator="equal">
      <formula>"POC Required"</formula>
    </cfRule>
    <cfRule type="cellIs" dxfId="108" priority="92" operator="equal">
      <formula>"POC Not Required"</formula>
    </cfRule>
  </conditionalFormatting>
  <conditionalFormatting sqref="F94:F96">
    <cfRule type="cellIs" dxfId="107" priority="83" operator="equal">
      <formula>"POC Required"</formula>
    </cfRule>
    <cfRule type="cellIs" dxfId="106" priority="84" operator="equal">
      <formula>"POC Not Required"</formula>
    </cfRule>
  </conditionalFormatting>
  <conditionalFormatting sqref="F157:F158">
    <cfRule type="cellIs" dxfId="105" priority="77" operator="equal">
      <formula>"POC Required"</formula>
    </cfRule>
    <cfRule type="cellIs" dxfId="104" priority="78" operator="equal">
      <formula>"POC Not Required"</formula>
    </cfRule>
  </conditionalFormatting>
  <conditionalFormatting sqref="E113:E115">
    <cfRule type="cellIs" dxfId="103" priority="41" stopIfTrue="1" operator="greaterThanOrEqual">
      <formula>0.83</formula>
    </cfRule>
    <cfRule type="cellIs" dxfId="102" priority="42" stopIfTrue="1" operator="lessThan">
      <formula>0.83</formula>
    </cfRule>
  </conditionalFormatting>
  <conditionalFormatting sqref="E117">
    <cfRule type="cellIs" dxfId="101" priority="39" stopIfTrue="1" operator="greaterThanOrEqual">
      <formula>0.83</formula>
    </cfRule>
    <cfRule type="cellIs" dxfId="100" priority="40" stopIfTrue="1" operator="lessThan">
      <formula>0.83</formula>
    </cfRule>
  </conditionalFormatting>
  <conditionalFormatting sqref="F113:F115">
    <cfRule type="cellIs" dxfId="99" priority="37" operator="equal">
      <formula>"POC Required"</formula>
    </cfRule>
    <cfRule type="cellIs" dxfId="98" priority="38" operator="equal">
      <formula>"POC Not Required"</formula>
    </cfRule>
  </conditionalFormatting>
  <conditionalFormatting sqref="E166:E167">
    <cfRule type="cellIs" dxfId="97" priority="35" stopIfTrue="1" operator="greaterThanOrEqual">
      <formula>0.83</formula>
    </cfRule>
    <cfRule type="cellIs" dxfId="96" priority="36" stopIfTrue="1" operator="lessThan">
      <formula>0.83</formula>
    </cfRule>
  </conditionalFormatting>
  <conditionalFormatting sqref="E169">
    <cfRule type="cellIs" dxfId="95" priority="33" stopIfTrue="1" operator="greaterThanOrEqual">
      <formula>0.83</formula>
    </cfRule>
    <cfRule type="cellIs" dxfId="94" priority="34" stopIfTrue="1" operator="lessThan">
      <formula>0.83</formula>
    </cfRule>
  </conditionalFormatting>
  <conditionalFormatting sqref="F166:F167">
    <cfRule type="cellIs" dxfId="93" priority="31" operator="equal">
      <formula>"POC Required"</formula>
    </cfRule>
    <cfRule type="cellIs" dxfId="92" priority="32" operator="equal">
      <formula>"POC Not Required"</formula>
    </cfRule>
  </conditionalFormatting>
  <conditionalFormatting sqref="E132:E134">
    <cfRule type="cellIs" dxfId="91" priority="29" stopIfTrue="1" operator="greaterThanOrEqual">
      <formula>0.83</formula>
    </cfRule>
    <cfRule type="cellIs" dxfId="90" priority="30" stopIfTrue="1" operator="lessThan">
      <formula>0.83</formula>
    </cfRule>
  </conditionalFormatting>
  <conditionalFormatting sqref="E136">
    <cfRule type="cellIs" dxfId="89" priority="27" stopIfTrue="1" operator="greaterThanOrEqual">
      <formula>0.83</formula>
    </cfRule>
    <cfRule type="cellIs" dxfId="88" priority="28" stopIfTrue="1" operator="lessThan">
      <formula>0.83</formula>
    </cfRule>
  </conditionalFormatting>
  <conditionalFormatting sqref="F132:F134">
    <cfRule type="cellIs" dxfId="87" priority="25" operator="equal">
      <formula>"POC Required"</formula>
    </cfRule>
    <cfRule type="cellIs" dxfId="86" priority="26" operator="equal">
      <formula>"POC Not Required"</formula>
    </cfRule>
  </conditionalFormatting>
  <conditionalFormatting sqref="E142">
    <cfRule type="cellIs" dxfId="85" priority="23" stopIfTrue="1" operator="greaterThanOrEqual">
      <formula>0.83</formula>
    </cfRule>
    <cfRule type="cellIs" dxfId="84" priority="24" stopIfTrue="1" operator="lessThan">
      <formula>0.83</formula>
    </cfRule>
  </conditionalFormatting>
  <conditionalFormatting sqref="E144">
    <cfRule type="cellIs" dxfId="83" priority="21" stopIfTrue="1" operator="greaterThanOrEqual">
      <formula>0.83</formula>
    </cfRule>
    <cfRule type="cellIs" dxfId="82" priority="22" stopIfTrue="1" operator="lessThan">
      <formula>0.83</formula>
    </cfRule>
  </conditionalFormatting>
  <conditionalFormatting sqref="F142">
    <cfRule type="cellIs" dxfId="81" priority="19" operator="equal">
      <formula>"POC Required"</formula>
    </cfRule>
    <cfRule type="cellIs" dxfId="80" priority="20" operator="equal">
      <formula>"POC Not Required"</formula>
    </cfRule>
  </conditionalFormatting>
  <conditionalFormatting sqref="E150">
    <cfRule type="cellIs" dxfId="79" priority="17" stopIfTrue="1" operator="greaterThanOrEqual">
      <formula>0.83</formula>
    </cfRule>
    <cfRule type="cellIs" dxfId="78" priority="18" stopIfTrue="1" operator="lessThan">
      <formula>0.83</formula>
    </cfRule>
  </conditionalFormatting>
  <conditionalFormatting sqref="E152">
    <cfRule type="cellIs" dxfId="77" priority="15" stopIfTrue="1" operator="greaterThanOrEqual">
      <formula>0.83</formula>
    </cfRule>
    <cfRule type="cellIs" dxfId="76" priority="16" stopIfTrue="1" operator="lessThan">
      <formula>0.83</formula>
    </cfRule>
  </conditionalFormatting>
  <conditionalFormatting sqref="F150">
    <cfRule type="cellIs" dxfId="75" priority="13" operator="equal">
      <formula>"POC Required"</formula>
    </cfRule>
    <cfRule type="cellIs" dxfId="74" priority="14" operator="equal">
      <formula>"POC Not Required"</formula>
    </cfRule>
  </conditionalFormatting>
  <conditionalFormatting sqref="E104:E105">
    <cfRule type="cellIs" dxfId="73" priority="11" stopIfTrue="1" operator="greaterThanOrEqual">
      <formula>0.83</formula>
    </cfRule>
    <cfRule type="cellIs" dxfId="72" priority="12" stopIfTrue="1" operator="lessThan">
      <formula>0.83</formula>
    </cfRule>
  </conditionalFormatting>
  <conditionalFormatting sqref="E107">
    <cfRule type="cellIs" dxfId="71" priority="9" stopIfTrue="1" operator="greaterThanOrEqual">
      <formula>0.83</formula>
    </cfRule>
    <cfRule type="cellIs" dxfId="70" priority="10" stopIfTrue="1" operator="lessThan">
      <formula>0.83</formula>
    </cfRule>
  </conditionalFormatting>
  <conditionalFormatting sqref="F104:F105">
    <cfRule type="cellIs" dxfId="69" priority="7" operator="equal">
      <formula>"POC Required"</formula>
    </cfRule>
    <cfRule type="cellIs" dxfId="68" priority="8" operator="equal">
      <formula>"POC Not Required"</formula>
    </cfRule>
  </conditionalFormatting>
  <conditionalFormatting sqref="E123:E124">
    <cfRule type="cellIs" dxfId="67" priority="5" stopIfTrue="1" operator="greaterThanOrEqual">
      <formula>0.83</formula>
    </cfRule>
    <cfRule type="cellIs" dxfId="66" priority="6" stopIfTrue="1" operator="lessThan">
      <formula>0.83</formula>
    </cfRule>
  </conditionalFormatting>
  <conditionalFormatting sqref="E126">
    <cfRule type="cellIs" dxfId="65" priority="3" stopIfTrue="1" operator="greaterThanOrEqual">
      <formula>0.83</formula>
    </cfRule>
    <cfRule type="cellIs" dxfId="64" priority="4" stopIfTrue="1" operator="lessThan">
      <formula>0.83</formula>
    </cfRule>
  </conditionalFormatting>
  <conditionalFormatting sqref="F123:F124">
    <cfRule type="cellIs" dxfId="63" priority="1" operator="equal">
      <formula>"POC Required"</formula>
    </cfRule>
    <cfRule type="cellIs" dxfId="62" priority="2" operator="equal">
      <formula>"POC Not Required"</formula>
    </cfRule>
  </conditionalFormatting>
  <printOptions horizontalCentered="1"/>
  <pageMargins left="0.2" right="0.2" top="0.3" bottom="0.3" header="0" footer="0"/>
  <pageSetup orientation="landscape" r:id="rId1"/>
  <headerFooter differentFirst="1">
    <oddFooter>&amp;C&amp;P of &amp;N</oddFooter>
  </headerFooter>
  <rowBreaks count="2" manualBreakCount="2">
    <brk id="128" max="16383" man="1"/>
    <brk id="1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19050</xdr:colOff>
                    <xdr:row>76</xdr:row>
                    <xdr:rowOff>9525</xdr:rowOff>
                  </from>
                  <to>
                    <xdr:col>2</xdr:col>
                    <xdr:colOff>0</xdr:colOff>
                    <xdr:row>77</xdr:row>
                    <xdr:rowOff>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19050</xdr:colOff>
                    <xdr:row>77</xdr:row>
                    <xdr:rowOff>19050</xdr:rowOff>
                  </from>
                  <to>
                    <xdr:col>1</xdr:col>
                    <xdr:colOff>238125</xdr:colOff>
                    <xdr:row>78</xdr:row>
                    <xdr:rowOff>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1</xdr:col>
                    <xdr:colOff>19050</xdr:colOff>
                    <xdr:row>78</xdr:row>
                    <xdr:rowOff>9525</xdr:rowOff>
                  </from>
                  <to>
                    <xdr:col>1</xdr:col>
                    <xdr:colOff>228600</xdr:colOff>
                    <xdr:row>79</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22"/>
  </sheetPr>
  <dimension ref="A1:N93"/>
  <sheetViews>
    <sheetView showGridLines="0" workbookViewId="0">
      <pane ySplit="4" topLeftCell="A38" activePane="bottomLeft" state="frozen"/>
      <selection pane="bottomLeft" activeCell="B10" sqref="B10"/>
    </sheetView>
  </sheetViews>
  <sheetFormatPr defaultColWidth="9.140625" defaultRowHeight="12.75"/>
  <cols>
    <col min="1" max="1" width="3.28515625" style="108" customWidth="1"/>
    <col min="2" max="3" width="10.7109375" style="108" customWidth="1"/>
    <col min="4" max="4" width="40.7109375" style="108" customWidth="1"/>
    <col min="5" max="5" width="10.7109375" style="108" customWidth="1"/>
    <col min="6" max="7" width="8.7109375" style="108" customWidth="1"/>
    <col min="8" max="8" width="10.7109375" style="108" customWidth="1"/>
    <col min="9" max="12" width="8.7109375" style="108" customWidth="1"/>
    <col min="13" max="13" width="16.5703125" style="109" customWidth="1"/>
    <col min="14" max="16384" width="9.140625" style="108"/>
  </cols>
  <sheetData>
    <row r="1" spans="1:14" s="80" customFormat="1" ht="19.899999999999999" customHeight="1">
      <c r="A1" s="209" t="s">
        <v>186</v>
      </c>
      <c r="B1" s="210"/>
      <c r="C1" s="210"/>
      <c r="D1" s="211"/>
      <c r="E1" s="211"/>
      <c r="F1" s="211"/>
      <c r="G1" s="211"/>
      <c r="H1" s="211"/>
      <c r="I1" s="211"/>
      <c r="J1" s="211"/>
      <c r="K1" s="211"/>
      <c r="L1" s="215"/>
      <c r="M1" s="81"/>
    </row>
    <row r="2" spans="1:14" s="80" customFormat="1" ht="19.899999999999999" customHeight="1">
      <c r="A2" s="212" t="str">
        <f>IF('Workbook Set-up'!$B$4="","[Name of LME-MCO]",'Workbook Set-up'!$B$4)</f>
        <v>[Name of LME-MCO]</v>
      </c>
      <c r="B2" s="213"/>
      <c r="C2" s="213"/>
      <c r="D2" s="214"/>
      <c r="E2" s="214"/>
      <c r="F2" s="214"/>
      <c r="G2" s="214"/>
      <c r="H2" s="214"/>
      <c r="I2" s="214"/>
      <c r="J2" s="214"/>
      <c r="K2" s="214"/>
      <c r="L2" s="216"/>
      <c r="M2" s="81"/>
    </row>
    <row r="3" spans="1:14" s="80" customFormat="1" ht="19.899999999999999" customHeight="1">
      <c r="A3" s="21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213"/>
      <c r="C3" s="213"/>
      <c r="D3" s="214"/>
      <c r="E3" s="214"/>
      <c r="F3" s="214"/>
      <c r="G3" s="214"/>
      <c r="H3" s="214"/>
      <c r="I3" s="214"/>
      <c r="J3" s="214"/>
      <c r="K3" s="214"/>
      <c r="L3" s="216"/>
      <c r="M3" s="81"/>
    </row>
    <row r="4" spans="1:14" s="80" customFormat="1" ht="19.899999999999999" customHeight="1">
      <c r="A4" s="212" t="str">
        <f>IF(AND('Workbook Set-up'!$B$13="",'Workbook Set-up'!$B$14=""),"",IF('Workbook Set-up'!$B$13='Workbook Set-up'!$B$14,TEXT('Workbook Set-up'!$B$13,"m/d/yyyy"),IF('Workbook Set-up'!$B$13&lt;&gt;'Workbook Set-up'!$B$14,TEXT('Workbook Set-up'!$B$13,"m/d/yyyy")&amp;" to "&amp;TEXT('Workbook Set-up'!$B$14,"m/d/yyyy"),"")))</f>
        <v/>
      </c>
      <c r="B4" s="213"/>
      <c r="C4" s="213"/>
      <c r="D4" s="214"/>
      <c r="E4" s="214"/>
      <c r="F4" s="214"/>
      <c r="G4" s="214"/>
      <c r="H4" s="214"/>
      <c r="I4" s="214"/>
      <c r="J4" s="214"/>
      <c r="K4" s="214"/>
      <c r="L4" s="216"/>
      <c r="M4" s="81"/>
    </row>
    <row r="5" spans="1:14" s="8" customFormat="1" ht="13.9" customHeight="1">
      <c r="A5" s="103"/>
      <c r="B5" s="104"/>
      <c r="C5" s="104"/>
      <c r="D5" s="104"/>
      <c r="E5" s="104"/>
      <c r="F5" s="104"/>
      <c r="G5" s="104"/>
      <c r="H5" s="104"/>
      <c r="I5" s="104"/>
      <c r="J5" s="104"/>
      <c r="K5" s="104"/>
      <c r="L5" s="131"/>
      <c r="M5" s="344" t="s">
        <v>34</v>
      </c>
      <c r="N5" s="74"/>
    </row>
    <row r="6" spans="1:14" s="8" customFormat="1" ht="18">
      <c r="A6" s="205"/>
      <c r="B6" s="206" t="s">
        <v>237</v>
      </c>
      <c r="C6" s="207"/>
      <c r="D6" s="207"/>
      <c r="E6" s="207"/>
      <c r="F6" s="207"/>
      <c r="G6" s="207"/>
      <c r="H6" s="207"/>
      <c r="I6" s="207"/>
      <c r="J6" s="207"/>
      <c r="K6" s="207"/>
      <c r="L6" s="208"/>
      <c r="M6" s="345" t="s">
        <v>35</v>
      </c>
    </row>
    <row r="7" spans="1:14" s="101" customFormat="1">
      <c r="A7" s="82"/>
      <c r="B7" s="74"/>
      <c r="C7" s="74"/>
      <c r="D7" s="74"/>
      <c r="E7" s="74"/>
      <c r="F7" s="74"/>
      <c r="G7" s="74"/>
      <c r="H7" s="74"/>
      <c r="I7" s="74"/>
      <c r="J7" s="74"/>
      <c r="K7" s="74"/>
      <c r="L7" s="83"/>
      <c r="M7" s="102" t="s">
        <v>9</v>
      </c>
    </row>
    <row r="8" spans="1:14" s="8" customFormat="1">
      <c r="A8" s="132"/>
      <c r="B8" s="129"/>
      <c r="C8" s="129"/>
      <c r="D8" s="129"/>
      <c r="E8" s="129"/>
      <c r="F8" s="129"/>
      <c r="G8" s="129"/>
      <c r="H8" s="129"/>
      <c r="I8" s="129"/>
      <c r="J8" s="129"/>
      <c r="K8" s="129"/>
      <c r="L8" s="130"/>
      <c r="M8" s="102" t="s">
        <v>9</v>
      </c>
    </row>
    <row r="9" spans="1:14" s="8" customFormat="1" ht="39" thickBot="1">
      <c r="A9" s="82"/>
      <c r="B9" s="74"/>
      <c r="C9" s="74"/>
      <c r="D9" s="74"/>
      <c r="E9" s="74"/>
      <c r="F9" s="74"/>
      <c r="G9" s="74"/>
      <c r="H9" s="90" t="s">
        <v>39</v>
      </c>
      <c r="I9" s="91" t="s">
        <v>18</v>
      </c>
      <c r="J9" s="91" t="s">
        <v>32</v>
      </c>
      <c r="K9" s="91" t="s">
        <v>33</v>
      </c>
      <c r="L9" s="100" t="s">
        <v>37</v>
      </c>
      <c r="M9" s="102" t="s">
        <v>9</v>
      </c>
    </row>
    <row r="10" spans="1:14" ht="13.5" thickTop="1">
      <c r="A10" s="82"/>
      <c r="B10" s="89" t="s">
        <v>49</v>
      </c>
      <c r="C10" s="74"/>
      <c r="D10" s="105"/>
      <c r="E10" s="74"/>
      <c r="F10" s="74"/>
      <c r="G10" s="74"/>
      <c r="H10" s="123">
        <f>H19+H28+H45+H84</f>
        <v>0</v>
      </c>
      <c r="I10" s="124">
        <f>I19+I28+I45+I84</f>
        <v>0</v>
      </c>
      <c r="J10" s="124">
        <f>J19+J28+J45+J84</f>
        <v>0</v>
      </c>
      <c r="K10" s="124">
        <f>K19+K28+K45+K84</f>
        <v>0</v>
      </c>
      <c r="L10" s="107" t="str">
        <f>IF(SUM(J10:K10)=0,"",J10/SUM(J10:K10))</f>
        <v/>
      </c>
      <c r="M10" s="102" t="s">
        <v>9</v>
      </c>
    </row>
    <row r="11" spans="1:14" s="8" customFormat="1" ht="12.75" customHeight="1">
      <c r="A11" s="82"/>
      <c r="B11" s="74"/>
      <c r="C11" s="74"/>
      <c r="D11" s="74"/>
      <c r="E11" s="74"/>
      <c r="F11" s="74"/>
      <c r="G11" s="74"/>
      <c r="H11" s="74"/>
      <c r="I11" s="74"/>
      <c r="J11" s="74"/>
      <c r="K11" s="74"/>
      <c r="L11" s="83"/>
      <c r="M11" s="102" t="s">
        <v>9</v>
      </c>
    </row>
    <row r="12" spans="1:14" s="8" customFormat="1" ht="12.75" customHeight="1">
      <c r="A12" s="86"/>
      <c r="B12" s="87"/>
      <c r="C12" s="87"/>
      <c r="D12" s="87"/>
      <c r="E12" s="87"/>
      <c r="F12" s="87"/>
      <c r="G12" s="87"/>
      <c r="H12" s="87"/>
      <c r="I12" s="87"/>
      <c r="J12" s="87"/>
      <c r="K12" s="87"/>
      <c r="L12" s="88"/>
      <c r="M12" s="102" t="s">
        <v>9</v>
      </c>
    </row>
    <row r="13" spans="1:14" s="8" customFormat="1">
      <c r="A13" s="86"/>
      <c r="B13" s="74"/>
      <c r="C13" s="74"/>
      <c r="D13" s="74"/>
      <c r="E13" s="74"/>
      <c r="F13" s="74"/>
      <c r="G13" s="74"/>
      <c r="H13" s="74"/>
      <c r="I13" s="74"/>
      <c r="J13" s="74"/>
      <c r="K13" s="74"/>
      <c r="L13" s="88"/>
      <c r="M13" s="84">
        <f>'Workbook Set-up'!$B$21</f>
        <v>0</v>
      </c>
    </row>
    <row r="14" spans="1:14" s="8" customFormat="1" ht="15.75">
      <c r="A14" s="468" t="s">
        <v>282</v>
      </c>
      <c r="B14" s="476"/>
      <c r="C14" s="476"/>
      <c r="D14" s="476"/>
      <c r="E14" s="476"/>
      <c r="F14" s="476"/>
      <c r="G14" s="476"/>
      <c r="H14" s="476"/>
      <c r="I14" s="476"/>
      <c r="J14" s="476"/>
      <c r="K14" s="476"/>
      <c r="L14" s="477"/>
      <c r="M14" s="84">
        <f>'Workbook Set-up'!$B$21</f>
        <v>0</v>
      </c>
    </row>
    <row r="15" spans="1:14" s="8" customFormat="1" ht="13.9" customHeight="1">
      <c r="A15" s="82"/>
      <c r="B15" s="74"/>
      <c r="C15" s="74"/>
      <c r="D15" s="74"/>
      <c r="E15" s="74"/>
      <c r="F15" s="74"/>
      <c r="G15" s="74"/>
      <c r="H15" s="74"/>
      <c r="I15" s="74"/>
      <c r="J15" s="74"/>
      <c r="K15" s="74"/>
      <c r="L15" s="83"/>
      <c r="M15" s="84">
        <f>'Workbook Set-up'!$B$21</f>
        <v>0</v>
      </c>
    </row>
    <row r="16" spans="1:14" s="8" customFormat="1" ht="26.25" thickBot="1">
      <c r="A16" s="82"/>
      <c r="B16" s="89"/>
      <c r="C16" s="74"/>
      <c r="D16" s="74"/>
      <c r="E16" s="74"/>
      <c r="F16" s="74"/>
      <c r="G16" s="74"/>
      <c r="H16" s="90" t="s">
        <v>36</v>
      </c>
      <c r="I16" s="91" t="s">
        <v>18</v>
      </c>
      <c r="J16" s="91" t="s">
        <v>32</v>
      </c>
      <c r="K16" s="91" t="s">
        <v>33</v>
      </c>
      <c r="L16" s="91" t="s">
        <v>37</v>
      </c>
      <c r="M16" s="84">
        <f>'Workbook Set-up'!$B$21</f>
        <v>0</v>
      </c>
    </row>
    <row r="17" spans="1:13" s="8" customFormat="1" ht="13.5" thickTop="1">
      <c r="A17" s="82">
        <v>1</v>
      </c>
      <c r="B17" s="85" t="s">
        <v>250</v>
      </c>
      <c r="C17" s="92"/>
      <c r="D17" s="74"/>
      <c r="E17" s="74"/>
      <c r="F17" s="74"/>
      <c r="G17" s="74"/>
      <c r="H17" s="93">
        <f>J17+K17</f>
        <v>0</v>
      </c>
      <c r="I17" s="93">
        <f>'Grp Living Low Initial'!M9</f>
        <v>0</v>
      </c>
      <c r="J17" s="93">
        <f>'Grp Living Low Initial'!I9</f>
        <v>0</v>
      </c>
      <c r="K17" s="93">
        <f>'Grp Living Low Initial'!K9</f>
        <v>0</v>
      </c>
      <c r="L17" s="94">
        <f>'Grp Living Low Initial'!J9</f>
        <v>0</v>
      </c>
      <c r="M17" s="84">
        <f>'Workbook Set-up'!$B$21</f>
        <v>0</v>
      </c>
    </row>
    <row r="18" spans="1:13" s="8" customFormat="1" ht="13.5" thickBot="1">
      <c r="A18" s="82">
        <v>2</v>
      </c>
      <c r="B18" s="85" t="s">
        <v>236</v>
      </c>
      <c r="C18" s="92"/>
      <c r="D18" s="74"/>
      <c r="E18" s="74"/>
      <c r="F18" s="74"/>
      <c r="G18" s="74"/>
      <c r="H18" s="339">
        <f t="shared" ref="H18" si="0">J18+K18</f>
        <v>0</v>
      </c>
      <c r="I18" s="339">
        <f>'Grp Living Low Initial'!M10</f>
        <v>0</v>
      </c>
      <c r="J18" s="339">
        <f>'Grp Living Low Initial'!I10</f>
        <v>0</v>
      </c>
      <c r="K18" s="339">
        <f>'Grp Living Low Initial'!K10</f>
        <v>0</v>
      </c>
      <c r="L18" s="340">
        <f>'Grp Living Low Initial'!J10</f>
        <v>0</v>
      </c>
      <c r="M18" s="84">
        <f>'Workbook Set-up'!$B$21</f>
        <v>0</v>
      </c>
    </row>
    <row r="19" spans="1:13" s="8" customFormat="1">
      <c r="A19" s="82"/>
      <c r="B19" s="74"/>
      <c r="C19" s="74"/>
      <c r="D19" s="74"/>
      <c r="E19" s="74"/>
      <c r="F19" s="74"/>
      <c r="G19" s="97" t="s">
        <v>38</v>
      </c>
      <c r="H19" s="98">
        <f>SUM(H17:H18)</f>
        <v>0</v>
      </c>
      <c r="I19" s="98">
        <f>SUM(I17:I18)</f>
        <v>0</v>
      </c>
      <c r="J19" s="98">
        <f>SUM(J17:J18)</f>
        <v>0</v>
      </c>
      <c r="K19" s="98">
        <f>SUM(K17:K18)</f>
        <v>0</v>
      </c>
      <c r="L19" s="99">
        <f>IF(SUM(J19:K19)=0,0,J19/SUM(J19:K19))</f>
        <v>0</v>
      </c>
      <c r="M19" s="84">
        <f>'Workbook Set-up'!$B$21</f>
        <v>0</v>
      </c>
    </row>
    <row r="20" spans="1:13" s="8" customFormat="1">
      <c r="A20" s="86"/>
      <c r="B20" s="87"/>
      <c r="C20" s="87"/>
      <c r="D20" s="87"/>
      <c r="E20" s="87"/>
      <c r="F20" s="87"/>
      <c r="G20" s="87"/>
      <c r="H20" s="87"/>
      <c r="I20" s="87"/>
      <c r="J20" s="87"/>
      <c r="K20" s="87"/>
      <c r="L20" s="88"/>
      <c r="M20" s="84">
        <f>'Workbook Set-up'!$B$21</f>
        <v>0</v>
      </c>
    </row>
    <row r="21" spans="1:13" s="8" customFormat="1">
      <c r="A21" s="86"/>
      <c r="B21" s="74"/>
      <c r="C21" s="74"/>
      <c r="D21" s="74"/>
      <c r="E21" s="74"/>
      <c r="F21" s="74"/>
      <c r="G21" s="74"/>
      <c r="H21" s="74"/>
      <c r="I21" s="74"/>
      <c r="J21" s="74"/>
      <c r="K21" s="74"/>
      <c r="L21" s="88"/>
      <c r="M21" s="84">
        <f>'Workbook Set-up'!$B$22</f>
        <v>0</v>
      </c>
    </row>
    <row r="22" spans="1:13" s="8" customFormat="1" ht="15.75">
      <c r="A22" s="468" t="s">
        <v>297</v>
      </c>
      <c r="B22" s="476"/>
      <c r="C22" s="476"/>
      <c r="D22" s="476"/>
      <c r="E22" s="476"/>
      <c r="F22" s="476"/>
      <c r="G22" s="476"/>
      <c r="H22" s="476"/>
      <c r="I22" s="476"/>
      <c r="J22" s="476"/>
      <c r="K22" s="476"/>
      <c r="L22" s="477"/>
      <c r="M22" s="84">
        <f>'Workbook Set-up'!$B$22</f>
        <v>0</v>
      </c>
    </row>
    <row r="23" spans="1:13" s="8" customFormat="1" ht="13.9" customHeight="1">
      <c r="A23" s="82"/>
      <c r="B23" s="74"/>
      <c r="C23" s="74"/>
      <c r="D23" s="74"/>
      <c r="E23" s="74"/>
      <c r="F23" s="74"/>
      <c r="G23" s="74"/>
      <c r="H23" s="74"/>
      <c r="I23" s="74"/>
      <c r="J23" s="74"/>
      <c r="K23" s="74"/>
      <c r="L23" s="83"/>
      <c r="M23" s="84">
        <f>'Workbook Set-up'!$B$22</f>
        <v>0</v>
      </c>
    </row>
    <row r="24" spans="1:13" s="8" customFormat="1" ht="26.25" thickBot="1">
      <c r="A24" s="82"/>
      <c r="B24" s="89"/>
      <c r="C24" s="74"/>
      <c r="D24" s="74"/>
      <c r="E24" s="74"/>
      <c r="F24" s="74"/>
      <c r="G24" s="74"/>
      <c r="H24" s="90" t="s">
        <v>36</v>
      </c>
      <c r="I24" s="91" t="s">
        <v>18</v>
      </c>
      <c r="J24" s="91" t="s">
        <v>32</v>
      </c>
      <c r="K24" s="91" t="s">
        <v>33</v>
      </c>
      <c r="L24" s="91" t="s">
        <v>37</v>
      </c>
      <c r="M24" s="84">
        <f>'Workbook Set-up'!$B$22</f>
        <v>0</v>
      </c>
    </row>
    <row r="25" spans="1:13" s="8" customFormat="1" ht="13.5" thickTop="1">
      <c r="A25" s="82">
        <v>1</v>
      </c>
      <c r="B25" s="85" t="s">
        <v>250</v>
      </c>
      <c r="C25" s="92"/>
      <c r="D25" s="74"/>
      <c r="E25" s="74"/>
      <c r="F25" s="74"/>
      <c r="G25" s="74"/>
      <c r="H25" s="93">
        <f>J25+K25</f>
        <v>0</v>
      </c>
      <c r="I25" s="93">
        <f>'Grp Living Low Continuation'!M9</f>
        <v>0</v>
      </c>
      <c r="J25" s="93">
        <f>'Grp Living Low Continuation'!I9</f>
        <v>0</v>
      </c>
      <c r="K25" s="93">
        <f>'Grp Living Low Continuation'!K9</f>
        <v>0</v>
      </c>
      <c r="L25" s="94">
        <f>'Grp Living Low Continuation'!J9</f>
        <v>0</v>
      </c>
      <c r="M25" s="84">
        <f>'Workbook Set-up'!$B$22</f>
        <v>0</v>
      </c>
    </row>
    <row r="26" spans="1:13" s="8" customFormat="1">
      <c r="A26" s="82">
        <v>2</v>
      </c>
      <c r="B26" s="85" t="s">
        <v>240</v>
      </c>
      <c r="C26" s="92"/>
      <c r="D26" s="74"/>
      <c r="E26" s="74"/>
      <c r="F26" s="74"/>
      <c r="G26" s="74"/>
      <c r="H26" s="93">
        <f>J26+K26</f>
        <v>0</v>
      </c>
      <c r="I26" s="93">
        <f>'Grp Living Low Continuation'!M10</f>
        <v>0</v>
      </c>
      <c r="J26" s="93">
        <f>'Grp Living Low Continuation'!I10</f>
        <v>0</v>
      </c>
      <c r="K26" s="93">
        <f>'Grp Living Low Continuation'!K10</f>
        <v>0</v>
      </c>
      <c r="L26" s="94">
        <f>'Grp Living Low Continuation'!J10</f>
        <v>0</v>
      </c>
      <c r="M26" s="84"/>
    </row>
    <row r="27" spans="1:13" s="8" customFormat="1" ht="13.5" thickBot="1">
      <c r="A27" s="82">
        <v>3</v>
      </c>
      <c r="B27" s="85" t="s">
        <v>251</v>
      </c>
      <c r="C27" s="92"/>
      <c r="D27" s="74"/>
      <c r="E27" s="74"/>
      <c r="F27" s="74"/>
      <c r="G27" s="74"/>
      <c r="H27" s="339">
        <f t="shared" ref="H27" si="1">J27+K27</f>
        <v>0</v>
      </c>
      <c r="I27" s="339">
        <f>'Grp Living Low Continuation'!M11</f>
        <v>0</v>
      </c>
      <c r="J27" s="339">
        <f>'Grp Living Low Continuation'!I11</f>
        <v>0</v>
      </c>
      <c r="K27" s="339">
        <f>'Grp Living Low Continuation'!K11</f>
        <v>0</v>
      </c>
      <c r="L27" s="340">
        <f>'Grp Living Low Continuation'!J11</f>
        <v>0</v>
      </c>
      <c r="M27" s="84">
        <f>'Workbook Set-up'!$B$22</f>
        <v>0</v>
      </c>
    </row>
    <row r="28" spans="1:13" s="8" customFormat="1">
      <c r="A28" s="82"/>
      <c r="B28" s="74"/>
      <c r="C28" s="74"/>
      <c r="D28" s="74"/>
      <c r="E28" s="74"/>
      <c r="F28" s="74"/>
      <c r="G28" s="97" t="s">
        <v>38</v>
      </c>
      <c r="H28" s="98">
        <f>SUM(H25:H27)</f>
        <v>0</v>
      </c>
      <c r="I28" s="98">
        <f>SUM(I25:I27)</f>
        <v>0</v>
      </c>
      <c r="J28" s="98">
        <f>SUM(J25:J27)</f>
        <v>0</v>
      </c>
      <c r="K28" s="98">
        <f>SUM(K25:K27)</f>
        <v>0</v>
      </c>
      <c r="L28" s="99">
        <f>IF(SUM(J28:K28)=0,0,J28/SUM(J28:K28))</f>
        <v>0</v>
      </c>
      <c r="M28" s="84">
        <f>'Workbook Set-up'!$B$22</f>
        <v>0</v>
      </c>
    </row>
    <row r="29" spans="1:13" s="8" customFormat="1">
      <c r="A29" s="86"/>
      <c r="B29" s="87"/>
      <c r="C29" s="87"/>
      <c r="D29" s="87"/>
      <c r="E29" s="87"/>
      <c r="F29" s="87"/>
      <c r="G29" s="87"/>
      <c r="H29" s="87"/>
      <c r="I29" s="87"/>
      <c r="J29" s="87"/>
      <c r="K29" s="87"/>
      <c r="L29" s="88"/>
      <c r="M29" s="84">
        <f>'Workbook Set-up'!$B$22</f>
        <v>0</v>
      </c>
    </row>
    <row r="30" spans="1:13" s="8" customFormat="1">
      <c r="A30" s="86"/>
      <c r="B30" s="74"/>
      <c r="C30" s="74"/>
      <c r="D30" s="74"/>
      <c r="E30" s="74"/>
      <c r="F30" s="74"/>
      <c r="G30" s="74"/>
      <c r="H30" s="74"/>
      <c r="I30" s="74"/>
      <c r="J30" s="74"/>
      <c r="K30" s="74"/>
      <c r="L30" s="88"/>
      <c r="M30" s="84">
        <f>'Workbook Set-up'!$B$23</f>
        <v>0</v>
      </c>
    </row>
    <row r="31" spans="1:13" s="8" customFormat="1" ht="15.75">
      <c r="A31" s="468" t="s">
        <v>294</v>
      </c>
      <c r="B31" s="476"/>
      <c r="C31" s="476"/>
      <c r="D31" s="476"/>
      <c r="E31" s="476"/>
      <c r="F31" s="476"/>
      <c r="G31" s="476"/>
      <c r="H31" s="476"/>
      <c r="I31" s="476"/>
      <c r="J31" s="476"/>
      <c r="K31" s="476"/>
      <c r="L31" s="477"/>
      <c r="M31" s="84">
        <f>'Workbook Set-up'!$B$23</f>
        <v>0</v>
      </c>
    </row>
    <row r="32" spans="1:13" s="8" customFormat="1" ht="13.9" customHeight="1">
      <c r="A32" s="82"/>
      <c r="B32" s="74"/>
      <c r="C32" s="74"/>
      <c r="D32" s="74"/>
      <c r="E32" s="74"/>
      <c r="F32" s="74"/>
      <c r="G32" s="74"/>
      <c r="H32" s="74"/>
      <c r="I32" s="74"/>
      <c r="J32" s="74"/>
      <c r="K32" s="74"/>
      <c r="L32" s="83"/>
      <c r="M32" s="84">
        <f>'Workbook Set-up'!$B$23</f>
        <v>0</v>
      </c>
    </row>
    <row r="33" spans="1:13" s="8" customFormat="1" ht="26.25" thickBot="1">
      <c r="A33" s="82"/>
      <c r="B33" s="89"/>
      <c r="C33" s="74"/>
      <c r="D33" s="74"/>
      <c r="E33" s="74"/>
      <c r="F33" s="74"/>
      <c r="G33" s="74"/>
      <c r="H33" s="90" t="s">
        <v>36</v>
      </c>
      <c r="I33" s="91" t="s">
        <v>18</v>
      </c>
      <c r="J33" s="91" t="s">
        <v>32</v>
      </c>
      <c r="K33" s="91" t="s">
        <v>33</v>
      </c>
      <c r="L33" s="91" t="s">
        <v>37</v>
      </c>
      <c r="M33" s="84">
        <f>'Workbook Set-up'!$B$23</f>
        <v>0</v>
      </c>
    </row>
    <row r="34" spans="1:13" s="8" customFormat="1" ht="13.5" thickTop="1">
      <c r="A34" s="82">
        <v>1</v>
      </c>
      <c r="B34" s="85" t="s">
        <v>250</v>
      </c>
      <c r="C34" s="92"/>
      <c r="D34" s="74"/>
      <c r="E34" s="74"/>
      <c r="F34" s="74"/>
      <c r="G34" s="74"/>
      <c r="H34" s="93">
        <f>J34+K34</f>
        <v>0</v>
      </c>
      <c r="I34" s="93">
        <f>'Grp Living Mod Initial'!M9</f>
        <v>0</v>
      </c>
      <c r="J34" s="93">
        <f>'Grp Living Mod Initial'!I9</f>
        <v>0</v>
      </c>
      <c r="K34" s="93">
        <f>'Grp Living Mod Initial'!K9</f>
        <v>0</v>
      </c>
      <c r="L34" s="94">
        <f>'Grp Living Mod Initial'!J9</f>
        <v>0</v>
      </c>
      <c r="M34" s="84">
        <f>'Workbook Set-up'!$B$23</f>
        <v>0</v>
      </c>
    </row>
    <row r="35" spans="1:13" s="8" customFormat="1" ht="13.5" thickBot="1">
      <c r="A35" s="82">
        <v>2</v>
      </c>
      <c r="B35" s="85" t="s">
        <v>236</v>
      </c>
      <c r="C35" s="92"/>
      <c r="D35" s="74"/>
      <c r="E35" s="74"/>
      <c r="F35" s="74"/>
      <c r="G35" s="74"/>
      <c r="H35" s="339">
        <f t="shared" ref="H35" si="2">J35+K35</f>
        <v>0</v>
      </c>
      <c r="I35" s="339">
        <f>'Grp Living Mod Initial'!M10</f>
        <v>0</v>
      </c>
      <c r="J35" s="339">
        <f>'Grp Living Mod Initial'!I10</f>
        <v>0</v>
      </c>
      <c r="K35" s="339">
        <f>'Grp Living Mod Initial'!K10</f>
        <v>0</v>
      </c>
      <c r="L35" s="340">
        <f>'Grp Living Mod Initial'!J10</f>
        <v>0</v>
      </c>
      <c r="M35" s="84">
        <f>'Workbook Set-up'!$B$23</f>
        <v>0</v>
      </c>
    </row>
    <row r="36" spans="1:13" s="8" customFormat="1">
      <c r="A36" s="82"/>
      <c r="B36" s="74"/>
      <c r="C36" s="74"/>
      <c r="D36" s="74"/>
      <c r="E36" s="74"/>
      <c r="F36" s="74"/>
      <c r="G36" s="97" t="s">
        <v>38</v>
      </c>
      <c r="H36" s="98">
        <f>SUM(H34:H35)</f>
        <v>0</v>
      </c>
      <c r="I36" s="98">
        <f>SUM(I34:I35)</f>
        <v>0</v>
      </c>
      <c r="J36" s="98">
        <f>SUM(J34:J35)</f>
        <v>0</v>
      </c>
      <c r="K36" s="98">
        <f>SUM(K34:K35)</f>
        <v>0</v>
      </c>
      <c r="L36" s="99">
        <f>IF(SUM(J36:K36)=0,0,J36/SUM(J36:K36))</f>
        <v>0</v>
      </c>
      <c r="M36" s="84">
        <f>'Workbook Set-up'!$B$23</f>
        <v>0</v>
      </c>
    </row>
    <row r="37" spans="1:13" s="8" customFormat="1">
      <c r="A37" s="86"/>
      <c r="B37" s="87"/>
      <c r="C37" s="87"/>
      <c r="D37" s="87"/>
      <c r="E37" s="87"/>
      <c r="F37" s="87"/>
      <c r="G37" s="87"/>
      <c r="H37" s="87"/>
      <c r="I37" s="87"/>
      <c r="J37" s="87"/>
      <c r="K37" s="87"/>
      <c r="L37" s="88"/>
      <c r="M37" s="84">
        <f>'Workbook Set-up'!$B$23</f>
        <v>0</v>
      </c>
    </row>
    <row r="38" spans="1:13" s="8" customFormat="1">
      <c r="A38" s="86"/>
      <c r="B38" s="74"/>
      <c r="C38" s="74"/>
      <c r="D38" s="74"/>
      <c r="E38" s="74"/>
      <c r="F38" s="74"/>
      <c r="G38" s="74"/>
      <c r="H38" s="74"/>
      <c r="I38" s="74"/>
      <c r="J38" s="74"/>
      <c r="K38" s="74"/>
      <c r="L38" s="88"/>
      <c r="M38" s="84">
        <f>'Workbook Set-up'!$B$24</f>
        <v>0</v>
      </c>
    </row>
    <row r="39" spans="1:13" s="8" customFormat="1" ht="15.75">
      <c r="A39" s="468" t="s">
        <v>300</v>
      </c>
      <c r="B39" s="476"/>
      <c r="C39" s="476"/>
      <c r="D39" s="476"/>
      <c r="E39" s="476"/>
      <c r="F39" s="476"/>
      <c r="G39" s="476"/>
      <c r="H39" s="476"/>
      <c r="I39" s="476"/>
      <c r="J39" s="476"/>
      <c r="K39" s="476"/>
      <c r="L39" s="477"/>
      <c r="M39" s="84">
        <f>'Workbook Set-up'!$B$24</f>
        <v>0</v>
      </c>
    </row>
    <row r="40" spans="1:13" s="8" customFormat="1" ht="13.9" customHeight="1">
      <c r="A40" s="82"/>
      <c r="B40" s="74"/>
      <c r="C40" s="74"/>
      <c r="D40" s="74"/>
      <c r="E40" s="74"/>
      <c r="F40" s="74"/>
      <c r="G40" s="74"/>
      <c r="H40" s="74"/>
      <c r="I40" s="74"/>
      <c r="J40" s="74"/>
      <c r="K40" s="74"/>
      <c r="L40" s="83"/>
      <c r="M40" s="84">
        <f>'Workbook Set-up'!$B$24</f>
        <v>0</v>
      </c>
    </row>
    <row r="41" spans="1:13" s="8" customFormat="1" ht="26.25" thickBot="1">
      <c r="A41" s="82"/>
      <c r="B41" s="89"/>
      <c r="C41" s="74"/>
      <c r="D41" s="74"/>
      <c r="E41" s="74"/>
      <c r="F41" s="74"/>
      <c r="G41" s="74"/>
      <c r="H41" s="90" t="s">
        <v>36</v>
      </c>
      <c r="I41" s="91" t="s">
        <v>18</v>
      </c>
      <c r="J41" s="91" t="s">
        <v>32</v>
      </c>
      <c r="K41" s="91" t="s">
        <v>33</v>
      </c>
      <c r="L41" s="91" t="s">
        <v>37</v>
      </c>
      <c r="M41" s="84">
        <f>'Workbook Set-up'!$B$24</f>
        <v>0</v>
      </c>
    </row>
    <row r="42" spans="1:13" s="8" customFormat="1" ht="13.5" thickTop="1">
      <c r="A42" s="82">
        <v>1</v>
      </c>
      <c r="B42" s="85" t="s">
        <v>250</v>
      </c>
      <c r="C42" s="92"/>
      <c r="D42" s="74"/>
      <c r="E42" s="74"/>
      <c r="F42" s="74"/>
      <c r="G42" s="74"/>
      <c r="H42" s="93">
        <f>J42+K42</f>
        <v>0</v>
      </c>
      <c r="I42" s="93">
        <f>'Grp Living Mod Continuation'!M9</f>
        <v>0</v>
      </c>
      <c r="J42" s="93">
        <f>'Grp Living Mod Continuation'!I9</f>
        <v>0</v>
      </c>
      <c r="K42" s="93">
        <f>'Grp Living Mod Continuation'!K9</f>
        <v>0</v>
      </c>
      <c r="L42" s="94">
        <f>'Grp Living Mod Continuation'!J9</f>
        <v>0</v>
      </c>
      <c r="M42" s="84">
        <f>'Workbook Set-up'!$B$24</f>
        <v>0</v>
      </c>
    </row>
    <row r="43" spans="1:13" s="8" customFormat="1">
      <c r="A43" s="82">
        <v>2</v>
      </c>
      <c r="B43" s="85" t="s">
        <v>240</v>
      </c>
      <c r="C43" s="92"/>
      <c r="D43" s="74"/>
      <c r="E43" s="74"/>
      <c r="F43" s="74"/>
      <c r="G43" s="74"/>
      <c r="H43" s="93">
        <f>J43+K43</f>
        <v>0</v>
      </c>
      <c r="I43" s="93">
        <f>'Grp Living Mod Continuation'!M10</f>
        <v>0</v>
      </c>
      <c r="J43" s="93">
        <f>'Grp Living Mod Continuation'!I10</f>
        <v>0</v>
      </c>
      <c r="K43" s="93">
        <f>'Grp Living Mod Continuation'!K10</f>
        <v>0</v>
      </c>
      <c r="L43" s="94">
        <f>'Grp Living Mod Continuation'!J10</f>
        <v>0</v>
      </c>
      <c r="M43" s="84">
        <f>'Workbook Set-up'!$B$24</f>
        <v>0</v>
      </c>
    </row>
    <row r="44" spans="1:13" s="8" customFormat="1" ht="13.5" thickBot="1">
      <c r="A44" s="82">
        <v>3</v>
      </c>
      <c r="B44" s="85" t="s">
        <v>251</v>
      </c>
      <c r="C44" s="92"/>
      <c r="D44" s="74"/>
      <c r="E44" s="74"/>
      <c r="F44" s="74"/>
      <c r="G44" s="74"/>
      <c r="H44" s="339">
        <f>J44+K44</f>
        <v>0</v>
      </c>
      <c r="I44" s="339">
        <f>'Grp Living Mod Continuation'!M11</f>
        <v>0</v>
      </c>
      <c r="J44" s="339">
        <f>'Grp Living Mod Continuation'!I11</f>
        <v>0</v>
      </c>
      <c r="K44" s="339">
        <f>'Grp Living Mod Continuation'!K11</f>
        <v>0</v>
      </c>
      <c r="L44" s="340">
        <f>'Grp Living Mod Continuation'!J11</f>
        <v>0</v>
      </c>
      <c r="M44" s="84">
        <f>'Workbook Set-up'!$B$24</f>
        <v>0</v>
      </c>
    </row>
    <row r="45" spans="1:13" s="8" customFormat="1">
      <c r="A45" s="82"/>
      <c r="B45" s="74"/>
      <c r="C45" s="74"/>
      <c r="D45" s="74"/>
      <c r="E45" s="74"/>
      <c r="F45" s="74"/>
      <c r="G45" s="97" t="s">
        <v>38</v>
      </c>
      <c r="H45" s="98">
        <f>SUM(H42:H44)</f>
        <v>0</v>
      </c>
      <c r="I45" s="98">
        <f>SUM(I42:I44)</f>
        <v>0</v>
      </c>
      <c r="J45" s="98">
        <f>SUM(J42:J44)</f>
        <v>0</v>
      </c>
      <c r="K45" s="98">
        <f>SUM(K42:K44)</f>
        <v>0</v>
      </c>
      <c r="L45" s="99">
        <f>IF(SUM(J45:K45)=0,0,J45/SUM(J45:K45))</f>
        <v>0</v>
      </c>
      <c r="M45" s="84">
        <f>'Workbook Set-up'!$B$24</f>
        <v>0</v>
      </c>
    </row>
    <row r="46" spans="1:13" s="8" customFormat="1">
      <c r="A46" s="86"/>
      <c r="B46" s="87"/>
      <c r="C46" s="87"/>
      <c r="D46" s="87"/>
      <c r="E46" s="87"/>
      <c r="F46" s="87"/>
      <c r="G46" s="87"/>
      <c r="H46" s="87"/>
      <c r="I46" s="87"/>
      <c r="J46" s="87"/>
      <c r="K46" s="87"/>
      <c r="L46" s="88"/>
      <c r="M46" s="84">
        <f>'Workbook Set-up'!$B$24</f>
        <v>0</v>
      </c>
    </row>
    <row r="47" spans="1:13" s="8" customFormat="1">
      <c r="A47" s="86"/>
      <c r="B47" s="74"/>
      <c r="C47" s="74"/>
      <c r="D47" s="74"/>
      <c r="E47" s="74"/>
      <c r="F47" s="74"/>
      <c r="G47" s="74"/>
      <c r="H47" s="74"/>
      <c r="I47" s="74"/>
      <c r="J47" s="74"/>
      <c r="K47" s="74"/>
      <c r="L47" s="88"/>
      <c r="M47" s="84">
        <f>'Workbook Set-up'!$B$25</f>
        <v>0</v>
      </c>
    </row>
    <row r="48" spans="1:13" s="8" customFormat="1" ht="15.75">
      <c r="A48" s="468" t="s">
        <v>295</v>
      </c>
      <c r="B48" s="476"/>
      <c r="C48" s="476"/>
      <c r="D48" s="476"/>
      <c r="E48" s="476"/>
      <c r="F48" s="476"/>
      <c r="G48" s="476"/>
      <c r="H48" s="476"/>
      <c r="I48" s="476"/>
      <c r="J48" s="476"/>
      <c r="K48" s="476"/>
      <c r="L48" s="477"/>
      <c r="M48" s="84">
        <f>'Workbook Set-up'!$B$25</f>
        <v>0</v>
      </c>
    </row>
    <row r="49" spans="1:13" s="8" customFormat="1" ht="13.9" customHeight="1">
      <c r="A49" s="82"/>
      <c r="B49" s="74"/>
      <c r="C49" s="74"/>
      <c r="D49" s="74"/>
      <c r="E49" s="74"/>
      <c r="F49" s="74"/>
      <c r="G49" s="74"/>
      <c r="H49" s="74"/>
      <c r="I49" s="74"/>
      <c r="J49" s="74"/>
      <c r="K49" s="74"/>
      <c r="L49" s="83"/>
      <c r="M49" s="84">
        <f>'Workbook Set-up'!$B$25</f>
        <v>0</v>
      </c>
    </row>
    <row r="50" spans="1:13" s="8" customFormat="1" ht="26.25" thickBot="1">
      <c r="A50" s="82"/>
      <c r="B50" s="89"/>
      <c r="C50" s="74"/>
      <c r="D50" s="74"/>
      <c r="E50" s="74"/>
      <c r="F50" s="74"/>
      <c r="G50" s="74"/>
      <c r="H50" s="90" t="s">
        <v>36</v>
      </c>
      <c r="I50" s="91" t="s">
        <v>18</v>
      </c>
      <c r="J50" s="91" t="s">
        <v>32</v>
      </c>
      <c r="K50" s="91" t="s">
        <v>33</v>
      </c>
      <c r="L50" s="91" t="s">
        <v>37</v>
      </c>
      <c r="M50" s="84">
        <f>'Workbook Set-up'!$B$25</f>
        <v>0</v>
      </c>
    </row>
    <row r="51" spans="1:13" s="8" customFormat="1" ht="13.5" thickTop="1">
      <c r="A51" s="82">
        <v>1</v>
      </c>
      <c r="B51" s="85" t="s">
        <v>250</v>
      </c>
      <c r="C51" s="92"/>
      <c r="D51" s="74"/>
      <c r="E51" s="74"/>
      <c r="F51" s="74"/>
      <c r="G51" s="74"/>
      <c r="H51" s="93">
        <f>J51+K51</f>
        <v>0</v>
      </c>
      <c r="I51" s="93">
        <f>'Grp Living High Initial'!M9</f>
        <v>0</v>
      </c>
      <c r="J51" s="93">
        <f>'Grp Living High Initial'!I9</f>
        <v>0</v>
      </c>
      <c r="K51" s="93">
        <f>'Grp Living High Initial'!K9</f>
        <v>0</v>
      </c>
      <c r="L51" s="94">
        <f>'Grp Living High Initial'!J9</f>
        <v>0</v>
      </c>
      <c r="M51" s="84">
        <f>'Workbook Set-up'!$B$25</f>
        <v>0</v>
      </c>
    </row>
    <row r="52" spans="1:13" s="8" customFormat="1" ht="13.5" thickBot="1">
      <c r="A52" s="82">
        <v>2</v>
      </c>
      <c r="B52" s="85" t="s">
        <v>236</v>
      </c>
      <c r="C52" s="92"/>
      <c r="D52" s="74"/>
      <c r="E52" s="74"/>
      <c r="F52" s="74"/>
      <c r="G52" s="74"/>
      <c r="H52" s="339">
        <f t="shared" ref="H52" si="3">J52+K52</f>
        <v>0</v>
      </c>
      <c r="I52" s="339">
        <f>'Grp Living High Initial'!M10</f>
        <v>0</v>
      </c>
      <c r="J52" s="339">
        <f>'Grp Living High Initial'!I10</f>
        <v>0</v>
      </c>
      <c r="K52" s="339">
        <f>'Grp Living High Initial'!K10</f>
        <v>0</v>
      </c>
      <c r="L52" s="340">
        <f>'Grp Living High Initial'!J10</f>
        <v>0</v>
      </c>
      <c r="M52" s="84">
        <f>'Workbook Set-up'!$B$25</f>
        <v>0</v>
      </c>
    </row>
    <row r="53" spans="1:13" s="8" customFormat="1">
      <c r="A53" s="82"/>
      <c r="B53" s="74"/>
      <c r="C53" s="74"/>
      <c r="D53" s="74"/>
      <c r="E53" s="74"/>
      <c r="F53" s="74"/>
      <c r="G53" s="97" t="s">
        <v>38</v>
      </c>
      <c r="H53" s="98">
        <f>SUM(H51:H52)</f>
        <v>0</v>
      </c>
      <c r="I53" s="98">
        <f>SUM(I51:I52)</f>
        <v>0</v>
      </c>
      <c r="J53" s="98">
        <f>SUM(J51:J52)</f>
        <v>0</v>
      </c>
      <c r="K53" s="98">
        <f>SUM(K51:K52)</f>
        <v>0</v>
      </c>
      <c r="L53" s="99">
        <f>IF(SUM(J53:K53)=0,0,J53/SUM(J53:K53))</f>
        <v>0</v>
      </c>
      <c r="M53" s="84">
        <f>'Workbook Set-up'!$B$25</f>
        <v>0</v>
      </c>
    </row>
    <row r="54" spans="1:13" s="8" customFormat="1">
      <c r="A54" s="86"/>
      <c r="B54" s="87"/>
      <c r="C54" s="87"/>
      <c r="D54" s="87"/>
      <c r="E54" s="87"/>
      <c r="F54" s="87"/>
      <c r="G54" s="87"/>
      <c r="H54" s="87"/>
      <c r="I54" s="87"/>
      <c r="J54" s="87"/>
      <c r="K54" s="87"/>
      <c r="L54" s="88"/>
      <c r="M54" s="84">
        <f>'Workbook Set-up'!$B$25</f>
        <v>0</v>
      </c>
    </row>
    <row r="55" spans="1:13" s="8" customFormat="1">
      <c r="A55" s="86"/>
      <c r="B55" s="74"/>
      <c r="C55" s="74"/>
      <c r="D55" s="74"/>
      <c r="E55" s="74"/>
      <c r="F55" s="74"/>
      <c r="G55" s="74"/>
      <c r="H55" s="74"/>
      <c r="I55" s="74"/>
      <c r="J55" s="74"/>
      <c r="K55" s="74"/>
      <c r="L55" s="88"/>
      <c r="M55" s="84">
        <f>'Workbook Set-up'!$B$26</f>
        <v>0</v>
      </c>
    </row>
    <row r="56" spans="1:13" s="8" customFormat="1" ht="15.75">
      <c r="A56" s="468" t="s">
        <v>296</v>
      </c>
      <c r="B56" s="476"/>
      <c r="C56" s="476"/>
      <c r="D56" s="476"/>
      <c r="E56" s="476"/>
      <c r="F56" s="476"/>
      <c r="G56" s="476"/>
      <c r="H56" s="476"/>
      <c r="I56" s="476"/>
      <c r="J56" s="476"/>
      <c r="K56" s="476"/>
      <c r="L56" s="477"/>
      <c r="M56" s="84">
        <f>'Workbook Set-up'!$B$26</f>
        <v>0</v>
      </c>
    </row>
    <row r="57" spans="1:13" s="8" customFormat="1" ht="13.9" customHeight="1">
      <c r="A57" s="82"/>
      <c r="B57" s="74"/>
      <c r="C57" s="74"/>
      <c r="D57" s="74"/>
      <c r="E57" s="74"/>
      <c r="F57" s="74"/>
      <c r="G57" s="74"/>
      <c r="H57" s="74"/>
      <c r="I57" s="74"/>
      <c r="J57" s="74"/>
      <c r="K57" s="74"/>
      <c r="L57" s="83"/>
      <c r="M57" s="84">
        <f>'Workbook Set-up'!$B$26</f>
        <v>0</v>
      </c>
    </row>
    <row r="58" spans="1:13" s="8" customFormat="1" ht="26.25" thickBot="1">
      <c r="A58" s="82"/>
      <c r="B58" s="89"/>
      <c r="C58" s="74"/>
      <c r="D58" s="74"/>
      <c r="E58" s="74"/>
      <c r="F58" s="74"/>
      <c r="G58" s="74"/>
      <c r="H58" s="90" t="s">
        <v>36</v>
      </c>
      <c r="I58" s="91" t="s">
        <v>18</v>
      </c>
      <c r="J58" s="91" t="s">
        <v>32</v>
      </c>
      <c r="K58" s="91" t="s">
        <v>33</v>
      </c>
      <c r="L58" s="91" t="s">
        <v>37</v>
      </c>
      <c r="M58" s="84">
        <f>'Workbook Set-up'!$B$26</f>
        <v>0</v>
      </c>
    </row>
    <row r="59" spans="1:13" s="8" customFormat="1" ht="13.5" thickTop="1">
      <c r="A59" s="82">
        <v>1</v>
      </c>
      <c r="B59" s="85" t="s">
        <v>250</v>
      </c>
      <c r="C59" s="92"/>
      <c r="D59" s="74"/>
      <c r="E59" s="74"/>
      <c r="F59" s="74"/>
      <c r="G59" s="74"/>
      <c r="H59" s="93">
        <f>J59+K59</f>
        <v>0</v>
      </c>
      <c r="I59" s="93">
        <f>'Grp Living High Continuation'!M9</f>
        <v>0</v>
      </c>
      <c r="J59" s="93">
        <f>'Grp Living High Continuation'!I9</f>
        <v>0</v>
      </c>
      <c r="K59" s="93">
        <f>'Grp Living High Continuation'!K9</f>
        <v>0</v>
      </c>
      <c r="L59" s="94">
        <f>'Grp Living High Continuation'!J9</f>
        <v>0</v>
      </c>
      <c r="M59" s="84">
        <f>'Workbook Set-up'!$B$26</f>
        <v>0</v>
      </c>
    </row>
    <row r="60" spans="1:13" s="8" customFormat="1">
      <c r="A60" s="82">
        <v>2</v>
      </c>
      <c r="B60" s="85" t="s">
        <v>240</v>
      </c>
      <c r="C60" s="92"/>
      <c r="D60" s="74"/>
      <c r="E60" s="74"/>
      <c r="F60" s="74"/>
      <c r="G60" s="74"/>
      <c r="H60" s="93">
        <f>J60+K60</f>
        <v>0</v>
      </c>
      <c r="I60" s="93">
        <f>'Grp Living High Continuation'!M10</f>
        <v>0</v>
      </c>
      <c r="J60" s="93">
        <f>'Grp Living High Continuation'!I10</f>
        <v>0</v>
      </c>
      <c r="K60" s="93">
        <f>'Grp Living High Continuation'!K10</f>
        <v>0</v>
      </c>
      <c r="L60" s="94">
        <f>'Grp Living High Continuation'!J10</f>
        <v>0</v>
      </c>
      <c r="M60" s="84">
        <f>'Workbook Set-up'!$B$26</f>
        <v>0</v>
      </c>
    </row>
    <row r="61" spans="1:13" s="8" customFormat="1" ht="13.5" thickBot="1">
      <c r="A61" s="82">
        <v>3</v>
      </c>
      <c r="B61" s="85" t="s">
        <v>251</v>
      </c>
      <c r="C61" s="92"/>
      <c r="D61" s="74"/>
      <c r="E61" s="74"/>
      <c r="F61" s="74"/>
      <c r="G61" s="74"/>
      <c r="H61" s="339">
        <f>J61+K61</f>
        <v>0</v>
      </c>
      <c r="I61" s="339">
        <f>'Grp Living High Continuation'!M11</f>
        <v>0</v>
      </c>
      <c r="J61" s="339">
        <f>'Grp Living High Continuation'!I11</f>
        <v>0</v>
      </c>
      <c r="K61" s="339">
        <f>'Grp Living High Continuation'!K11</f>
        <v>0</v>
      </c>
      <c r="L61" s="340">
        <f>'Grp Living High Continuation'!J11</f>
        <v>0</v>
      </c>
      <c r="M61" s="84">
        <f>'Workbook Set-up'!$B$26</f>
        <v>0</v>
      </c>
    </row>
    <row r="62" spans="1:13" s="8" customFormat="1">
      <c r="A62" s="82"/>
      <c r="B62" s="74"/>
      <c r="C62" s="74"/>
      <c r="D62" s="74"/>
      <c r="E62" s="74"/>
      <c r="F62" s="74"/>
      <c r="G62" s="97" t="s">
        <v>38</v>
      </c>
      <c r="H62" s="98">
        <f>SUM(H59:H61)</f>
        <v>0</v>
      </c>
      <c r="I62" s="98">
        <f>SUM(I59:I61)</f>
        <v>0</v>
      </c>
      <c r="J62" s="98">
        <f>SUM(J59:J61)</f>
        <v>0</v>
      </c>
      <c r="K62" s="98">
        <f>SUM(K59:K61)</f>
        <v>0</v>
      </c>
      <c r="L62" s="99">
        <f>IF(SUM(J62:K62)=0,0,J62/SUM(J62:K62))</f>
        <v>0</v>
      </c>
      <c r="M62" s="84">
        <f>'Workbook Set-up'!$B$26</f>
        <v>0</v>
      </c>
    </row>
    <row r="63" spans="1:13" s="8" customFormat="1">
      <c r="A63" s="86"/>
      <c r="B63" s="87"/>
      <c r="C63" s="87"/>
      <c r="D63" s="87"/>
      <c r="E63" s="87"/>
      <c r="F63" s="87"/>
      <c r="G63" s="87"/>
      <c r="H63" s="87"/>
      <c r="I63" s="87"/>
      <c r="J63" s="87"/>
      <c r="K63" s="87"/>
      <c r="L63" s="88"/>
      <c r="M63" s="84">
        <f>'Workbook Set-up'!$B$26</f>
        <v>0</v>
      </c>
    </row>
    <row r="64" spans="1:13" s="8" customFormat="1">
      <c r="A64" s="86"/>
      <c r="B64" s="74"/>
      <c r="C64" s="74"/>
      <c r="D64" s="74"/>
      <c r="E64" s="74"/>
      <c r="F64" s="74"/>
      <c r="G64" s="74"/>
      <c r="H64" s="74"/>
      <c r="I64" s="74"/>
      <c r="J64" s="74"/>
      <c r="K64" s="74"/>
      <c r="L64" s="88"/>
      <c r="M64" s="84">
        <f>'Workbook Set-up'!$B$27</f>
        <v>0</v>
      </c>
    </row>
    <row r="65" spans="1:13" s="8" customFormat="1" ht="15.75">
      <c r="A65" s="468" t="s">
        <v>284</v>
      </c>
      <c r="B65" s="476"/>
      <c r="C65" s="476"/>
      <c r="D65" s="476"/>
      <c r="E65" s="476"/>
      <c r="F65" s="476"/>
      <c r="G65" s="476"/>
      <c r="H65" s="476"/>
      <c r="I65" s="476"/>
      <c r="J65" s="476"/>
      <c r="K65" s="476"/>
      <c r="L65" s="477"/>
      <c r="M65" s="84">
        <f>'Workbook Set-up'!$B$27</f>
        <v>0</v>
      </c>
    </row>
    <row r="66" spans="1:13" s="8" customFormat="1" ht="13.9" customHeight="1">
      <c r="A66" s="82"/>
      <c r="B66" s="74"/>
      <c r="C66" s="74"/>
      <c r="D66" s="74"/>
      <c r="E66" s="74"/>
      <c r="F66" s="74"/>
      <c r="G66" s="74"/>
      <c r="H66" s="74"/>
      <c r="I66" s="74"/>
      <c r="J66" s="74"/>
      <c r="K66" s="74"/>
      <c r="L66" s="83"/>
      <c r="M66" s="84">
        <f>'Workbook Set-up'!$B$27</f>
        <v>0</v>
      </c>
    </row>
    <row r="67" spans="1:13" s="8" customFormat="1" ht="26.25" thickBot="1">
      <c r="A67" s="82"/>
      <c r="B67" s="89"/>
      <c r="C67" s="74"/>
      <c r="D67" s="74"/>
      <c r="E67" s="74"/>
      <c r="F67" s="74"/>
      <c r="G67" s="74"/>
      <c r="H67" s="90" t="s">
        <v>36</v>
      </c>
      <c r="I67" s="91" t="s">
        <v>18</v>
      </c>
      <c r="J67" s="91" t="s">
        <v>32</v>
      </c>
      <c r="K67" s="91" t="s">
        <v>33</v>
      </c>
      <c r="L67" s="91" t="s">
        <v>37</v>
      </c>
      <c r="M67" s="84">
        <f>'Workbook Set-up'!$B$27</f>
        <v>0</v>
      </c>
    </row>
    <row r="68" spans="1:13" s="8" customFormat="1" ht="14.25" thickTop="1" thickBot="1">
      <c r="A68" s="82">
        <v>1</v>
      </c>
      <c r="B68" s="85" t="s">
        <v>250</v>
      </c>
      <c r="C68" s="92"/>
      <c r="D68" s="74"/>
      <c r="E68" s="74"/>
      <c r="F68" s="74"/>
      <c r="G68" s="74"/>
      <c r="H68" s="444">
        <f>J68+K68</f>
        <v>0</v>
      </c>
      <c r="I68" s="444">
        <f>'Sup Living Low Initial'!M9</f>
        <v>0</v>
      </c>
      <c r="J68" s="444">
        <f>'Sup Living Low Initial'!I9</f>
        <v>0</v>
      </c>
      <c r="K68" s="444">
        <f>'Sup Living Low Initial'!K9</f>
        <v>0</v>
      </c>
      <c r="L68" s="445">
        <f>'Sup Living Low Initial'!J9</f>
        <v>0</v>
      </c>
      <c r="M68" s="84">
        <f>'Workbook Set-up'!$B$27</f>
        <v>0</v>
      </c>
    </row>
    <row r="69" spans="1:13" s="8" customFormat="1">
      <c r="A69" s="82"/>
      <c r="B69" s="74"/>
      <c r="C69" s="74"/>
      <c r="D69" s="74"/>
      <c r="E69" s="74"/>
      <c r="F69" s="74"/>
      <c r="G69" s="97" t="s">
        <v>38</v>
      </c>
      <c r="H69" s="98">
        <f>SUM(H68:H68)</f>
        <v>0</v>
      </c>
      <c r="I69" s="98">
        <f>SUM(I68:I68)</f>
        <v>0</v>
      </c>
      <c r="J69" s="98">
        <f>SUM(J68:J68)</f>
        <v>0</v>
      </c>
      <c r="K69" s="98">
        <f>SUM(K68:K68)</f>
        <v>0</v>
      </c>
      <c r="L69" s="99">
        <f>IF(SUM(J69:K69)=0,0,J69/SUM(J69:K69))</f>
        <v>0</v>
      </c>
      <c r="M69" s="84">
        <f>'Workbook Set-up'!$B$27</f>
        <v>0</v>
      </c>
    </row>
    <row r="70" spans="1:13" s="8" customFormat="1">
      <c r="A70" s="86"/>
      <c r="B70" s="87"/>
      <c r="C70" s="87"/>
      <c r="D70" s="87"/>
      <c r="E70" s="87"/>
      <c r="F70" s="87"/>
      <c r="G70" s="87"/>
      <c r="H70" s="87"/>
      <c r="I70" s="87"/>
      <c r="J70" s="87"/>
      <c r="K70" s="87"/>
      <c r="L70" s="88"/>
      <c r="M70" s="84">
        <f>'Workbook Set-up'!$B$27</f>
        <v>0</v>
      </c>
    </row>
    <row r="71" spans="1:13" s="8" customFormat="1">
      <c r="A71" s="86"/>
      <c r="B71" s="74"/>
      <c r="C71" s="74"/>
      <c r="D71" s="74"/>
      <c r="E71" s="74"/>
      <c r="F71" s="74"/>
      <c r="G71" s="74"/>
      <c r="H71" s="74"/>
      <c r="I71" s="74"/>
      <c r="J71" s="74"/>
      <c r="K71" s="74"/>
      <c r="L71" s="88"/>
      <c r="M71" s="84">
        <f>'Workbook Set-up'!$B$28</f>
        <v>0</v>
      </c>
    </row>
    <row r="72" spans="1:13" s="8" customFormat="1" ht="15.75">
      <c r="A72" s="468" t="s">
        <v>285</v>
      </c>
      <c r="B72" s="476"/>
      <c r="C72" s="476"/>
      <c r="D72" s="476"/>
      <c r="E72" s="476"/>
      <c r="F72" s="476"/>
      <c r="G72" s="476"/>
      <c r="H72" s="476"/>
      <c r="I72" s="476"/>
      <c r="J72" s="476"/>
      <c r="K72" s="476"/>
      <c r="L72" s="477"/>
      <c r="M72" s="84">
        <f>'Workbook Set-up'!$B$28</f>
        <v>0</v>
      </c>
    </row>
    <row r="73" spans="1:13" s="8" customFormat="1" ht="13.9" customHeight="1">
      <c r="A73" s="82"/>
      <c r="B73" s="74"/>
      <c r="C73" s="74"/>
      <c r="D73" s="74"/>
      <c r="E73" s="74"/>
      <c r="F73" s="74"/>
      <c r="G73" s="74"/>
      <c r="H73" s="74"/>
      <c r="I73" s="74"/>
      <c r="J73" s="74"/>
      <c r="K73" s="74"/>
      <c r="L73" s="83"/>
      <c r="M73" s="84">
        <f>'Workbook Set-up'!$B$28</f>
        <v>0</v>
      </c>
    </row>
    <row r="74" spans="1:13" s="8" customFormat="1" ht="26.25" thickBot="1">
      <c r="A74" s="82"/>
      <c r="B74" s="89"/>
      <c r="C74" s="74"/>
      <c r="D74" s="74"/>
      <c r="E74" s="74"/>
      <c r="F74" s="74"/>
      <c r="G74" s="74"/>
      <c r="H74" s="90" t="s">
        <v>36</v>
      </c>
      <c r="I74" s="91" t="s">
        <v>18</v>
      </c>
      <c r="J74" s="91" t="s">
        <v>32</v>
      </c>
      <c r="K74" s="91" t="s">
        <v>33</v>
      </c>
      <c r="L74" s="91" t="s">
        <v>37</v>
      </c>
      <c r="M74" s="84">
        <f>'Workbook Set-up'!$B$28</f>
        <v>0</v>
      </c>
    </row>
    <row r="75" spans="1:13" s="8" customFormat="1" ht="14.25" thickTop="1" thickBot="1">
      <c r="A75" s="82">
        <v>1</v>
      </c>
      <c r="B75" s="85" t="s">
        <v>250</v>
      </c>
      <c r="C75" s="92"/>
      <c r="D75" s="74"/>
      <c r="E75" s="74"/>
      <c r="F75" s="74"/>
      <c r="G75" s="74"/>
      <c r="H75" s="444">
        <f>J75+K75</f>
        <v>0</v>
      </c>
      <c r="I75" s="444">
        <f>'Sup Living Low Continuation'!M9</f>
        <v>0</v>
      </c>
      <c r="J75" s="444">
        <f>'Sup Living Low Continuation'!I9</f>
        <v>0</v>
      </c>
      <c r="K75" s="444">
        <f>'Sup Living Low Continuation'!K9</f>
        <v>0</v>
      </c>
      <c r="L75" s="445">
        <f>'Sup Living Low Continuation'!J9</f>
        <v>0</v>
      </c>
      <c r="M75" s="84">
        <f>'Workbook Set-up'!$B$28</f>
        <v>0</v>
      </c>
    </row>
    <row r="76" spans="1:13" s="8" customFormat="1">
      <c r="A76" s="82"/>
      <c r="B76" s="74"/>
      <c r="C76" s="74"/>
      <c r="D76" s="74"/>
      <c r="E76" s="74"/>
      <c r="F76" s="74"/>
      <c r="G76" s="97" t="s">
        <v>38</v>
      </c>
      <c r="H76" s="98">
        <f>SUM(H75:H75)</f>
        <v>0</v>
      </c>
      <c r="I76" s="98">
        <f>SUM(I75:I75)</f>
        <v>0</v>
      </c>
      <c r="J76" s="98">
        <f>SUM(J75:J75)</f>
        <v>0</v>
      </c>
      <c r="K76" s="98">
        <f>SUM(K75:K75)</f>
        <v>0</v>
      </c>
      <c r="L76" s="99">
        <f>IF(SUM(J76:K76)=0,0,J76/SUM(J76:K76))</f>
        <v>0</v>
      </c>
      <c r="M76" s="84">
        <f>'Workbook Set-up'!$B$28</f>
        <v>0</v>
      </c>
    </row>
    <row r="77" spans="1:13" s="8" customFormat="1">
      <c r="A77" s="86"/>
      <c r="B77" s="87"/>
      <c r="C77" s="87"/>
      <c r="D77" s="87"/>
      <c r="E77" s="87"/>
      <c r="F77" s="87"/>
      <c r="G77" s="87"/>
      <c r="H77" s="87"/>
      <c r="I77" s="87"/>
      <c r="J77" s="87"/>
      <c r="K77" s="87"/>
      <c r="L77" s="88"/>
      <c r="M77" s="84">
        <f>'Workbook Set-up'!$B$28</f>
        <v>0</v>
      </c>
    </row>
    <row r="78" spans="1:13" s="8" customFormat="1">
      <c r="A78" s="86"/>
      <c r="B78" s="74"/>
      <c r="C78" s="74"/>
      <c r="D78" s="74"/>
      <c r="E78" s="74"/>
      <c r="F78" s="74"/>
      <c r="G78" s="74"/>
      <c r="H78" s="74"/>
      <c r="I78" s="74"/>
      <c r="J78" s="74"/>
      <c r="K78" s="74"/>
      <c r="L78" s="88"/>
      <c r="M78" s="84">
        <f>'Workbook Set-up'!$B$29</f>
        <v>0</v>
      </c>
    </row>
    <row r="79" spans="1:13" s="8" customFormat="1" ht="15.75">
      <c r="A79" s="468" t="s">
        <v>262</v>
      </c>
      <c r="B79" s="476"/>
      <c r="C79" s="476"/>
      <c r="D79" s="476"/>
      <c r="E79" s="476"/>
      <c r="F79" s="476"/>
      <c r="G79" s="476"/>
      <c r="H79" s="476"/>
      <c r="I79" s="476"/>
      <c r="J79" s="476"/>
      <c r="K79" s="476"/>
      <c r="L79" s="477"/>
      <c r="M79" s="84">
        <f>'Workbook Set-up'!$B$29</f>
        <v>0</v>
      </c>
    </row>
    <row r="80" spans="1:13" s="8" customFormat="1" ht="13.9" customHeight="1">
      <c r="A80" s="82"/>
      <c r="B80" s="74"/>
      <c r="C80" s="74"/>
      <c r="D80" s="74"/>
      <c r="E80" s="74"/>
      <c r="F80" s="74"/>
      <c r="G80" s="74"/>
      <c r="H80" s="74"/>
      <c r="I80" s="74"/>
      <c r="J80" s="74"/>
      <c r="K80" s="74"/>
      <c r="L80" s="83"/>
      <c r="M80" s="84">
        <f>'Workbook Set-up'!$B$29</f>
        <v>0</v>
      </c>
    </row>
    <row r="81" spans="1:13" s="8" customFormat="1" ht="26.25" thickBot="1">
      <c r="A81" s="82"/>
      <c r="B81" s="89"/>
      <c r="C81" s="74"/>
      <c r="D81" s="74"/>
      <c r="E81" s="74"/>
      <c r="F81" s="74"/>
      <c r="G81" s="74"/>
      <c r="H81" s="90" t="s">
        <v>36</v>
      </c>
      <c r="I81" s="91" t="s">
        <v>18</v>
      </c>
      <c r="J81" s="91" t="s">
        <v>32</v>
      </c>
      <c r="K81" s="91" t="s">
        <v>33</v>
      </c>
      <c r="L81" s="91" t="s">
        <v>37</v>
      </c>
      <c r="M81" s="84">
        <f>'Workbook Set-up'!$B$29</f>
        <v>0</v>
      </c>
    </row>
    <row r="82" spans="1:13" s="8" customFormat="1" ht="13.5" thickTop="1">
      <c r="A82" s="82">
        <v>1</v>
      </c>
      <c r="B82" s="85" t="s">
        <v>250</v>
      </c>
      <c r="C82" s="92"/>
      <c r="D82" s="74"/>
      <c r="E82" s="74"/>
      <c r="F82" s="74"/>
      <c r="G82" s="74"/>
      <c r="H82" s="93">
        <f>J82+K82</f>
        <v>0</v>
      </c>
      <c r="I82" s="93">
        <f>'Sup Living Mod Initial'!M9</f>
        <v>0</v>
      </c>
      <c r="J82" s="93">
        <f>'Sup Living Mod Initial'!I9</f>
        <v>0</v>
      </c>
      <c r="K82" s="93">
        <f>'Sup Living Mod Initial'!K9</f>
        <v>0</v>
      </c>
      <c r="L82" s="94">
        <f>'Sup Living Mod Initial'!J9</f>
        <v>0</v>
      </c>
      <c r="M82" s="84">
        <f>'Workbook Set-up'!$B$29</f>
        <v>0</v>
      </c>
    </row>
    <row r="83" spans="1:13" s="8" customFormat="1" ht="13.5" thickBot="1">
      <c r="A83" s="82">
        <v>2</v>
      </c>
      <c r="B83" s="85" t="s">
        <v>236</v>
      </c>
      <c r="C83" s="92"/>
      <c r="D83" s="74"/>
      <c r="E83" s="74"/>
      <c r="F83" s="74"/>
      <c r="G83" s="74"/>
      <c r="H83" s="339">
        <f>J83+K83</f>
        <v>0</v>
      </c>
      <c r="I83" s="339">
        <f>'Sup Living Mod Initial'!M10</f>
        <v>0</v>
      </c>
      <c r="J83" s="339">
        <f>'Sup Living Mod Initial'!I10</f>
        <v>0</v>
      </c>
      <c r="K83" s="339">
        <f>'Sup Living Mod Initial'!K10</f>
        <v>0</v>
      </c>
      <c r="L83" s="340">
        <f>'Sup Living Mod Initial'!J10</f>
        <v>0</v>
      </c>
      <c r="M83" s="84">
        <f>'Workbook Set-up'!$B$29</f>
        <v>0</v>
      </c>
    </row>
    <row r="84" spans="1:13" s="8" customFormat="1">
      <c r="A84" s="82"/>
      <c r="B84" s="74"/>
      <c r="C84" s="74"/>
      <c r="D84" s="74"/>
      <c r="E84" s="74"/>
      <c r="F84" s="74"/>
      <c r="G84" s="97" t="s">
        <v>38</v>
      </c>
      <c r="H84" s="98">
        <f>SUM(H82:H83)</f>
        <v>0</v>
      </c>
      <c r="I84" s="98">
        <f>SUM(I82:I83)</f>
        <v>0</v>
      </c>
      <c r="J84" s="98">
        <f>SUM(J82:J83)</f>
        <v>0</v>
      </c>
      <c r="K84" s="98">
        <f>SUM(K82:K83)</f>
        <v>0</v>
      </c>
      <c r="L84" s="99">
        <f>IF(SUM(J84:K84)=0,0,J84/SUM(J84:K84))</f>
        <v>0</v>
      </c>
      <c r="M84" s="84">
        <f>'Workbook Set-up'!$B$29</f>
        <v>0</v>
      </c>
    </row>
    <row r="85" spans="1:13" s="8" customFormat="1">
      <c r="A85" s="86"/>
      <c r="B85" s="87"/>
      <c r="C85" s="87"/>
      <c r="D85" s="87"/>
      <c r="E85" s="87"/>
      <c r="F85" s="87"/>
      <c r="G85" s="87"/>
      <c r="H85" s="87"/>
      <c r="I85" s="87"/>
      <c r="J85" s="87"/>
      <c r="K85" s="87"/>
      <c r="L85" s="88"/>
      <c r="M85" s="84">
        <f>'Workbook Set-up'!$B$29</f>
        <v>0</v>
      </c>
    </row>
    <row r="86" spans="1:13" s="8" customFormat="1">
      <c r="A86" s="86"/>
      <c r="B86" s="74"/>
      <c r="C86" s="74"/>
      <c r="D86" s="74"/>
      <c r="E86" s="74"/>
      <c r="F86" s="74"/>
      <c r="G86" s="74"/>
      <c r="H86" s="74"/>
      <c r="I86" s="74"/>
      <c r="J86" s="74"/>
      <c r="K86" s="74"/>
      <c r="L86" s="88"/>
      <c r="M86" s="84">
        <f>'Workbook Set-up'!$B$30</f>
        <v>0</v>
      </c>
    </row>
    <row r="87" spans="1:13" s="8" customFormat="1" ht="15.75">
      <c r="A87" s="468" t="s">
        <v>270</v>
      </c>
      <c r="B87" s="476"/>
      <c r="C87" s="476"/>
      <c r="D87" s="476"/>
      <c r="E87" s="476"/>
      <c r="F87" s="476"/>
      <c r="G87" s="476"/>
      <c r="H87" s="476"/>
      <c r="I87" s="476"/>
      <c r="J87" s="476"/>
      <c r="K87" s="476"/>
      <c r="L87" s="477"/>
      <c r="M87" s="84">
        <f>'Workbook Set-up'!$B$30</f>
        <v>0</v>
      </c>
    </row>
    <row r="88" spans="1:13" s="8" customFormat="1" ht="13.9" customHeight="1">
      <c r="A88" s="82"/>
      <c r="B88" s="74"/>
      <c r="C88" s="74"/>
      <c r="D88" s="74"/>
      <c r="E88" s="74"/>
      <c r="F88" s="74"/>
      <c r="G88" s="74"/>
      <c r="H88" s="74"/>
      <c r="I88" s="74"/>
      <c r="J88" s="74"/>
      <c r="K88" s="74"/>
      <c r="L88" s="83"/>
      <c r="M88" s="84">
        <f>'Workbook Set-up'!$B$30</f>
        <v>0</v>
      </c>
    </row>
    <row r="89" spans="1:13" s="8" customFormat="1" ht="26.25" thickBot="1">
      <c r="A89" s="82"/>
      <c r="B89" s="89"/>
      <c r="C89" s="74"/>
      <c r="D89" s="74"/>
      <c r="E89" s="74"/>
      <c r="F89" s="74"/>
      <c r="G89" s="74"/>
      <c r="H89" s="90" t="s">
        <v>36</v>
      </c>
      <c r="I89" s="91" t="s">
        <v>18</v>
      </c>
      <c r="J89" s="91" t="s">
        <v>32</v>
      </c>
      <c r="K89" s="91" t="s">
        <v>33</v>
      </c>
      <c r="L89" s="91" t="s">
        <v>37</v>
      </c>
      <c r="M89" s="84">
        <f>'Workbook Set-up'!$B$30</f>
        <v>0</v>
      </c>
    </row>
    <row r="90" spans="1:13" s="8" customFormat="1" ht="13.5" thickTop="1">
      <c r="A90" s="82">
        <v>1</v>
      </c>
      <c r="B90" s="85" t="s">
        <v>250</v>
      </c>
      <c r="C90" s="92"/>
      <c r="D90" s="74"/>
      <c r="E90" s="74"/>
      <c r="F90" s="74"/>
      <c r="G90" s="74"/>
      <c r="H90" s="93">
        <f>J90+K90</f>
        <v>0</v>
      </c>
      <c r="I90" s="93">
        <f>'Sup Living Mod Continuation'!M9</f>
        <v>0</v>
      </c>
      <c r="J90" s="93">
        <f>'Sup Living Mod Continuation'!I9</f>
        <v>0</v>
      </c>
      <c r="K90" s="93">
        <f>'Sup Living Mod Continuation'!K9</f>
        <v>0</v>
      </c>
      <c r="L90" s="94">
        <f>'Sup Living Mod Continuation'!J9</f>
        <v>0</v>
      </c>
      <c r="M90" s="84">
        <f>'Workbook Set-up'!$B$30</f>
        <v>0</v>
      </c>
    </row>
    <row r="91" spans="1:13" s="8" customFormat="1" ht="13.5" thickBot="1">
      <c r="A91" s="82">
        <v>2</v>
      </c>
      <c r="B91" s="85" t="s">
        <v>271</v>
      </c>
      <c r="C91" s="92"/>
      <c r="D91" s="74"/>
      <c r="E91" s="74"/>
      <c r="F91" s="74"/>
      <c r="G91" s="74"/>
      <c r="H91" s="339">
        <f>J91+K91</f>
        <v>0</v>
      </c>
      <c r="I91" s="339">
        <f>'Sup Living Mod Continuation'!M10</f>
        <v>0</v>
      </c>
      <c r="J91" s="339">
        <f>'Sup Living Mod Continuation'!I10</f>
        <v>0</v>
      </c>
      <c r="K91" s="339">
        <f>'Sup Living Mod Continuation'!K10</f>
        <v>0</v>
      </c>
      <c r="L91" s="340">
        <f>'Sup Living Mod Continuation'!J10</f>
        <v>0</v>
      </c>
      <c r="M91" s="84">
        <f>'Workbook Set-up'!$B$30</f>
        <v>0</v>
      </c>
    </row>
    <row r="92" spans="1:13" s="8" customFormat="1">
      <c r="A92" s="82"/>
      <c r="B92" s="74"/>
      <c r="C92" s="74"/>
      <c r="D92" s="74"/>
      <c r="E92" s="74"/>
      <c r="F92" s="74"/>
      <c r="G92" s="97" t="s">
        <v>38</v>
      </c>
      <c r="H92" s="98">
        <f>SUM(H90:H91)</f>
        <v>0</v>
      </c>
      <c r="I92" s="98">
        <f>SUM(I90:I91)</f>
        <v>0</v>
      </c>
      <c r="J92" s="98">
        <f>SUM(J90:J91)</f>
        <v>0</v>
      </c>
      <c r="K92" s="98">
        <f>SUM(K90:K91)</f>
        <v>0</v>
      </c>
      <c r="L92" s="99">
        <f>IF(SUM(J92:K92)=0,0,J92/SUM(J92:K92))</f>
        <v>0</v>
      </c>
      <c r="M92" s="84">
        <f>'Workbook Set-up'!$B$30</f>
        <v>0</v>
      </c>
    </row>
    <row r="93" spans="1:13" s="8" customFormat="1">
      <c r="A93" s="86"/>
      <c r="B93" s="87"/>
      <c r="C93" s="87"/>
      <c r="D93" s="87"/>
      <c r="E93" s="87"/>
      <c r="F93" s="87"/>
      <c r="G93" s="87"/>
      <c r="H93" s="87"/>
      <c r="I93" s="87"/>
      <c r="J93" s="87"/>
      <c r="K93" s="87"/>
      <c r="L93" s="88"/>
      <c r="M93" s="84">
        <f>'Workbook Set-up'!$B$30</f>
        <v>0</v>
      </c>
    </row>
  </sheetData>
  <sheetProtection sheet="1" objects="1" scenarios="1" autoFilter="0"/>
  <autoFilter ref="M6:M85"/>
  <mergeCells count="10">
    <mergeCell ref="A14:L14"/>
    <mergeCell ref="A22:L22"/>
    <mergeCell ref="A79:L79"/>
    <mergeCell ref="A39:L39"/>
    <mergeCell ref="A87:L87"/>
    <mergeCell ref="A56:L56"/>
    <mergeCell ref="A65:L65"/>
    <mergeCell ref="A72:L72"/>
    <mergeCell ref="A31:L31"/>
    <mergeCell ref="A48:L48"/>
  </mergeCells>
  <conditionalFormatting sqref="I17:I18 I25:I27">
    <cfRule type="cellIs" dxfId="61" priority="343" stopIfTrue="1" operator="greaterThan">
      <formula>0</formula>
    </cfRule>
  </conditionalFormatting>
  <conditionalFormatting sqref="K17:K18 K25:K27 K82:K84 K68:K69 K75:K76">
    <cfRule type="cellIs" dxfId="60" priority="344" stopIfTrue="1" operator="greaterThan">
      <formula>0</formula>
    </cfRule>
  </conditionalFormatting>
  <conditionalFormatting sqref="J17:J18 J25:J27 J82:J84 J68:J69 J75:J76">
    <cfRule type="cellIs" dxfId="59" priority="345" stopIfTrue="1" operator="greaterThan">
      <formula>0</formula>
    </cfRule>
  </conditionalFormatting>
  <conditionalFormatting sqref="L17:L18 L25:L27 L82:L84 L68:L69 L75:L76">
    <cfRule type="cellIs" dxfId="58" priority="346" stopIfTrue="1" operator="equal">
      <formula>1</formula>
    </cfRule>
    <cfRule type="expression" dxfId="57" priority="347" stopIfTrue="1">
      <formula>AND(H17&lt;&gt;0,L17&lt;1)</formula>
    </cfRule>
  </conditionalFormatting>
  <conditionalFormatting sqref="I10">
    <cfRule type="cellIs" dxfId="56" priority="202" operator="greaterThan">
      <formula>0</formula>
    </cfRule>
  </conditionalFormatting>
  <conditionalFormatting sqref="J10">
    <cfRule type="cellIs" dxfId="55" priority="201" operator="greaterThan">
      <formula>0</formula>
    </cfRule>
  </conditionalFormatting>
  <conditionalFormatting sqref="K10">
    <cfRule type="cellIs" dxfId="54" priority="200" operator="greaterThan">
      <formula>0</formula>
    </cfRule>
  </conditionalFormatting>
  <conditionalFormatting sqref="L10">
    <cfRule type="cellIs" dxfId="53" priority="67" operator="equal">
      <formula>1</formula>
    </cfRule>
    <cfRule type="expression" dxfId="52" priority="441">
      <formula>AND($H$10&lt;&gt;0,$L$10&lt;1)</formula>
    </cfRule>
  </conditionalFormatting>
  <conditionalFormatting sqref="K19">
    <cfRule type="cellIs" dxfId="51" priority="156" stopIfTrue="1" operator="greaterThan">
      <formula>0</formula>
    </cfRule>
  </conditionalFormatting>
  <conditionalFormatting sqref="J19">
    <cfRule type="cellIs" dxfId="50" priority="157" stopIfTrue="1" operator="greaterThan">
      <formula>0</formula>
    </cfRule>
  </conditionalFormatting>
  <conditionalFormatting sqref="L19">
    <cfRule type="cellIs" dxfId="49" priority="158" stopIfTrue="1" operator="equal">
      <formula>1</formula>
    </cfRule>
    <cfRule type="expression" dxfId="48" priority="159" stopIfTrue="1">
      <formula>AND(H19&lt;&gt;0,L19&lt;1)</formula>
    </cfRule>
  </conditionalFormatting>
  <conditionalFormatting sqref="K28">
    <cfRule type="cellIs" dxfId="47" priority="151" stopIfTrue="1" operator="greaterThan">
      <formula>0</formula>
    </cfRule>
  </conditionalFormatting>
  <conditionalFormatting sqref="J28">
    <cfRule type="cellIs" dxfId="46" priority="152" stopIfTrue="1" operator="greaterThan">
      <formula>0</formula>
    </cfRule>
  </conditionalFormatting>
  <conditionalFormatting sqref="L28">
    <cfRule type="cellIs" dxfId="45" priority="153" stopIfTrue="1" operator="equal">
      <formula>1</formula>
    </cfRule>
    <cfRule type="expression" dxfId="44" priority="154" stopIfTrue="1">
      <formula>AND(H28&lt;&gt;0,L28&lt;1)</formula>
    </cfRule>
  </conditionalFormatting>
  <conditionalFormatting sqref="I82:I83">
    <cfRule type="cellIs" dxfId="43" priority="136" stopIfTrue="1" operator="greaterThan">
      <formula>0</formula>
    </cfRule>
  </conditionalFormatting>
  <conditionalFormatting sqref="I42:I44">
    <cfRule type="cellIs" dxfId="42" priority="47" stopIfTrue="1" operator="greaterThan">
      <formula>0</formula>
    </cfRule>
  </conditionalFormatting>
  <conditionalFormatting sqref="K42:K44">
    <cfRule type="cellIs" dxfId="41" priority="48" stopIfTrue="1" operator="greaterThan">
      <formula>0</formula>
    </cfRule>
  </conditionalFormatting>
  <conditionalFormatting sqref="J42:J44">
    <cfRule type="cellIs" dxfId="40" priority="49" stopIfTrue="1" operator="greaterThan">
      <formula>0</formula>
    </cfRule>
  </conditionalFormatting>
  <conditionalFormatting sqref="L42:L44">
    <cfRule type="cellIs" dxfId="39" priority="50" stopIfTrue="1" operator="equal">
      <formula>1</formula>
    </cfRule>
    <cfRule type="expression" dxfId="38" priority="51" stopIfTrue="1">
      <formula>AND(H42&lt;&gt;0,L42&lt;1)</formula>
    </cfRule>
  </conditionalFormatting>
  <conditionalFormatting sqref="K45">
    <cfRule type="cellIs" dxfId="37" priority="43" stopIfTrue="1" operator="greaterThan">
      <formula>0</formula>
    </cfRule>
  </conditionalFormatting>
  <conditionalFormatting sqref="J45">
    <cfRule type="cellIs" dxfId="36" priority="44" stopIfTrue="1" operator="greaterThan">
      <formula>0</formula>
    </cfRule>
  </conditionalFormatting>
  <conditionalFormatting sqref="L45">
    <cfRule type="cellIs" dxfId="35" priority="45" stopIfTrue="1" operator="equal">
      <formula>1</formula>
    </cfRule>
    <cfRule type="expression" dxfId="34" priority="46" stopIfTrue="1">
      <formula>AND(H45&lt;&gt;0,L45&lt;1)</formula>
    </cfRule>
  </conditionalFormatting>
  <conditionalFormatting sqref="K90:K92">
    <cfRule type="cellIs" dxfId="33" priority="39" stopIfTrue="1" operator="greaterThan">
      <formula>0</formula>
    </cfRule>
  </conditionalFormatting>
  <conditionalFormatting sqref="J90:J92">
    <cfRule type="cellIs" dxfId="32" priority="40" stopIfTrue="1" operator="greaterThan">
      <formula>0</formula>
    </cfRule>
  </conditionalFormatting>
  <conditionalFormatting sqref="L90:L92">
    <cfRule type="cellIs" dxfId="31" priority="41" stopIfTrue="1" operator="equal">
      <formula>1</formula>
    </cfRule>
    <cfRule type="expression" dxfId="30" priority="42" stopIfTrue="1">
      <formula>AND(H90&lt;&gt;0,L90&lt;1)</formula>
    </cfRule>
  </conditionalFormatting>
  <conditionalFormatting sqref="I90:I91">
    <cfRule type="cellIs" dxfId="29" priority="38" stopIfTrue="1" operator="greaterThan">
      <formula>0</formula>
    </cfRule>
  </conditionalFormatting>
  <conditionalFormatting sqref="I59:I61">
    <cfRule type="cellIs" dxfId="28" priority="33" stopIfTrue="1" operator="greaterThan">
      <formula>0</formula>
    </cfRule>
  </conditionalFormatting>
  <conditionalFormatting sqref="K59:K61">
    <cfRule type="cellIs" dxfId="27" priority="34" stopIfTrue="1" operator="greaterThan">
      <formula>0</formula>
    </cfRule>
  </conditionalFormatting>
  <conditionalFormatting sqref="J59:J61">
    <cfRule type="cellIs" dxfId="26" priority="35" stopIfTrue="1" operator="greaterThan">
      <formula>0</formula>
    </cfRule>
  </conditionalFormatting>
  <conditionalFormatting sqref="L59:L61">
    <cfRule type="cellIs" dxfId="25" priority="36" stopIfTrue="1" operator="equal">
      <formula>1</formula>
    </cfRule>
    <cfRule type="expression" dxfId="24" priority="37" stopIfTrue="1">
      <formula>AND(H59&lt;&gt;0,L59&lt;1)</formula>
    </cfRule>
  </conditionalFormatting>
  <conditionalFormatting sqref="K62">
    <cfRule type="cellIs" dxfId="23" priority="29" stopIfTrue="1" operator="greaterThan">
      <formula>0</formula>
    </cfRule>
  </conditionalFormatting>
  <conditionalFormatting sqref="J62">
    <cfRule type="cellIs" dxfId="22" priority="30" stopIfTrue="1" operator="greaterThan">
      <formula>0</formula>
    </cfRule>
  </conditionalFormatting>
  <conditionalFormatting sqref="L62">
    <cfRule type="cellIs" dxfId="21" priority="31" stopIfTrue="1" operator="equal">
      <formula>1</formula>
    </cfRule>
    <cfRule type="expression" dxfId="20" priority="32" stopIfTrue="1">
      <formula>AND(H62&lt;&gt;0,L62&lt;1)</formula>
    </cfRule>
  </conditionalFormatting>
  <conditionalFormatting sqref="I68">
    <cfRule type="cellIs" dxfId="19" priority="24" stopIfTrue="1" operator="greaterThan">
      <formula>0</formula>
    </cfRule>
  </conditionalFormatting>
  <conditionalFormatting sqref="I75">
    <cfRule type="cellIs" dxfId="18" priority="19" stopIfTrue="1" operator="greaterThan">
      <formula>0</formula>
    </cfRule>
  </conditionalFormatting>
  <conditionalFormatting sqref="I34:I35">
    <cfRule type="cellIs" dxfId="17" priority="14" stopIfTrue="1" operator="greaterThan">
      <formula>0</formula>
    </cfRule>
  </conditionalFormatting>
  <conditionalFormatting sqref="K34:K35">
    <cfRule type="cellIs" dxfId="16" priority="15" stopIfTrue="1" operator="greaterThan">
      <formula>0</formula>
    </cfRule>
  </conditionalFormatting>
  <conditionalFormatting sqref="J34:J35">
    <cfRule type="cellIs" dxfId="15" priority="16" stopIfTrue="1" operator="greaterThan">
      <formula>0</formula>
    </cfRule>
  </conditionalFormatting>
  <conditionalFormatting sqref="L34:L35">
    <cfRule type="cellIs" dxfId="14" priority="17" stopIfTrue="1" operator="equal">
      <formula>1</formula>
    </cfRule>
    <cfRule type="expression" dxfId="13" priority="18" stopIfTrue="1">
      <formula>AND(H34&lt;&gt;0,L34&lt;1)</formula>
    </cfRule>
  </conditionalFormatting>
  <conditionalFormatting sqref="K36">
    <cfRule type="cellIs" dxfId="12" priority="10" stopIfTrue="1" operator="greaterThan">
      <formula>0</formula>
    </cfRule>
  </conditionalFormatting>
  <conditionalFormatting sqref="J36">
    <cfRule type="cellIs" dxfId="11" priority="11" stopIfTrue="1" operator="greaterThan">
      <formula>0</formula>
    </cfRule>
  </conditionalFormatting>
  <conditionalFormatting sqref="L36">
    <cfRule type="cellIs" dxfId="10" priority="12" stopIfTrue="1" operator="equal">
      <formula>1</formula>
    </cfRule>
    <cfRule type="expression" dxfId="9" priority="13" stopIfTrue="1">
      <formula>AND(H36&lt;&gt;0,L36&lt;1)</formula>
    </cfRule>
  </conditionalFormatting>
  <conditionalFormatting sqref="I51:I52">
    <cfRule type="cellIs" dxfId="8" priority="5" stopIfTrue="1" operator="greaterThan">
      <formula>0</formula>
    </cfRule>
  </conditionalFormatting>
  <conditionalFormatting sqref="K51:K52">
    <cfRule type="cellIs" dxfId="7" priority="6" stopIfTrue="1" operator="greaterThan">
      <formula>0</formula>
    </cfRule>
  </conditionalFormatting>
  <conditionalFormatting sqref="J51:J52">
    <cfRule type="cellIs" dxfId="6" priority="7" stopIfTrue="1" operator="greaterThan">
      <formula>0</formula>
    </cfRule>
  </conditionalFormatting>
  <conditionalFormatting sqref="L51:L52">
    <cfRule type="cellIs" dxfId="5" priority="8" stopIfTrue="1" operator="equal">
      <formula>1</formula>
    </cfRule>
    <cfRule type="expression" dxfId="4" priority="9" stopIfTrue="1">
      <formula>AND(H51&lt;&gt;0,L51&lt;1)</formula>
    </cfRule>
  </conditionalFormatting>
  <conditionalFormatting sqref="K53">
    <cfRule type="cellIs" dxfId="3" priority="1" stopIfTrue="1" operator="greaterThan">
      <formula>0</formula>
    </cfRule>
  </conditionalFormatting>
  <conditionalFormatting sqref="J53">
    <cfRule type="cellIs" dxfId="2" priority="2" stopIfTrue="1" operator="greaterThan">
      <formula>0</formula>
    </cfRule>
  </conditionalFormatting>
  <conditionalFormatting sqref="L53">
    <cfRule type="cellIs" dxfId="1" priority="3" stopIfTrue="1" operator="equal">
      <formula>1</formula>
    </cfRule>
    <cfRule type="expression" dxfId="0" priority="4" stopIfTrue="1">
      <formula>AND(H53&lt;&gt;0,L53&lt;1)</formula>
    </cfRule>
  </conditionalFormatting>
  <printOptions horizontalCentered="1"/>
  <pageMargins left="0.2" right="0.2" top="0.25" bottom="0.3" header="0.5" footer="0"/>
  <pageSetup scale="73" orientation="portrait" r:id="rId1"/>
  <headerFooter alignWithMargins="0">
    <oddFooter>&amp;R&amp;P</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J28"/>
  <sheetViews>
    <sheetView workbookViewId="0">
      <selection activeCell="D4" sqref="D4"/>
    </sheetView>
  </sheetViews>
  <sheetFormatPr defaultRowHeight="12.75"/>
  <cols>
    <col min="1" max="1" width="8.85546875" customWidth="1"/>
  </cols>
  <sheetData>
    <row r="1" spans="1:10">
      <c r="A1" s="121" t="s">
        <v>259</v>
      </c>
      <c r="B1" s="122"/>
      <c r="C1" s="122"/>
      <c r="D1" s="122"/>
      <c r="E1" s="122"/>
      <c r="F1" s="122"/>
      <c r="G1" s="122"/>
      <c r="H1" s="122"/>
      <c r="I1" s="122"/>
      <c r="J1" s="122"/>
    </row>
    <row r="2" spans="1:10">
      <c r="A2" s="121"/>
      <c r="B2" s="122"/>
      <c r="C2" s="122"/>
      <c r="D2" s="122"/>
      <c r="E2" s="122"/>
      <c r="F2" s="122"/>
      <c r="G2" s="122"/>
      <c r="H2" s="122"/>
      <c r="I2" s="122"/>
      <c r="J2" s="122"/>
    </row>
    <row r="10" spans="1:10">
      <c r="A10" s="108" t="s">
        <v>48</v>
      </c>
    </row>
    <row r="11" spans="1:10">
      <c r="A11" s="108"/>
    </row>
    <row r="12" spans="1:10">
      <c r="A12" s="135"/>
    </row>
    <row r="13" spans="1:10">
      <c r="A13" s="135" t="s">
        <v>255</v>
      </c>
    </row>
    <row r="14" spans="1:10">
      <c r="A14" s="135" t="s">
        <v>254</v>
      </c>
    </row>
    <row r="15" spans="1:10">
      <c r="A15" s="135" t="s">
        <v>281</v>
      </c>
    </row>
    <row r="16" spans="1:10">
      <c r="A16" s="135" t="s">
        <v>283</v>
      </c>
    </row>
    <row r="17" spans="1:1">
      <c r="A17" s="135" t="s">
        <v>284</v>
      </c>
    </row>
    <row r="18" spans="1:1">
      <c r="A18" s="135" t="s">
        <v>285</v>
      </c>
    </row>
    <row r="19" spans="1:1">
      <c r="A19" s="135" t="s">
        <v>262</v>
      </c>
    </row>
    <row r="20" spans="1:1">
      <c r="A20" s="135" t="s">
        <v>270</v>
      </c>
    </row>
    <row r="21" spans="1:1">
      <c r="A21" s="135"/>
    </row>
    <row r="22" spans="1:1">
      <c r="A22" s="135"/>
    </row>
    <row r="23" spans="1:1">
      <c r="A23" s="136"/>
    </row>
    <row r="24" spans="1:1">
      <c r="A24" s="135"/>
    </row>
    <row r="25" spans="1:1">
      <c r="A25" s="135"/>
    </row>
    <row r="26" spans="1:1">
      <c r="A26" s="133"/>
    </row>
    <row r="27" spans="1:1">
      <c r="A27" s="133"/>
    </row>
    <row r="28" spans="1:1">
      <c r="A28" s="133"/>
    </row>
  </sheetData>
  <printOptions horizontalCentered="1"/>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DC" dvAspect="DVASPECT_ICON" shapeId="61443" r:id="rId4">
          <objectPr defaultSize="0" r:id="rId5">
            <anchor moveWithCells="1">
              <from>
                <xdr:col>0</xdr:col>
                <xdr:colOff>19050</xdr:colOff>
                <xdr:row>2</xdr:row>
                <xdr:rowOff>19050</xdr:rowOff>
              </from>
              <to>
                <xdr:col>1</xdr:col>
                <xdr:colOff>323850</xdr:colOff>
                <xdr:row>6</xdr:row>
                <xdr:rowOff>47625</xdr:rowOff>
              </to>
            </anchor>
          </objectPr>
        </oleObject>
      </mc:Choice>
      <mc:Fallback>
        <oleObject progId="AcroExch.Document.DC" dvAspect="DVASPECT_ICON" shapeId="61443"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40"/>
  <sheetViews>
    <sheetView workbookViewId="0">
      <pane ySplit="1" topLeftCell="A2" activePane="bottomLeft" state="frozen"/>
      <selection activeCell="B4" sqref="B4"/>
      <selection pane="bottomLeft" activeCell="A3" sqref="A3"/>
    </sheetView>
  </sheetViews>
  <sheetFormatPr defaultRowHeight="12.75"/>
  <cols>
    <col min="1" max="1" width="35.7109375" style="101" customWidth="1"/>
    <col min="2" max="2" width="90.7109375" style="101" customWidth="1"/>
  </cols>
  <sheetData>
    <row r="1" spans="1:3" s="101" customFormat="1" ht="20.100000000000001" customHeight="1">
      <c r="A1" s="346" t="s">
        <v>290</v>
      </c>
      <c r="B1" s="110"/>
      <c r="C1" s="110"/>
    </row>
    <row r="2" spans="1:3" s="101" customFormat="1"/>
    <row r="3" spans="1:3" s="101" customFormat="1" ht="18">
      <c r="A3" s="111" t="s">
        <v>187</v>
      </c>
      <c r="B3" s="112"/>
    </row>
    <row r="4" spans="1:3" s="101" customFormat="1"/>
    <row r="5" spans="1:3" s="101" customFormat="1"/>
    <row r="6" spans="1:3" s="101" customFormat="1" ht="16.5">
      <c r="A6" s="217" t="s">
        <v>40</v>
      </c>
      <c r="B6" s="316">
        <f>'Workbook Set-up'!B4</f>
        <v>0</v>
      </c>
      <c r="C6" s="317"/>
    </row>
    <row r="7" spans="1:3" s="101" customFormat="1" ht="17.25" thickBot="1">
      <c r="A7" s="324" t="s">
        <v>170</v>
      </c>
      <c r="B7" s="325" t="str">
        <f>IF(AND('Workbook Set-up'!$B$13="",'Workbook Set-up'!$B$14=""),"",IF('Workbook Set-up'!$B$13='Workbook Set-up'!$B$14,TEXT('Workbook Set-up'!$B$13,"m/d/yyyy"),IF('Workbook Set-up'!$B$13&lt;&gt;'Workbook Set-up'!$B$14,TEXT('Workbook Set-up'!$B$13,"m/d/yyyy")&amp;" to "&amp;TEXT('Workbook Set-up'!$B$14,"m/d/yyyy"),"")))</f>
        <v/>
      </c>
      <c r="C7" s="326"/>
    </row>
    <row r="8" spans="1:3" ht="12.75" customHeight="1" thickTop="1">
      <c r="A8" s="478" t="s">
        <v>282</v>
      </c>
      <c r="B8" s="322" t="str">
        <f>IF(ISNA(MATCH(1,'POC Summary'!$K$85:$K$86,0)),"",INDEX('POC Summary'!$B$85:$B$86,MATCH(1,'POC Summary'!$K$85:$K$86,0)))</f>
        <v/>
      </c>
      <c r="C8" s="323" t="str">
        <f>IF(ISNA(MATCH(1,'POC Summary'!$K$85:$K$86,0)),"",INDEX('POC Summary'!$E$85:$E$86,MATCH(1,'POC Summary'!$K$85:$K$86,0)))</f>
        <v/>
      </c>
    </row>
    <row r="9" spans="1:3" ht="12.75" customHeight="1">
      <c r="A9" s="479"/>
      <c r="B9" s="318" t="str">
        <f>IF(ISNA(MATCH(2,'POC Summary'!$K$85:$K$86,0)),"",INDEX('POC Summary'!$B$85:$B$86,MATCH(2,'POC Summary'!$K$85:$K$86,0)))</f>
        <v/>
      </c>
      <c r="C9" s="319" t="str">
        <f>IF(ISNA(MATCH(2,'POC Summary'!$K$85:$K$86,0)),"",INDEX('POC Summary'!$E$85:$E$86,MATCH(2,'POC Summary'!$K$85:$K$86,0)))</f>
        <v/>
      </c>
    </row>
    <row r="10" spans="1:3" ht="12.75" customHeight="1">
      <c r="A10" s="480"/>
      <c r="B10" s="320" t="str">
        <f>IF(ISNA(MATCH(3,'POC Summary'!$K$85:$K$86,0)),"",INDEX('POC Summary'!$B$85:$B$86,MATCH(3,'POC Summary'!$K$85:$K$86,0)))</f>
        <v/>
      </c>
      <c r="C10" s="321" t="str">
        <f>IF(ISNA(MATCH(3,'POC Summary'!$K$85:$K$86,0)),"",INDEX('POC Summary'!$E$85:$E$86,MATCH(3,'POC Summary'!$K$85:$K$86,0)))</f>
        <v/>
      </c>
    </row>
    <row r="11" spans="1:3" ht="12.75" customHeight="1">
      <c r="A11" s="481" t="s">
        <v>297</v>
      </c>
      <c r="B11" s="318" t="str">
        <f>IF(ISNA(MATCH(1,'POC Summary'!$K$94:$K$96,0)),"",INDEX('POC Summary'!$B$94:$B$96,MATCH(1,'POC Summary'!$K$94:$K$96,0)))</f>
        <v/>
      </c>
      <c r="C11" s="319" t="str">
        <f>IF(ISNA(MATCH(1,'POC Summary'!$K$94:$K$96,0)),"",INDEX('POC Summary'!$E$94:$E$96,MATCH(1,'POC Summary'!$K$94:$K$96,0)))</f>
        <v/>
      </c>
    </row>
    <row r="12" spans="1:3" ht="12.75" customHeight="1">
      <c r="A12" s="479"/>
      <c r="B12" s="318" t="str">
        <f>IF(ISNA(MATCH(2,'POC Summary'!$K$94:$K$96,0)),"",INDEX('POC Summary'!$B$94:$B$96,MATCH(2,'POC Summary'!$K$94:$K$96,0)))</f>
        <v/>
      </c>
      <c r="C12" s="319" t="str">
        <f>IF(ISNA(MATCH(2,'POC Summary'!$K$94:$K$96,0)),"",INDEX('POC Summary'!$E$94:$E$96,MATCH(2,'POC Summary'!$K$94:$K$96,0)))</f>
        <v/>
      </c>
    </row>
    <row r="13" spans="1:3" ht="12.75" customHeight="1">
      <c r="A13" s="479"/>
      <c r="B13" s="318" t="str">
        <f>IF(ISNA(MATCH(3,'POC Summary'!$K$94:$K$96,0)),"",INDEX('POC Summary'!$B$94:$B$96,MATCH(3,'POC Summary'!$K$94:$K$96,0)))</f>
        <v/>
      </c>
      <c r="C13" s="319" t="str">
        <f>IF(ISNA(MATCH(3,'POC Summary'!$K$94:$K$96,0)),"",INDEX('POC Summary'!$E$94:$E$96,MATCH(3,'POC Summary'!$K$94:$K$96,0)))</f>
        <v/>
      </c>
    </row>
    <row r="14" spans="1:3" ht="12.75" customHeight="1">
      <c r="A14" s="480"/>
      <c r="B14" s="320" t="str">
        <f>IF(ISNA(MATCH(4,'POC Summary'!$K$94:$K$96,0)),"",INDEX('POC Summary'!$B$94:$B$96,MATCH(4,'POC Summary'!$K$94:$K$96,0)))</f>
        <v/>
      </c>
      <c r="C14" s="321" t="str">
        <f>IF(ISNA(MATCH(4,'POC Summary'!$K$94:$K$96,0)),"",INDEX('POC Summary'!$E$94:$E$96,MATCH(4,'POC Summary'!$K$94:$K$96,0)))</f>
        <v/>
      </c>
    </row>
    <row r="15" spans="1:3" ht="12.75" customHeight="1">
      <c r="A15" s="479" t="s">
        <v>294</v>
      </c>
      <c r="B15" s="322" t="str">
        <f>IF(ISNA(MATCH(1,'POC Summary'!$K$104:$K$105,0)),"",INDEX('POC Summary'!$B$104:$B$105,MATCH(1,'POC Summary'!$K$104:$K$105,0)))</f>
        <v/>
      </c>
      <c r="C15" s="323" t="str">
        <f>IF(ISNA(MATCH(1,'POC Summary'!$K$104:$K$105,0)),"",INDEX('POC Summary'!$E$104:$E$105,MATCH(1,'POC Summary'!$K$104:$K$105,0)))</f>
        <v/>
      </c>
    </row>
    <row r="16" spans="1:3" ht="12.75" customHeight="1">
      <c r="A16" s="479"/>
      <c r="B16" s="318" t="str">
        <f>IF(ISNA(MATCH(2,'POC Summary'!$K$104:$K$105,0)),"",INDEX('POC Summary'!$B$104:$B$105,MATCH(2,'POC Summary'!$K$104:$K$105,0)))</f>
        <v/>
      </c>
      <c r="C16" s="319" t="str">
        <f>IF(ISNA(MATCH(2,'POC Summary'!$K$104:$K$105,0)),"",INDEX('POC Summary'!$E$104:$E$105,MATCH(2,'POC Summary'!$K$104:$K$105,0)))</f>
        <v/>
      </c>
    </row>
    <row r="17" spans="1:3" ht="12.75" customHeight="1">
      <c r="A17" s="480"/>
      <c r="B17" s="320" t="str">
        <f>IF(ISNA(MATCH(3,'POC Summary'!$K$104:$K$105,0)),"",INDEX('POC Summary'!$B$104:$B$105,MATCH(3,'POC Summary'!$K$104:$K$105,0)))</f>
        <v/>
      </c>
      <c r="C17" s="321" t="str">
        <f>IF(ISNA(MATCH(3,'POC Summary'!$K$104:$K$105,0)),"",INDEX('POC Summary'!$E$104:$E$105,MATCH(3,'POC Summary'!$K$104:$K$105,0)))</f>
        <v/>
      </c>
    </row>
    <row r="18" spans="1:3" ht="12.75" customHeight="1">
      <c r="A18" s="481" t="s">
        <v>300</v>
      </c>
      <c r="B18" s="318" t="str">
        <f>IF(ISNA(MATCH(1,'POC Summary'!$K$113:$K$115,0)),"",INDEX('POC Summary'!$B$113:$B$115,MATCH(1,'POC Summary'!$K$113:$K$115,0)))</f>
        <v/>
      </c>
      <c r="C18" s="319" t="str">
        <f>IF(ISNA(MATCH(1,'POC Summary'!$K$113:$K$115,0)),"",INDEX('POC Summary'!$E$113:$E$115,MATCH(1,'POC Summary'!$K$113:$K$115,0)))</f>
        <v/>
      </c>
    </row>
    <row r="19" spans="1:3" ht="12.75" customHeight="1">
      <c r="A19" s="479"/>
      <c r="B19" s="318" t="str">
        <f>IF(ISNA(MATCH(2,'POC Summary'!$K$113:$K$115,0)),"",INDEX('POC Summary'!$B$113:$B$115,MATCH(2,'POC Summary'!$K$113:$K$115,0)))</f>
        <v/>
      </c>
      <c r="C19" s="319" t="str">
        <f>IF(ISNA(MATCH(2,'POC Summary'!$K$113:$K$115,0)),"",INDEX('POC Summary'!$E$113:$E$115,MATCH(2,'POC Summary'!$K$113:$K$115,0)))</f>
        <v/>
      </c>
    </row>
    <row r="20" spans="1:3" ht="12.75" customHeight="1">
      <c r="A20" s="479"/>
      <c r="B20" s="318" t="str">
        <f>IF(ISNA(MATCH(3,'POC Summary'!$K$113:$K$115,0)),"",INDEX('POC Summary'!$B$113:$B$115,MATCH(3,'POC Summary'!$K$113:$K$115,0)))</f>
        <v/>
      </c>
      <c r="C20" s="319" t="str">
        <f>IF(ISNA(MATCH(3,'POC Summary'!$K$113:$K$115,0)),"",INDEX('POC Summary'!$E$113:$E$115,MATCH(3,'POC Summary'!$K$113:$K$115,0)))</f>
        <v/>
      </c>
    </row>
    <row r="21" spans="1:3" ht="12.75" customHeight="1">
      <c r="A21" s="480"/>
      <c r="B21" s="320" t="str">
        <f>IF(ISNA(MATCH(4,'POC Summary'!$K$113:$K$115,0)),"",INDEX('POC Summary'!$B$113:$B$115,MATCH(4,'POC Summary'!$K$113:$K$115,0)))</f>
        <v/>
      </c>
      <c r="C21" s="321" t="str">
        <f>IF(ISNA(MATCH(4,'POC Summary'!$K$113:$K$115,0)),"",INDEX('POC Summary'!$E$113:$E$115,MATCH(4,'POC Summary'!$K$113:$K$115,0)))</f>
        <v/>
      </c>
    </row>
    <row r="22" spans="1:3" ht="12.75" customHeight="1">
      <c r="A22" s="479" t="s">
        <v>295</v>
      </c>
      <c r="B22" s="322" t="str">
        <f>IF(ISNA(MATCH(1,'POC Summary'!$K$123:$K$124,0)),"",INDEX('POC Summary'!$B$123:$B$124,MATCH(1,'POC Summary'!$K$123:$K$124,0)))</f>
        <v/>
      </c>
      <c r="C22" s="323" t="str">
        <f>IF(ISNA(MATCH(1,'POC Summary'!$K$123:$K$124,0)),"",INDEX('POC Summary'!$E$123:$E$124,MATCH(1,'POC Summary'!$K$123:$K$124,0)))</f>
        <v/>
      </c>
    </row>
    <row r="23" spans="1:3" ht="12.75" customHeight="1">
      <c r="A23" s="479"/>
      <c r="B23" s="318" t="str">
        <f>IF(ISNA(MATCH(2,'POC Summary'!$K$123:$K$124,0)),"",INDEX('POC Summary'!$B$123:$B$124,MATCH(2,'POC Summary'!$K$123:$K$124,0)))</f>
        <v/>
      </c>
      <c r="C23" s="319" t="str">
        <f>IF(ISNA(MATCH(2,'POC Summary'!$K$123:$K$124,0)),"",INDEX('POC Summary'!$E$123:$E$124,MATCH(2,'POC Summary'!$K$123:$K$124,0)))</f>
        <v/>
      </c>
    </row>
    <row r="24" spans="1:3" ht="12.75" customHeight="1">
      <c r="A24" s="480"/>
      <c r="B24" s="320" t="str">
        <f>IF(ISNA(MATCH(3,'POC Summary'!$K$123:$K$124,0)),"",INDEX('POC Summary'!$B$123:$B$124,MATCH(3,'POC Summary'!$K$123:$K$124,0)))</f>
        <v/>
      </c>
      <c r="C24" s="321" t="str">
        <f>IF(ISNA(MATCH(3,'POC Summary'!$K$123:$K$124,0)),"",INDEX('POC Summary'!$E$123:$E$124,MATCH(3,'POC Summary'!$K$123:$K$124,0)))</f>
        <v/>
      </c>
    </row>
    <row r="25" spans="1:3" ht="12.75" customHeight="1">
      <c r="A25" s="481" t="s">
        <v>296</v>
      </c>
      <c r="B25" s="318" t="str">
        <f>IF(ISNA(MATCH(1,'POC Summary'!$K$132:$K$134,0)),"",INDEX('POC Summary'!$B$132:$B$134,MATCH(1,'POC Summary'!$K$132:$K$134,0)))</f>
        <v/>
      </c>
      <c r="C25" s="319" t="str">
        <f>IF(ISNA(MATCH(1,'POC Summary'!$K$132:$K$134,0)),"",INDEX('POC Summary'!$E$132:$E$134,MATCH(1,'POC Summary'!$K$132:$K$134,0)))</f>
        <v/>
      </c>
    </row>
    <row r="26" spans="1:3" ht="12.75" customHeight="1">
      <c r="A26" s="479"/>
      <c r="B26" s="318" t="str">
        <f>IF(ISNA(MATCH(2,'POC Summary'!$K$132:$K$134,0)),"",INDEX('POC Summary'!$B$132:$B$134,MATCH(2,'POC Summary'!$K$132:$K$134,0)))</f>
        <v/>
      </c>
      <c r="C26" s="319" t="str">
        <f>IF(ISNA(MATCH(2,'POC Summary'!$K$132:$K$134,0)),"",INDEX('POC Summary'!$E$132:$E$134,MATCH(2,'POC Summary'!$K$132:$K$134,0)))</f>
        <v/>
      </c>
    </row>
    <row r="27" spans="1:3" ht="12.75" customHeight="1">
      <c r="A27" s="479"/>
      <c r="B27" s="318" t="str">
        <f>IF(ISNA(MATCH(3,'POC Summary'!$K$132:$K$134,0)),"",INDEX('POC Summary'!$B$132:$B$134,MATCH(3,'POC Summary'!$K$132:$K$134,0)))</f>
        <v/>
      </c>
      <c r="C27" s="319" t="str">
        <f>IF(ISNA(MATCH(3,'POC Summary'!$K$132:$K$134,0)),"",INDEX('POC Summary'!$E$132:$E$134,MATCH(3,'POC Summary'!$K$132:$K$134,0)))</f>
        <v/>
      </c>
    </row>
    <row r="28" spans="1:3" ht="12.75" customHeight="1">
      <c r="A28" s="480"/>
      <c r="B28" s="318" t="str">
        <f>IF(ISNA(MATCH(4,'POC Summary'!$K$132:$K$134,0)),"",INDEX('POC Summary'!$B$132:$B$134,MATCH(4,'POC Summary'!$K$132:$K$134,0)))</f>
        <v/>
      </c>
      <c r="C28" s="319" t="str">
        <f>IF(ISNA(MATCH(4,'POC Summary'!$K$132:$K$134,0)),"",INDEX('POC Summary'!$E$132:$E$134,MATCH(4,'POC Summary'!$K$132:$K$134,0)))</f>
        <v/>
      </c>
    </row>
    <row r="29" spans="1:3" ht="12.75" customHeight="1">
      <c r="A29" s="481" t="s">
        <v>284</v>
      </c>
      <c r="B29" s="322" t="str">
        <f>IF(ISNA(MATCH(1,'POC Summary'!$K$142,0)),"",INDEX('POC Summary'!$B$142,MATCH(1,'POC Summary'!$K$142,0)))</f>
        <v/>
      </c>
      <c r="C29" s="323" t="str">
        <f>IF(ISNA(MATCH(1,'POC Summary'!$K$142,0)),"",INDEX('POC Summary'!$E$142,MATCH(1,'POC Summary'!$K$142,0)))</f>
        <v/>
      </c>
    </row>
    <row r="30" spans="1:3" ht="12.75" customHeight="1">
      <c r="A30" s="479"/>
      <c r="B30" s="318" t="str">
        <f>IF(ISNA(MATCH(2,'POC Summary'!$K$142,0)),"",INDEX('POC Summary'!$B$142,MATCH(2,'POC Summary'!$K$142,0)))</f>
        <v/>
      </c>
      <c r="C30" s="319" t="str">
        <f>IF(ISNA(MATCH(2,'POC Summary'!$K$142,0)),"",INDEX('POC Summary'!$E$142,MATCH(2,'POC Summary'!$K$142,0)))</f>
        <v/>
      </c>
    </row>
    <row r="31" spans="1:3" ht="12.75" customHeight="1">
      <c r="A31" s="480"/>
      <c r="B31" s="318" t="str">
        <f>IF(ISNA(MATCH(3,'POC Summary'!$K$142,0)),"",INDEX('POC Summary'!$B$142,MATCH(3,'POC Summary'!$K$142,0)))</f>
        <v/>
      </c>
      <c r="C31" s="319" t="str">
        <f>IF(ISNA(MATCH(3,'POC Summary'!$K$142,0)),"",INDEX('POC Summary'!$E$142,MATCH(3,'POC Summary'!$K$142,0)))</f>
        <v/>
      </c>
    </row>
    <row r="32" spans="1:3" ht="12.75" customHeight="1">
      <c r="A32" s="482" t="s">
        <v>285</v>
      </c>
      <c r="B32" s="322" t="str">
        <f>IF(ISNA(MATCH(1,'POC Summary'!$K$150,0)),"",INDEX('POC Summary'!$B$150,MATCH(1,'POC Summary'!$K$150,0)))</f>
        <v/>
      </c>
      <c r="C32" s="323" t="str">
        <f>IF(ISNA(MATCH(1,'POC Summary'!$K$150,0)),"",INDEX('POC Summary'!$E$150,MATCH(1,'POC Summary'!$K$150,0)))</f>
        <v/>
      </c>
    </row>
    <row r="33" spans="1:3" ht="12.75" customHeight="1">
      <c r="A33" s="483"/>
      <c r="B33" s="318" t="str">
        <f>IF(ISNA(MATCH(2,'POC Summary'!$K$150,0)),"",INDEX('POC Summary'!$B$150,MATCH(2,'POC Summary'!$K$150,0)))</f>
        <v/>
      </c>
      <c r="C33" s="319" t="str">
        <f>IF(ISNA(MATCH(2,'POC Summary'!$K$150,0)),"",INDEX('POC Summary'!$E$150,MATCH(2,'POC Summary'!$K$150,0)))</f>
        <v/>
      </c>
    </row>
    <row r="34" spans="1:3" ht="12.75" customHeight="1">
      <c r="A34" s="484"/>
      <c r="B34" s="318" t="str">
        <f>IF(ISNA(MATCH(3,'POC Summary'!$K$150,0)),"",INDEX('POC Summary'!$B$150,MATCH(3,'POC Summary'!$K$150,0)))</f>
        <v/>
      </c>
      <c r="C34" s="319" t="str">
        <f>IF(ISNA(MATCH(3,'POC Summary'!$K$150,0)),"",INDEX('POC Summary'!$E$150,MATCH(3,'POC Summary'!$K$150,0)))</f>
        <v/>
      </c>
    </row>
    <row r="35" spans="1:3" ht="12.75" customHeight="1">
      <c r="A35" s="481" t="s">
        <v>262</v>
      </c>
      <c r="B35" s="322" t="str">
        <f>IF(ISNA(MATCH(1,'POC Summary'!$K$157:$K$158,0)),"",INDEX('POC Summary'!$B$157:$B$158,MATCH(1,'POC Summary'!$K$157:$K$158,0)))</f>
        <v/>
      </c>
      <c r="C35" s="323" t="str">
        <f>IF(ISNA(MATCH(1,'POC Summary'!$K$157:$K$158,0)),"",INDEX('POC Summary'!$E$157:$E$158,MATCH(1,'POC Summary'!$K$157:$K$158,0)))</f>
        <v/>
      </c>
    </row>
    <row r="36" spans="1:3" ht="12.75" customHeight="1">
      <c r="A36" s="479"/>
      <c r="B36" s="318" t="str">
        <f>IF(ISNA(MATCH(2,'POC Summary'!$K$157:$K$158,0)),"",INDEX('POC Summary'!$B$157:$B$158,MATCH(2,'POC Summary'!$K$157:$K$158,0)))</f>
        <v/>
      </c>
      <c r="C36" s="319" t="str">
        <f>IF(ISNA(MATCH(2,'POC Summary'!$K$157:$K$158,0)),"",INDEX('POC Summary'!$E$157:$E$158,MATCH(2,'POC Summary'!$K$157:$K$158,0)))</f>
        <v/>
      </c>
    </row>
    <row r="37" spans="1:3" ht="12.75" customHeight="1">
      <c r="A37" s="480"/>
      <c r="B37" s="318" t="str">
        <f>IF(ISNA(MATCH(3,'POC Summary'!$K$157:$K$158,0)),"",INDEX('POC Summary'!$B$157:$B$158,MATCH(3,'POC Summary'!$K$157:$K$158,0)))</f>
        <v/>
      </c>
      <c r="C37" s="319" t="str">
        <f>IF(ISNA(MATCH(3,'POC Summary'!$K$157:$K$158,0)),"",INDEX('POC Summary'!$E$157:$E$158,MATCH(3,'POC Summary'!$K$157:$K$158,0)))</f>
        <v/>
      </c>
    </row>
    <row r="38" spans="1:3" ht="12.75" customHeight="1">
      <c r="A38" s="481" t="s">
        <v>270</v>
      </c>
      <c r="B38" s="322" t="str">
        <f>IF(ISNA(MATCH(1,'POC Summary'!$K$166:$K$167,0)),"",INDEX('POC Summary'!$B$166:$B$167,MATCH(1,'POC Summary'!$K$166:$K$167,0)))</f>
        <v/>
      </c>
      <c r="C38" s="323" t="str">
        <f>IF(ISNA(MATCH(1,'POC Summary'!$K$166:$K$167,0)),"",INDEX('POC Summary'!$E$166:$E$167,MATCH(1,'POC Summary'!$K$166:$K$167,0)))</f>
        <v/>
      </c>
    </row>
    <row r="39" spans="1:3" ht="12.75" customHeight="1">
      <c r="A39" s="479"/>
      <c r="B39" s="318" t="str">
        <f>IF(ISNA(MATCH(2,'POC Summary'!$K$166:$K$167,0)),"",INDEX('POC Summary'!$B$166:$B$167,MATCH(2,'POC Summary'!$K$166:$K$167,0)))</f>
        <v/>
      </c>
      <c r="C39" s="319" t="str">
        <f>IF(ISNA(MATCH(2,'POC Summary'!$K$166:$K$167,0)),"",INDEX('POC Summary'!$E$166:$E$167,MATCH(2,'POC Summary'!$K$166:$K$167,0)))</f>
        <v/>
      </c>
    </row>
    <row r="40" spans="1:3" ht="12.75" customHeight="1">
      <c r="A40" s="480"/>
      <c r="B40" s="320" t="str">
        <f>IF(ISNA(MATCH(3,'POC Summary'!$K$166:$K$167,0)),"",INDEX('POC Summary'!$B$166:$B$167,MATCH(3,'POC Summary'!$K$166:$K$167,0)))</f>
        <v/>
      </c>
      <c r="C40" s="321" t="str">
        <f>IF(ISNA(MATCH(3,'POC Summary'!$K$166:$K$167,0)),"",INDEX('POC Summary'!$E$166:$E$167,MATCH(3,'POC Summary'!$K$166:$K$167,0)))</f>
        <v/>
      </c>
    </row>
  </sheetData>
  <sheetProtection sheet="1" objects="1" scenarios="1"/>
  <mergeCells count="10">
    <mergeCell ref="A32:A34"/>
    <mergeCell ref="A35:A37"/>
    <mergeCell ref="A38:A40"/>
    <mergeCell ref="A15:A17"/>
    <mergeCell ref="A22:A24"/>
    <mergeCell ref="A8:A10"/>
    <mergeCell ref="A11:A14"/>
    <mergeCell ref="A18:A21"/>
    <mergeCell ref="A25:A28"/>
    <mergeCell ref="A29:A31"/>
  </mergeCells>
  <printOptions horizontalCentered="1"/>
  <pageMargins left="0.2" right="0.2" top="0.3" bottom="0.3" header="0" footer="0"/>
  <pageSetup orientation="landscape" horizontalDpi="1200" verticalDpi="1200" r:id="rId1"/>
  <headerFooter>
    <oddFooter>&amp;C&amp;P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
  <sheetViews>
    <sheetView workbookViewId="0">
      <pane ySplit="1" topLeftCell="A2" activePane="bottomLeft" state="frozen"/>
      <selection activeCell="B4" sqref="B4"/>
      <selection pane="bottomLeft" activeCell="A8" sqref="A8:BF8"/>
    </sheetView>
  </sheetViews>
  <sheetFormatPr defaultColWidth="9.140625" defaultRowHeight="12.75"/>
  <cols>
    <col min="1" max="1" width="35.7109375" style="114" customWidth="1"/>
    <col min="2" max="3" width="9.7109375" style="114" customWidth="1"/>
    <col min="4" max="6" width="9.140625" style="114"/>
    <col min="7" max="7" width="9.42578125" style="114" bestFit="1" customWidth="1"/>
    <col min="8" max="8" width="9.140625" style="114"/>
    <col min="9" max="9" width="9.140625" style="114" bestFit="1" customWidth="1"/>
    <col min="10" max="11" width="9.140625" style="114"/>
    <col min="12" max="12" width="9.42578125" style="114" bestFit="1" customWidth="1"/>
    <col min="13" max="16" width="9.140625" style="114"/>
    <col min="17" max="17" width="9.42578125" style="114" bestFit="1" customWidth="1"/>
    <col min="18" max="26" width="9.140625" style="114"/>
    <col min="27" max="27" width="9.42578125" style="114" bestFit="1" customWidth="1"/>
    <col min="28" max="36" width="9.140625" style="114"/>
    <col min="37" max="37" width="9.42578125" style="114" bestFit="1" customWidth="1"/>
    <col min="38" max="41" width="9.140625" style="114"/>
    <col min="42" max="42" width="9.42578125" style="114" bestFit="1" customWidth="1"/>
    <col min="43" max="46" width="9.140625" style="114"/>
    <col min="47" max="47" width="9.42578125" style="114" bestFit="1" customWidth="1"/>
    <col min="48" max="51" width="9.140625" style="114"/>
    <col min="52" max="52" width="9.42578125" style="114" bestFit="1" customWidth="1"/>
    <col min="53" max="56" width="9.140625" style="114"/>
    <col min="57" max="57" width="9.42578125" style="114" bestFit="1" customWidth="1"/>
    <col min="58" max="16384" width="9.140625" style="114"/>
  </cols>
  <sheetData>
    <row r="1" spans="1:58" s="242" customFormat="1" ht="20.100000000000001" customHeight="1">
      <c r="A1" s="271"/>
      <c r="B1" s="271"/>
      <c r="C1" s="271"/>
      <c r="D1" s="271" t="s">
        <v>256</v>
      </c>
      <c r="E1" s="271"/>
      <c r="F1" s="271"/>
      <c r="G1" s="271"/>
      <c r="H1" s="271"/>
      <c r="I1" s="271"/>
      <c r="J1" s="271"/>
      <c r="K1" s="271"/>
      <c r="L1" s="271"/>
      <c r="M1" s="271"/>
      <c r="N1" s="271"/>
      <c r="O1" s="271"/>
      <c r="P1" s="271"/>
      <c r="Q1" s="271"/>
      <c r="R1" s="271"/>
      <c r="S1" s="271"/>
      <c r="T1" s="271"/>
      <c r="U1" s="271"/>
      <c r="V1" s="271"/>
      <c r="W1" s="271"/>
      <c r="X1" s="271" t="s">
        <v>256</v>
      </c>
      <c r="Y1" s="271"/>
      <c r="Z1" s="271"/>
      <c r="AA1" s="271"/>
      <c r="AB1" s="271"/>
      <c r="AC1" s="271"/>
      <c r="AD1" s="271"/>
      <c r="AE1" s="271"/>
      <c r="AF1" s="271"/>
      <c r="AG1" s="271"/>
      <c r="AH1" s="271"/>
      <c r="AI1" s="271"/>
      <c r="AJ1" s="271"/>
      <c r="AK1" s="271"/>
      <c r="AL1" s="271"/>
      <c r="AM1" s="271"/>
      <c r="AN1" s="271"/>
      <c r="AO1" s="271"/>
      <c r="AP1" s="271"/>
      <c r="AQ1" s="271"/>
      <c r="AR1" s="271" t="s">
        <v>256</v>
      </c>
      <c r="AS1" s="271"/>
      <c r="AT1" s="271"/>
      <c r="AU1" s="271"/>
      <c r="AV1" s="271"/>
      <c r="AW1" s="271"/>
      <c r="AX1" s="271"/>
      <c r="AY1" s="271"/>
      <c r="AZ1" s="271"/>
      <c r="BA1" s="271"/>
      <c r="BB1" s="271"/>
      <c r="BC1" s="271"/>
      <c r="BD1" s="271"/>
      <c r="BE1" s="271"/>
      <c r="BF1" s="271"/>
    </row>
    <row r="2" spans="1:58" s="242" customFormat="1"/>
    <row r="3" spans="1:58" s="242" customFormat="1" ht="18">
      <c r="A3" s="243" t="s">
        <v>301</v>
      </c>
      <c r="B3" s="244"/>
      <c r="C3" s="244"/>
      <c r="D3" s="243"/>
      <c r="E3" s="244"/>
      <c r="F3" s="244"/>
      <c r="G3" s="244"/>
      <c r="H3" s="244"/>
      <c r="I3" s="244"/>
      <c r="J3" s="244"/>
      <c r="K3" s="244"/>
      <c r="L3" s="244"/>
      <c r="M3" s="244"/>
      <c r="N3" s="243"/>
      <c r="O3" s="244"/>
      <c r="P3" s="244"/>
      <c r="Q3" s="244"/>
      <c r="R3" s="244"/>
      <c r="S3" s="244"/>
      <c r="T3" s="244"/>
      <c r="U3" s="244"/>
      <c r="V3" s="244"/>
      <c r="W3" s="244"/>
      <c r="X3" s="243" t="s">
        <v>301</v>
      </c>
      <c r="Y3" s="244"/>
      <c r="Z3" s="244"/>
      <c r="AA3" s="244"/>
      <c r="AB3" s="244"/>
      <c r="AC3" s="244"/>
      <c r="AD3" s="244"/>
      <c r="AE3" s="244"/>
      <c r="AF3" s="244"/>
      <c r="AG3" s="244"/>
      <c r="AH3" s="244"/>
      <c r="AI3" s="244"/>
      <c r="AJ3" s="244"/>
      <c r="AK3" s="244"/>
      <c r="AL3" s="244"/>
      <c r="AM3" s="243"/>
      <c r="AN3" s="244"/>
      <c r="AO3" s="244"/>
      <c r="AP3" s="244"/>
      <c r="AQ3" s="244"/>
      <c r="AR3" s="243" t="s">
        <v>301</v>
      </c>
      <c r="AS3" s="244"/>
      <c r="AT3" s="244"/>
      <c r="AU3" s="244"/>
      <c r="AV3" s="244"/>
      <c r="AW3" s="243"/>
      <c r="AX3" s="244"/>
      <c r="AY3" s="244"/>
      <c r="AZ3" s="244"/>
      <c r="BA3" s="244"/>
      <c r="BB3" s="243"/>
      <c r="BC3" s="244"/>
      <c r="BD3" s="244"/>
      <c r="BE3" s="244"/>
      <c r="BF3" s="244"/>
    </row>
    <row r="4" spans="1:58" s="242" customFormat="1"/>
    <row r="5" spans="1:58" s="242" customFormat="1" ht="25.5">
      <c r="D5" s="247" t="s">
        <v>282</v>
      </c>
      <c r="E5" s="245"/>
      <c r="F5" s="245"/>
      <c r="G5" s="245"/>
      <c r="H5" s="246"/>
      <c r="I5" s="248" t="s">
        <v>297</v>
      </c>
      <c r="J5" s="249"/>
      <c r="K5" s="249"/>
      <c r="L5" s="249"/>
      <c r="M5" s="246"/>
      <c r="N5" s="247" t="s">
        <v>294</v>
      </c>
      <c r="O5" s="245"/>
      <c r="P5" s="245"/>
      <c r="Q5" s="245"/>
      <c r="R5" s="246"/>
      <c r="S5" s="431" t="s">
        <v>300</v>
      </c>
      <c r="T5" s="249"/>
      <c r="U5" s="249"/>
      <c r="V5" s="249"/>
      <c r="W5" s="249"/>
      <c r="X5" s="247" t="s">
        <v>295</v>
      </c>
      <c r="Y5" s="245"/>
      <c r="Z5" s="245"/>
      <c r="AA5" s="245"/>
      <c r="AB5" s="246"/>
      <c r="AC5" s="449" t="s">
        <v>296</v>
      </c>
      <c r="AD5" s="249"/>
      <c r="AE5" s="249"/>
      <c r="AF5" s="249"/>
      <c r="AG5" s="250"/>
      <c r="AH5" s="431" t="s">
        <v>284</v>
      </c>
      <c r="AI5" s="245"/>
      <c r="AJ5" s="245"/>
      <c r="AK5" s="245"/>
      <c r="AL5" s="246"/>
      <c r="AM5" s="248" t="s">
        <v>285</v>
      </c>
      <c r="AN5" s="245"/>
      <c r="AO5" s="245"/>
      <c r="AP5" s="245"/>
      <c r="AQ5" s="246"/>
      <c r="AR5" s="431" t="s">
        <v>262</v>
      </c>
      <c r="AS5" s="245"/>
      <c r="AT5" s="245"/>
      <c r="AU5" s="245"/>
      <c r="AV5" s="246"/>
      <c r="AW5" s="248" t="s">
        <v>270</v>
      </c>
      <c r="AX5" s="245"/>
      <c r="AY5" s="245"/>
      <c r="AZ5" s="245"/>
      <c r="BA5" s="246"/>
      <c r="BB5" s="248" t="s">
        <v>171</v>
      </c>
      <c r="BC5" s="249"/>
      <c r="BD5" s="249"/>
      <c r="BE5" s="249"/>
      <c r="BF5" s="250"/>
    </row>
    <row r="6" spans="1:58" s="242" customFormat="1"/>
    <row r="7" spans="1:58" s="242" customFormat="1" ht="51">
      <c r="A7" s="251" t="s">
        <v>40</v>
      </c>
      <c r="B7" s="252" t="s">
        <v>172</v>
      </c>
      <c r="C7" s="260" t="s">
        <v>173</v>
      </c>
      <c r="D7" s="255" t="s">
        <v>175</v>
      </c>
      <c r="E7" s="253" t="s">
        <v>18</v>
      </c>
      <c r="F7" s="253" t="s">
        <v>32</v>
      </c>
      <c r="G7" s="253" t="s">
        <v>33</v>
      </c>
      <c r="H7" s="254" t="s">
        <v>37</v>
      </c>
      <c r="I7" s="255" t="s">
        <v>176</v>
      </c>
      <c r="J7" s="253" t="s">
        <v>18</v>
      </c>
      <c r="K7" s="253" t="s">
        <v>32</v>
      </c>
      <c r="L7" s="253" t="s">
        <v>33</v>
      </c>
      <c r="M7" s="254" t="s">
        <v>37</v>
      </c>
      <c r="N7" s="255" t="s">
        <v>175</v>
      </c>
      <c r="O7" s="253" t="s">
        <v>18</v>
      </c>
      <c r="P7" s="253" t="s">
        <v>32</v>
      </c>
      <c r="Q7" s="253" t="s">
        <v>33</v>
      </c>
      <c r="R7" s="254" t="s">
        <v>37</v>
      </c>
      <c r="S7" s="255" t="s">
        <v>176</v>
      </c>
      <c r="T7" s="253" t="s">
        <v>18</v>
      </c>
      <c r="U7" s="253" t="s">
        <v>32</v>
      </c>
      <c r="V7" s="253" t="s">
        <v>33</v>
      </c>
      <c r="W7" s="254" t="s">
        <v>37</v>
      </c>
      <c r="X7" s="255" t="s">
        <v>175</v>
      </c>
      <c r="Y7" s="253" t="s">
        <v>18</v>
      </c>
      <c r="Z7" s="253" t="s">
        <v>32</v>
      </c>
      <c r="AA7" s="253" t="s">
        <v>33</v>
      </c>
      <c r="AB7" s="254" t="s">
        <v>37</v>
      </c>
      <c r="AC7" s="255" t="s">
        <v>176</v>
      </c>
      <c r="AD7" s="253" t="s">
        <v>18</v>
      </c>
      <c r="AE7" s="253" t="s">
        <v>32</v>
      </c>
      <c r="AF7" s="253" t="s">
        <v>33</v>
      </c>
      <c r="AG7" s="254" t="s">
        <v>37</v>
      </c>
      <c r="AH7" s="255" t="s">
        <v>176</v>
      </c>
      <c r="AI7" s="253" t="s">
        <v>18</v>
      </c>
      <c r="AJ7" s="253" t="s">
        <v>32</v>
      </c>
      <c r="AK7" s="253" t="s">
        <v>33</v>
      </c>
      <c r="AL7" s="254" t="s">
        <v>37</v>
      </c>
      <c r="AM7" s="255" t="s">
        <v>176</v>
      </c>
      <c r="AN7" s="253" t="s">
        <v>18</v>
      </c>
      <c r="AO7" s="253" t="s">
        <v>32</v>
      </c>
      <c r="AP7" s="253" t="s">
        <v>33</v>
      </c>
      <c r="AQ7" s="254" t="s">
        <v>37</v>
      </c>
      <c r="AR7" s="255" t="s">
        <v>176</v>
      </c>
      <c r="AS7" s="253" t="s">
        <v>18</v>
      </c>
      <c r="AT7" s="253" t="s">
        <v>32</v>
      </c>
      <c r="AU7" s="253" t="s">
        <v>33</v>
      </c>
      <c r="AV7" s="254" t="s">
        <v>37</v>
      </c>
      <c r="AW7" s="255" t="s">
        <v>176</v>
      </c>
      <c r="AX7" s="253" t="s">
        <v>18</v>
      </c>
      <c r="AY7" s="253" t="s">
        <v>32</v>
      </c>
      <c r="AZ7" s="253" t="s">
        <v>33</v>
      </c>
      <c r="BA7" s="254" t="s">
        <v>37</v>
      </c>
      <c r="BB7" s="255" t="s">
        <v>174</v>
      </c>
      <c r="BC7" s="253" t="s">
        <v>18</v>
      </c>
      <c r="BD7" s="253" t="s">
        <v>32</v>
      </c>
      <c r="BE7" s="253" t="s">
        <v>33</v>
      </c>
      <c r="BF7" s="254" t="s">
        <v>37</v>
      </c>
    </row>
    <row r="8" spans="1:58" s="242" customFormat="1" ht="20.100000000000001" customHeight="1">
      <c r="A8" s="242" t="e">
        <f>'Workbook Set-up'!B4+W8A8:X8S5A8:AB8S5A8:AB8A8:Z8A8:BF8:ADE8</f>
        <v>#NAME?</v>
      </c>
      <c r="B8" s="257">
        <f>'Workbook Set-up'!B13</f>
        <v>0</v>
      </c>
      <c r="C8" s="257">
        <f>'Workbook Set-up'!B14</f>
        <v>0</v>
      </c>
      <c r="D8" s="256" t="str">
        <f>IF('OVERALL SUMMARY'!$H$19=0,"",'OVERALL SUMMARY'!H19)</f>
        <v/>
      </c>
      <c r="E8" s="256" t="str">
        <f>IF('OVERALL SUMMARY'!$H$19=0,"",'OVERALL SUMMARY'!I19)</f>
        <v/>
      </c>
      <c r="F8" s="256" t="str">
        <f>IF('OVERALL SUMMARY'!$H$19=0,"",'OVERALL SUMMARY'!J19)</f>
        <v/>
      </c>
      <c r="G8" s="256" t="str">
        <f>IF('OVERALL SUMMARY'!$H$19=0,"",'OVERALL SUMMARY'!K19)</f>
        <v/>
      </c>
      <c r="H8" s="258" t="str">
        <f>IF('OVERALL SUMMARY'!$H$19=0,"",'OVERALL SUMMARY'!L19)</f>
        <v/>
      </c>
      <c r="I8" s="256" t="str">
        <f>IF('OVERALL SUMMARY'!$H$28=0,"",'OVERALL SUMMARY'!H28)</f>
        <v/>
      </c>
      <c r="J8" s="256" t="str">
        <f>IF('OVERALL SUMMARY'!$H$28=0,"",'OVERALL SUMMARY'!I28)</f>
        <v/>
      </c>
      <c r="K8" s="256" t="str">
        <f>IF('OVERALL SUMMARY'!$H$28=0,"",'OVERALL SUMMARY'!J28)</f>
        <v/>
      </c>
      <c r="L8" s="256" t="str">
        <f>IF('OVERALL SUMMARY'!$H$28=0,"",'OVERALL SUMMARY'!K28)</f>
        <v/>
      </c>
      <c r="M8" s="258" t="str">
        <f>IF('OVERALL SUMMARY'!$H$28=0,"",'OVERALL SUMMARY'!L28)</f>
        <v/>
      </c>
      <c r="N8" s="256" t="str">
        <f>IF('OVERALL SUMMARY'!$H$36=0,"",'OVERALL SUMMARY'!H36)</f>
        <v/>
      </c>
      <c r="O8" s="256" t="str">
        <f>IF('OVERALL SUMMARY'!$H$36=0,"",'OVERALL SUMMARY'!I36)</f>
        <v/>
      </c>
      <c r="P8" s="256" t="str">
        <f>IF('OVERALL SUMMARY'!$H$36=0,"",'OVERALL SUMMARY'!J36)</f>
        <v/>
      </c>
      <c r="Q8" s="256" t="str">
        <f>IF('OVERALL SUMMARY'!$H$36=0,"",'OVERALL SUMMARY'!K36)</f>
        <v/>
      </c>
      <c r="R8" s="259" t="str">
        <f>IF('OVERALL SUMMARY'!$H$36=0,"",'OVERALL SUMMARY'!L36)</f>
        <v/>
      </c>
      <c r="S8" s="256" t="str">
        <f>IF('OVERALL SUMMARY'!$H$45=0,"",'OVERALL SUMMARY'!H45)</f>
        <v/>
      </c>
      <c r="T8" s="256" t="str">
        <f>IF('OVERALL SUMMARY'!$H$45=0,"",'OVERALL SUMMARY'!I45)</f>
        <v/>
      </c>
      <c r="U8" s="256" t="str">
        <f>IF('OVERALL SUMMARY'!$H$45=0,"",'OVERALL SUMMARY'!J45)</f>
        <v/>
      </c>
      <c r="V8" s="256" t="str">
        <f>IF('OVERALL SUMMARY'!$H$45=0,"",'OVERALL SUMMARY'!K45)</f>
        <v/>
      </c>
      <c r="W8" s="259" t="str">
        <f>IF('OVERALL SUMMARY'!$H$45=0,"",'OVERALL SUMMARY'!L45)</f>
        <v/>
      </c>
      <c r="X8" s="256" t="str">
        <f>IF('OVERALL SUMMARY'!$H$53=0,"",'OVERALL SUMMARY'!H53)</f>
        <v/>
      </c>
      <c r="Y8" s="256" t="str">
        <f>IF('OVERALL SUMMARY'!$H$53=0,"",'OVERALL SUMMARY'!I53)</f>
        <v/>
      </c>
      <c r="Z8" s="256" t="str">
        <f>IF('OVERALL SUMMARY'!$H$53=0,"",'OVERALL SUMMARY'!J53)</f>
        <v/>
      </c>
      <c r="AA8" s="256" t="str">
        <f>IF('OVERALL SUMMARY'!$H$53=0,"",'OVERALL SUMMARY'!K53)</f>
        <v/>
      </c>
      <c r="AB8" s="259" t="str">
        <f>IF('OVERALL SUMMARY'!$H$53=0,"",'OVERALL SUMMARY'!L53)</f>
        <v/>
      </c>
      <c r="AC8" s="256" t="str">
        <f>IF('OVERALL SUMMARY'!$H$62=0,"",'OVERALL SUMMARY'!H62)</f>
        <v/>
      </c>
      <c r="AD8" s="256" t="str">
        <f>IF('OVERALL SUMMARY'!$H$62=0,"",'OVERALL SUMMARY'!I62)</f>
        <v/>
      </c>
      <c r="AE8" s="256" t="str">
        <f>IF('OVERALL SUMMARY'!$H$62=0,"",'OVERALL SUMMARY'!J62)</f>
        <v/>
      </c>
      <c r="AF8" s="256" t="str">
        <f>IF('OVERALL SUMMARY'!$H$62=0,"",'OVERALL SUMMARY'!K62)</f>
        <v/>
      </c>
      <c r="AG8" s="259" t="str">
        <f>IF('OVERALL SUMMARY'!$H$62=0,"",'OVERALL SUMMARY'!L62)</f>
        <v/>
      </c>
      <c r="AH8" s="256" t="str">
        <f>IF('OVERALL SUMMARY'!$H$69=0,"",'OVERALL SUMMARY'!H69)</f>
        <v/>
      </c>
      <c r="AI8" s="256" t="str">
        <f>IF('OVERALL SUMMARY'!$H$69=0,"",'OVERALL SUMMARY'!I69)</f>
        <v/>
      </c>
      <c r="AJ8" s="256" t="str">
        <f>IF('OVERALL SUMMARY'!$H$69=0,"",'OVERALL SUMMARY'!J69)</f>
        <v/>
      </c>
      <c r="AK8" s="256" t="str">
        <f>IF('OVERALL SUMMARY'!$H$69=0,"",'OVERALL SUMMARY'!K69)</f>
        <v/>
      </c>
      <c r="AL8" s="259" t="str">
        <f>IF('OVERALL SUMMARY'!$H$69=0,"",'OVERALL SUMMARY'!L69)</f>
        <v/>
      </c>
      <c r="AM8" s="256" t="str">
        <f>IF('OVERALL SUMMARY'!$H$76=0,"",'OVERALL SUMMARY'!H76)</f>
        <v/>
      </c>
      <c r="AN8" s="256" t="str">
        <f>IF('OVERALL SUMMARY'!$H$76=0,"",'OVERALL SUMMARY'!I76)</f>
        <v/>
      </c>
      <c r="AO8" s="256" t="str">
        <f>IF('OVERALL SUMMARY'!$H$76=0,"",'OVERALL SUMMARY'!J76)</f>
        <v/>
      </c>
      <c r="AP8" s="256" t="str">
        <f>IF('OVERALL SUMMARY'!$H$76=0,"",'OVERALL SUMMARY'!K76)</f>
        <v/>
      </c>
      <c r="AQ8" s="259" t="str">
        <f>IF('OVERALL SUMMARY'!$H$76=0,"",'OVERALL SUMMARY'!L76)</f>
        <v/>
      </c>
      <c r="AR8" s="256" t="str">
        <f>IF('OVERALL SUMMARY'!$H$84=0,"",'OVERALL SUMMARY'!H84)</f>
        <v/>
      </c>
      <c r="AS8" s="256" t="str">
        <f>IF('OVERALL SUMMARY'!$H$84=0,"",'OVERALL SUMMARY'!I84)</f>
        <v/>
      </c>
      <c r="AT8" s="256" t="str">
        <f>IF('OVERALL SUMMARY'!$H$84=0,"",'OVERALL SUMMARY'!J84)</f>
        <v/>
      </c>
      <c r="AU8" s="256" t="str">
        <f>IF('OVERALL SUMMARY'!$H$84=0,"",'OVERALL SUMMARY'!K84)</f>
        <v/>
      </c>
      <c r="AV8" s="258" t="str">
        <f>IF('OVERALL SUMMARY'!$H$84=0,"",'OVERALL SUMMARY'!L84)</f>
        <v/>
      </c>
      <c r="AW8" s="256" t="str">
        <f>IF('OVERALL SUMMARY'!$H$92=0,"",'OVERALL SUMMARY'!H92)</f>
        <v/>
      </c>
      <c r="AX8" s="256" t="str">
        <f>IF('OVERALL SUMMARY'!$H$92=0,"",'OVERALL SUMMARY'!I92)</f>
        <v/>
      </c>
      <c r="AY8" s="256" t="str">
        <f>IF('OVERALL SUMMARY'!$H$92=0,"",'OVERALL SUMMARY'!J92)</f>
        <v/>
      </c>
      <c r="AZ8" s="256" t="str">
        <f>IF('OVERALL SUMMARY'!$H$92=0,"",'OVERALL SUMMARY'!K92)</f>
        <v/>
      </c>
      <c r="BA8" s="259" t="str">
        <f>IF('OVERALL SUMMARY'!$H$92=0,"",'OVERALL SUMMARY'!L92)</f>
        <v/>
      </c>
      <c r="BB8" s="256" t="str">
        <f>IF('OVERALL SUMMARY'!$H$10=0,"",'OVERALL SUMMARY'!H10)</f>
        <v/>
      </c>
      <c r="BC8" s="256" t="str">
        <f>IF('OVERALL SUMMARY'!$H$10=0,"",'OVERALL SUMMARY'!I10)</f>
        <v/>
      </c>
      <c r="BD8" s="256" t="str">
        <f>IF('OVERALL SUMMARY'!$H$10=0,"",'OVERALL SUMMARY'!J10)</f>
        <v/>
      </c>
      <c r="BE8" s="256" t="str">
        <f>IF('OVERALL SUMMARY'!$H$10=0,"",'OVERALL SUMMARY'!K10)</f>
        <v/>
      </c>
      <c r="BF8" s="259" t="str">
        <f>IF('OVERALL SUMMARY'!$H$10=0,"",'OVERALL SUMMARY'!L10)</f>
        <v/>
      </c>
    </row>
  </sheetData>
  <sheetProtection sheet="1" objects="1" scenarios="1"/>
  <printOptions horizontalCentered="1"/>
  <pageMargins left="0.2" right="0.2" top="0.5" bottom="0.5" header="0" footer="0"/>
  <pageSetup paperSize="5" scale="73" orientation="landscape" horizontalDpi="1200" verticalDpi="1200" r:id="rId1"/>
  <headerFooter>
    <oddFooter>&amp;C&amp;P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1"/>
  <sheetViews>
    <sheetView workbookViewId="0">
      <selection activeCell="B8" sqref="B8"/>
    </sheetView>
  </sheetViews>
  <sheetFormatPr defaultRowHeight="12.75"/>
  <cols>
    <col min="1" max="1" width="30.7109375" style="274" customWidth="1"/>
    <col min="2" max="254" width="9.140625" style="114"/>
    <col min="255" max="257" width="30.7109375" style="114" customWidth="1"/>
    <col min="258" max="510" width="9.140625" style="114"/>
    <col min="511" max="513" width="30.7109375" style="114" customWidth="1"/>
    <col min="514" max="766" width="9.140625" style="114"/>
    <col min="767" max="769" width="30.7109375" style="114" customWidth="1"/>
    <col min="770" max="1022" width="9.140625" style="114"/>
    <col min="1023" max="1025" width="30.7109375" style="114" customWidth="1"/>
    <col min="1026" max="1278" width="9.140625" style="114"/>
    <col min="1279" max="1281" width="30.7109375" style="114" customWidth="1"/>
    <col min="1282" max="1534" width="9.140625" style="114"/>
    <col min="1535" max="1537" width="30.7109375" style="114" customWidth="1"/>
    <col min="1538" max="1790" width="9.140625" style="114"/>
    <col min="1791" max="1793" width="30.7109375" style="114" customWidth="1"/>
    <col min="1794" max="2046" width="9.140625" style="114"/>
    <col min="2047" max="2049" width="30.7109375" style="114" customWidth="1"/>
    <col min="2050" max="2302" width="9.140625" style="114"/>
    <col min="2303" max="2305" width="30.7109375" style="114" customWidth="1"/>
    <col min="2306" max="2558" width="9.140625" style="114"/>
    <col min="2559" max="2561" width="30.7109375" style="114" customWidth="1"/>
    <col min="2562" max="2814" width="9.140625" style="114"/>
    <col min="2815" max="2817" width="30.7109375" style="114" customWidth="1"/>
    <col min="2818" max="3070" width="9.140625" style="114"/>
    <col min="3071" max="3073" width="30.7109375" style="114" customWidth="1"/>
    <col min="3074" max="3326" width="9.140625" style="114"/>
    <col min="3327" max="3329" width="30.7109375" style="114" customWidth="1"/>
    <col min="3330" max="3582" width="9.140625" style="114"/>
    <col min="3583" max="3585" width="30.7109375" style="114" customWidth="1"/>
    <col min="3586" max="3838" width="9.140625" style="114"/>
    <col min="3839" max="3841" width="30.7109375" style="114" customWidth="1"/>
    <col min="3842" max="4094" width="9.140625" style="114"/>
    <col min="4095" max="4097" width="30.7109375" style="114" customWidth="1"/>
    <col min="4098" max="4350" width="9.140625" style="114"/>
    <col min="4351" max="4353" width="30.7109375" style="114" customWidth="1"/>
    <col min="4354" max="4606" width="9.140625" style="114"/>
    <col min="4607" max="4609" width="30.7109375" style="114" customWidth="1"/>
    <col min="4610" max="4862" width="9.140625" style="114"/>
    <col min="4863" max="4865" width="30.7109375" style="114" customWidth="1"/>
    <col min="4866" max="5118" width="9.140625" style="114"/>
    <col min="5119" max="5121" width="30.7109375" style="114" customWidth="1"/>
    <col min="5122" max="5374" width="9.140625" style="114"/>
    <col min="5375" max="5377" width="30.7109375" style="114" customWidth="1"/>
    <col min="5378" max="5630" width="9.140625" style="114"/>
    <col min="5631" max="5633" width="30.7109375" style="114" customWidth="1"/>
    <col min="5634" max="5886" width="9.140625" style="114"/>
    <col min="5887" max="5889" width="30.7109375" style="114" customWidth="1"/>
    <col min="5890" max="6142" width="9.140625" style="114"/>
    <col min="6143" max="6145" width="30.7109375" style="114" customWidth="1"/>
    <col min="6146" max="6398" width="9.140625" style="114"/>
    <col min="6399" max="6401" width="30.7109375" style="114" customWidth="1"/>
    <col min="6402" max="6654" width="9.140625" style="114"/>
    <col min="6655" max="6657" width="30.7109375" style="114" customWidth="1"/>
    <col min="6658" max="6910" width="9.140625" style="114"/>
    <col min="6911" max="6913" width="30.7109375" style="114" customWidth="1"/>
    <col min="6914" max="7166" width="9.140625" style="114"/>
    <col min="7167" max="7169" width="30.7109375" style="114" customWidth="1"/>
    <col min="7170" max="7422" width="9.140625" style="114"/>
    <col min="7423" max="7425" width="30.7109375" style="114" customWidth="1"/>
    <col min="7426" max="7678" width="9.140625" style="114"/>
    <col min="7679" max="7681" width="30.7109375" style="114" customWidth="1"/>
    <col min="7682" max="7934" width="9.140625" style="114"/>
    <col min="7935" max="7937" width="30.7109375" style="114" customWidth="1"/>
    <col min="7938" max="8190" width="9.140625" style="114"/>
    <col min="8191" max="8193" width="30.7109375" style="114" customWidth="1"/>
    <col min="8194" max="8446" width="9.140625" style="114"/>
    <col min="8447" max="8449" width="30.7109375" style="114" customWidth="1"/>
    <col min="8450" max="8702" width="9.140625" style="114"/>
    <col min="8703" max="8705" width="30.7109375" style="114" customWidth="1"/>
    <col min="8706" max="8958" width="9.140625" style="114"/>
    <col min="8959" max="8961" width="30.7109375" style="114" customWidth="1"/>
    <col min="8962" max="9214" width="9.140625" style="114"/>
    <col min="9215" max="9217" width="30.7109375" style="114" customWidth="1"/>
    <col min="9218" max="9470" width="9.140625" style="114"/>
    <col min="9471" max="9473" width="30.7109375" style="114" customWidth="1"/>
    <col min="9474" max="9726" width="9.140625" style="114"/>
    <col min="9727" max="9729" width="30.7109375" style="114" customWidth="1"/>
    <col min="9730" max="9982" width="9.140625" style="114"/>
    <col min="9983" max="9985" width="30.7109375" style="114" customWidth="1"/>
    <col min="9986" max="10238" width="9.140625" style="114"/>
    <col min="10239" max="10241" width="30.7109375" style="114" customWidth="1"/>
    <col min="10242" max="10494" width="9.140625" style="114"/>
    <col min="10495" max="10497" width="30.7109375" style="114" customWidth="1"/>
    <col min="10498" max="10750" width="9.140625" style="114"/>
    <col min="10751" max="10753" width="30.7109375" style="114" customWidth="1"/>
    <col min="10754" max="11006" width="9.140625" style="114"/>
    <col min="11007" max="11009" width="30.7109375" style="114" customWidth="1"/>
    <col min="11010" max="11262" width="9.140625" style="114"/>
    <col min="11263" max="11265" width="30.7109375" style="114" customWidth="1"/>
    <col min="11266" max="11518" width="9.140625" style="114"/>
    <col min="11519" max="11521" width="30.7109375" style="114" customWidth="1"/>
    <col min="11522" max="11774" width="9.140625" style="114"/>
    <col min="11775" max="11777" width="30.7109375" style="114" customWidth="1"/>
    <col min="11778" max="12030" width="9.140625" style="114"/>
    <col min="12031" max="12033" width="30.7109375" style="114" customWidth="1"/>
    <col min="12034" max="12286" width="9.140625" style="114"/>
    <col min="12287" max="12289" width="30.7109375" style="114" customWidth="1"/>
    <col min="12290" max="12542" width="9.140625" style="114"/>
    <col min="12543" max="12545" width="30.7109375" style="114" customWidth="1"/>
    <col min="12546" max="12798" width="9.140625" style="114"/>
    <col min="12799" max="12801" width="30.7109375" style="114" customWidth="1"/>
    <col min="12802" max="13054" width="9.140625" style="114"/>
    <col min="13055" max="13057" width="30.7109375" style="114" customWidth="1"/>
    <col min="13058" max="13310" width="9.140625" style="114"/>
    <col min="13311" max="13313" width="30.7109375" style="114" customWidth="1"/>
    <col min="13314" max="13566" width="9.140625" style="114"/>
    <col min="13567" max="13569" width="30.7109375" style="114" customWidth="1"/>
    <col min="13570" max="13822" width="9.140625" style="114"/>
    <col min="13823" max="13825" width="30.7109375" style="114" customWidth="1"/>
    <col min="13826" max="14078" width="9.140625" style="114"/>
    <col min="14079" max="14081" width="30.7109375" style="114" customWidth="1"/>
    <col min="14082" max="14334" width="9.140625" style="114"/>
    <col min="14335" max="14337" width="30.7109375" style="114" customWidth="1"/>
    <col min="14338" max="14590" width="9.140625" style="114"/>
    <col min="14591" max="14593" width="30.7109375" style="114" customWidth="1"/>
    <col min="14594" max="14846" width="9.140625" style="114"/>
    <col min="14847" max="14849" width="30.7109375" style="114" customWidth="1"/>
    <col min="14850" max="15102" width="9.140625" style="114"/>
    <col min="15103" max="15105" width="30.7109375" style="114" customWidth="1"/>
    <col min="15106" max="15358" width="9.140625" style="114"/>
    <col min="15359" max="15361" width="30.7109375" style="114" customWidth="1"/>
    <col min="15362" max="15614" width="9.140625" style="114"/>
    <col min="15615" max="15617" width="30.7109375" style="114" customWidth="1"/>
    <col min="15618" max="15870" width="9.140625" style="114"/>
    <col min="15871" max="15873" width="30.7109375" style="114" customWidth="1"/>
    <col min="15874" max="16126" width="9.140625" style="114"/>
    <col min="16127" max="16129" width="30.7109375" style="114" customWidth="1"/>
    <col min="16130" max="16384" width="9.140625" style="114"/>
  </cols>
  <sheetData>
    <row r="1" spans="1:1" ht="13.5" thickBot="1">
      <c r="A1" s="275" t="s">
        <v>180</v>
      </c>
    </row>
    <row r="2" spans="1:1" ht="13.5" thickTop="1">
      <c r="A2" s="276" t="s">
        <v>50</v>
      </c>
    </row>
    <row r="3" spans="1:1">
      <c r="A3" s="277" t="s">
        <v>51</v>
      </c>
    </row>
    <row r="4" spans="1:1">
      <c r="A4" s="277" t="s">
        <v>52</v>
      </c>
    </row>
    <row r="5" spans="1:1">
      <c r="A5" s="277" t="s">
        <v>53</v>
      </c>
    </row>
    <row r="6" spans="1:1">
      <c r="A6" s="277" t="s">
        <v>54</v>
      </c>
    </row>
    <row r="7" spans="1:1">
      <c r="A7" s="277" t="s">
        <v>55</v>
      </c>
    </row>
    <row r="8" spans="1:1">
      <c r="A8" s="277" t="s">
        <v>56</v>
      </c>
    </row>
    <row r="9" spans="1:1">
      <c r="A9" s="277" t="s">
        <v>57</v>
      </c>
    </row>
    <row r="10" spans="1:1">
      <c r="A10" s="277" t="s">
        <v>58</v>
      </c>
    </row>
    <row r="11" spans="1:1">
      <c r="A11" s="277" t="s">
        <v>59</v>
      </c>
    </row>
    <row r="12" spans="1:1">
      <c r="A12" s="277" t="s">
        <v>60</v>
      </c>
    </row>
    <row r="13" spans="1:1">
      <c r="A13" s="277" t="s">
        <v>61</v>
      </c>
    </row>
    <row r="14" spans="1:1">
      <c r="A14" s="277" t="s">
        <v>62</v>
      </c>
    </row>
    <row r="15" spans="1:1">
      <c r="A15" s="277" t="s">
        <v>63</v>
      </c>
    </row>
    <row r="16" spans="1:1">
      <c r="A16" s="277" t="s">
        <v>64</v>
      </c>
    </row>
    <row r="17" spans="1:1">
      <c r="A17" s="277" t="s">
        <v>65</v>
      </c>
    </row>
    <row r="18" spans="1:1">
      <c r="A18" s="277" t="s">
        <v>66</v>
      </c>
    </row>
    <row r="19" spans="1:1">
      <c r="A19" s="277" t="s">
        <v>67</v>
      </c>
    </row>
    <row r="20" spans="1:1">
      <c r="A20" s="277" t="s">
        <v>68</v>
      </c>
    </row>
    <row r="21" spans="1:1">
      <c r="A21" s="277" t="s">
        <v>69</v>
      </c>
    </row>
    <row r="22" spans="1:1">
      <c r="A22" s="277" t="s">
        <v>70</v>
      </c>
    </row>
    <row r="23" spans="1:1">
      <c r="A23" s="277" t="s">
        <v>71</v>
      </c>
    </row>
    <row r="24" spans="1:1">
      <c r="A24" s="277" t="s">
        <v>72</v>
      </c>
    </row>
    <row r="25" spans="1:1">
      <c r="A25" s="277" t="s">
        <v>73</v>
      </c>
    </row>
    <row r="26" spans="1:1">
      <c r="A26" s="277" t="s">
        <v>74</v>
      </c>
    </row>
    <row r="27" spans="1:1">
      <c r="A27" s="277" t="s">
        <v>149</v>
      </c>
    </row>
    <row r="28" spans="1:1">
      <c r="A28" s="277" t="s">
        <v>75</v>
      </c>
    </row>
    <row r="29" spans="1:1">
      <c r="A29" s="277" t="s">
        <v>76</v>
      </c>
    </row>
    <row r="30" spans="1:1">
      <c r="A30" s="277" t="s">
        <v>77</v>
      </c>
    </row>
    <row r="31" spans="1:1">
      <c r="A31" s="277" t="s">
        <v>78</v>
      </c>
    </row>
    <row r="32" spans="1:1">
      <c r="A32" s="277" t="s">
        <v>79</v>
      </c>
    </row>
    <row r="33" spans="1:1">
      <c r="A33" s="277" t="s">
        <v>80</v>
      </c>
    </row>
    <row r="34" spans="1:1">
      <c r="A34" s="277" t="s">
        <v>81</v>
      </c>
    </row>
    <row r="35" spans="1:1">
      <c r="A35" s="277" t="s">
        <v>82</v>
      </c>
    </row>
    <row r="36" spans="1:1">
      <c r="A36" s="277" t="s">
        <v>83</v>
      </c>
    </row>
    <row r="37" spans="1:1">
      <c r="A37" s="277" t="s">
        <v>84</v>
      </c>
    </row>
    <row r="38" spans="1:1">
      <c r="A38" s="277" t="s">
        <v>85</v>
      </c>
    </row>
    <row r="39" spans="1:1">
      <c r="A39" s="277" t="s">
        <v>86</v>
      </c>
    </row>
    <row r="40" spans="1:1">
      <c r="A40" s="277" t="s">
        <v>87</v>
      </c>
    </row>
    <row r="41" spans="1:1">
      <c r="A41" s="277" t="s">
        <v>88</v>
      </c>
    </row>
    <row r="42" spans="1:1">
      <c r="A42" s="277" t="s">
        <v>89</v>
      </c>
    </row>
    <row r="43" spans="1:1">
      <c r="A43" s="277" t="s">
        <v>90</v>
      </c>
    </row>
    <row r="44" spans="1:1">
      <c r="A44" s="277" t="s">
        <v>91</v>
      </c>
    </row>
    <row r="45" spans="1:1">
      <c r="A45" s="277" t="s">
        <v>92</v>
      </c>
    </row>
    <row r="46" spans="1:1">
      <c r="A46" s="277" t="s">
        <v>93</v>
      </c>
    </row>
    <row r="47" spans="1:1">
      <c r="A47" s="277" t="s">
        <v>94</v>
      </c>
    </row>
    <row r="48" spans="1:1">
      <c r="A48" s="277" t="s">
        <v>95</v>
      </c>
    </row>
    <row r="49" spans="1:1">
      <c r="A49" s="277" t="s">
        <v>96</v>
      </c>
    </row>
    <row r="50" spans="1:1">
      <c r="A50" s="277" t="s">
        <v>97</v>
      </c>
    </row>
    <row r="51" spans="1:1">
      <c r="A51" s="277" t="s">
        <v>98</v>
      </c>
    </row>
    <row r="52" spans="1:1">
      <c r="A52" s="277" t="s">
        <v>99</v>
      </c>
    </row>
    <row r="53" spans="1:1">
      <c r="A53" s="277" t="s">
        <v>100</v>
      </c>
    </row>
    <row r="54" spans="1:1">
      <c r="A54" s="277" t="s">
        <v>101</v>
      </c>
    </row>
    <row r="55" spans="1:1">
      <c r="A55" s="277" t="s">
        <v>102</v>
      </c>
    </row>
    <row r="56" spans="1:1">
      <c r="A56" s="277" t="s">
        <v>103</v>
      </c>
    </row>
    <row r="57" spans="1:1">
      <c r="A57" s="277" t="s">
        <v>104</v>
      </c>
    </row>
    <row r="58" spans="1:1">
      <c r="A58" s="277" t="s">
        <v>105</v>
      </c>
    </row>
    <row r="59" spans="1:1">
      <c r="A59" s="277" t="s">
        <v>106</v>
      </c>
    </row>
    <row r="60" spans="1:1">
      <c r="A60" s="277" t="s">
        <v>107</v>
      </c>
    </row>
    <row r="61" spans="1:1">
      <c r="A61" s="277" t="s">
        <v>108</v>
      </c>
    </row>
    <row r="62" spans="1:1">
      <c r="A62" s="277" t="s">
        <v>109</v>
      </c>
    </row>
    <row r="63" spans="1:1">
      <c r="A63" s="277" t="s">
        <v>110</v>
      </c>
    </row>
    <row r="64" spans="1:1">
      <c r="A64" s="277" t="s">
        <v>111</v>
      </c>
    </row>
    <row r="65" spans="1:1">
      <c r="A65" s="277" t="s">
        <v>112</v>
      </c>
    </row>
    <row r="66" spans="1:1">
      <c r="A66" s="277" t="s">
        <v>113</v>
      </c>
    </row>
    <row r="67" spans="1:1">
      <c r="A67" s="277" t="s">
        <v>114</v>
      </c>
    </row>
    <row r="68" spans="1:1">
      <c r="A68" s="277" t="s">
        <v>115</v>
      </c>
    </row>
    <row r="69" spans="1:1">
      <c r="A69" s="277" t="s">
        <v>116</v>
      </c>
    </row>
    <row r="70" spans="1:1">
      <c r="A70" s="277" t="s">
        <v>117</v>
      </c>
    </row>
    <row r="71" spans="1:1">
      <c r="A71" s="277" t="s">
        <v>118</v>
      </c>
    </row>
    <row r="72" spans="1:1">
      <c r="A72" s="277" t="s">
        <v>119</v>
      </c>
    </row>
    <row r="73" spans="1:1">
      <c r="A73" s="277" t="s">
        <v>120</v>
      </c>
    </row>
    <row r="74" spans="1:1">
      <c r="A74" s="277" t="s">
        <v>121</v>
      </c>
    </row>
    <row r="75" spans="1:1">
      <c r="A75" s="277" t="s">
        <v>122</v>
      </c>
    </row>
    <row r="76" spans="1:1">
      <c r="A76" s="277" t="s">
        <v>123</v>
      </c>
    </row>
    <row r="77" spans="1:1">
      <c r="A77" s="277" t="s">
        <v>124</v>
      </c>
    </row>
    <row r="78" spans="1:1">
      <c r="A78" s="277" t="s">
        <v>125</v>
      </c>
    </row>
    <row r="79" spans="1:1">
      <c r="A79" s="277" t="s">
        <v>126</v>
      </c>
    </row>
    <row r="80" spans="1:1">
      <c r="A80" s="277" t="s">
        <v>127</v>
      </c>
    </row>
    <row r="81" spans="1:1">
      <c r="A81" s="277" t="s">
        <v>128</v>
      </c>
    </row>
    <row r="82" spans="1:1">
      <c r="A82" s="277" t="s">
        <v>129</v>
      </c>
    </row>
    <row r="83" spans="1:1">
      <c r="A83" s="277" t="s">
        <v>130</v>
      </c>
    </row>
    <row r="84" spans="1:1">
      <c r="A84" s="277" t="s">
        <v>131</v>
      </c>
    </row>
    <row r="85" spans="1:1">
      <c r="A85" s="277" t="s">
        <v>132</v>
      </c>
    </row>
    <row r="86" spans="1:1">
      <c r="A86" s="277" t="s">
        <v>133</v>
      </c>
    </row>
    <row r="87" spans="1:1">
      <c r="A87" s="277" t="s">
        <v>134</v>
      </c>
    </row>
    <row r="88" spans="1:1">
      <c r="A88" s="277" t="s">
        <v>135</v>
      </c>
    </row>
    <row r="89" spans="1:1">
      <c r="A89" s="277" t="s">
        <v>136</v>
      </c>
    </row>
    <row r="90" spans="1:1">
      <c r="A90" s="277" t="s">
        <v>137</v>
      </c>
    </row>
    <row r="91" spans="1:1">
      <c r="A91" s="277" t="s">
        <v>138</v>
      </c>
    </row>
    <row r="92" spans="1:1">
      <c r="A92" s="277" t="s">
        <v>139</v>
      </c>
    </row>
    <row r="93" spans="1:1">
      <c r="A93" s="277" t="s">
        <v>140</v>
      </c>
    </row>
    <row r="94" spans="1:1">
      <c r="A94" s="277" t="s">
        <v>141</v>
      </c>
    </row>
    <row r="95" spans="1:1">
      <c r="A95" s="277" t="s">
        <v>142</v>
      </c>
    </row>
    <row r="96" spans="1:1">
      <c r="A96" s="277" t="s">
        <v>143</v>
      </c>
    </row>
    <row r="97" spans="1:1">
      <c r="A97" s="277" t="s">
        <v>144</v>
      </c>
    </row>
    <row r="98" spans="1:1">
      <c r="A98" s="277" t="s">
        <v>145</v>
      </c>
    </row>
    <row r="99" spans="1:1">
      <c r="A99" s="277" t="s">
        <v>146</v>
      </c>
    </row>
    <row r="100" spans="1:1">
      <c r="A100" s="277" t="s">
        <v>147</v>
      </c>
    </row>
    <row r="101" spans="1:1">
      <c r="A101" s="278" t="s">
        <v>148</v>
      </c>
    </row>
  </sheetData>
  <autoFilter ref="A1:A101"/>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57"/>
  </sheetPr>
  <dimension ref="A1:D32"/>
  <sheetViews>
    <sheetView zoomScaleNormal="100" zoomScaleSheetLayoutView="85" workbookViewId="0">
      <pane ySplit="1" topLeftCell="A2" activePane="bottomLeft" state="frozen"/>
      <selection activeCell="B4" sqref="B4"/>
      <selection pane="bottomLeft" activeCell="B5" sqref="B5"/>
    </sheetView>
  </sheetViews>
  <sheetFormatPr defaultColWidth="8.85546875" defaultRowHeight="12.75"/>
  <cols>
    <col min="1" max="1" width="67.7109375"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60" customHeight="1" thickBot="1">
      <c r="A3" s="145" t="s">
        <v>1</v>
      </c>
      <c r="B3" s="146"/>
      <c r="D3" s="163"/>
    </row>
    <row r="4" spans="1:4" s="8" customFormat="1" ht="23.1" customHeight="1" thickBot="1">
      <c r="A4" s="6" t="s">
        <v>167</v>
      </c>
      <c r="B4" s="7"/>
    </row>
    <row r="5" spans="1:4" s="8" customFormat="1" ht="23.1" customHeight="1">
      <c r="A5" s="280" t="s">
        <v>162</v>
      </c>
      <c r="B5" s="281"/>
    </row>
    <row r="6" spans="1:4" s="8" customFormat="1" ht="23.1" customHeight="1">
      <c r="A6" s="282" t="s">
        <v>150</v>
      </c>
      <c r="B6" s="283"/>
    </row>
    <row r="7" spans="1:4" s="8" customFormat="1" ht="23.1" customHeight="1">
      <c r="A7" s="282" t="s">
        <v>151</v>
      </c>
      <c r="B7" s="283"/>
    </row>
    <row r="8" spans="1:4" s="8" customFormat="1" ht="23.1" customHeight="1">
      <c r="A8" s="282" t="s">
        <v>152</v>
      </c>
      <c r="B8" s="283"/>
    </row>
    <row r="9" spans="1:4" s="8" customFormat="1" ht="23.1" customHeight="1">
      <c r="A9" s="282" t="s">
        <v>153</v>
      </c>
      <c r="B9" s="283"/>
    </row>
    <row r="10" spans="1:4" s="8" customFormat="1" ht="23.1" customHeight="1">
      <c r="A10" s="282" t="s">
        <v>177</v>
      </c>
      <c r="B10" s="283"/>
    </row>
    <row r="11" spans="1:4" s="8" customFormat="1" ht="23.1" customHeight="1">
      <c r="A11" s="282" t="s">
        <v>178</v>
      </c>
      <c r="B11" s="283"/>
    </row>
    <row r="12" spans="1:4" s="8" customFormat="1" ht="23.1" customHeight="1" thickBot="1">
      <c r="A12" s="284" t="s">
        <v>179</v>
      </c>
      <c r="B12" s="285"/>
    </row>
    <row r="13" spans="1:4" s="8" customFormat="1" ht="23.1" customHeight="1">
      <c r="A13" s="280" t="s">
        <v>4</v>
      </c>
      <c r="B13" s="288"/>
    </row>
    <row r="14" spans="1:4" s="8" customFormat="1" ht="23.1" customHeight="1" thickBot="1">
      <c r="A14" s="286" t="s">
        <v>5</v>
      </c>
      <c r="B14" s="287"/>
    </row>
    <row r="15" spans="1:4" s="10" customFormat="1">
      <c r="A15" s="4"/>
      <c r="B15" s="9"/>
    </row>
    <row r="16" spans="1:4" s="10" customFormat="1">
      <c r="A16" s="4"/>
      <c r="B16" s="9"/>
    </row>
    <row r="17" spans="1:4" s="10" customFormat="1">
      <c r="A17" s="4"/>
      <c r="B17" s="9"/>
    </row>
    <row r="18" spans="1:4" s="10" customFormat="1">
      <c r="A18" s="4"/>
      <c r="B18" s="9"/>
    </row>
    <row r="19" spans="1:4" s="10" customFormat="1" ht="30.2" customHeight="1">
      <c r="A19" s="1" t="s">
        <v>6</v>
      </c>
      <c r="B19" s="2"/>
    </row>
    <row r="20" spans="1:4" s="10" customFormat="1" ht="31.5">
      <c r="A20" s="11" t="s">
        <v>7</v>
      </c>
      <c r="B20" s="11" t="s">
        <v>8</v>
      </c>
    </row>
    <row r="21" spans="1:4" s="10" customFormat="1" ht="20.100000000000001" customHeight="1">
      <c r="A21" s="12" t="s">
        <v>282</v>
      </c>
      <c r="B21" s="13"/>
      <c r="C21" s="218" t="str">
        <f t="shared" ref="C21:C30" si="0">IF(B21="Yes",ROW(),"")</f>
        <v/>
      </c>
      <c r="D21" s="218" t="str">
        <f t="shared" ref="D21:D30" si="1">IF(C21="","",RANK(C21,$C$21:$C$30,-1))</f>
        <v/>
      </c>
    </row>
    <row r="22" spans="1:4" s="10" customFormat="1" ht="20.100000000000001" customHeight="1">
      <c r="A22" s="12" t="s">
        <v>297</v>
      </c>
      <c r="B22" s="13"/>
      <c r="C22" s="218" t="str">
        <f t="shared" si="0"/>
        <v/>
      </c>
      <c r="D22" s="218" t="str">
        <f t="shared" si="1"/>
        <v/>
      </c>
    </row>
    <row r="23" spans="1:4" s="10" customFormat="1" ht="20.100000000000001" customHeight="1">
      <c r="A23" s="12" t="s">
        <v>294</v>
      </c>
      <c r="B23" s="13"/>
      <c r="C23" s="218" t="str">
        <f t="shared" si="0"/>
        <v/>
      </c>
      <c r="D23" s="218" t="str">
        <f t="shared" si="1"/>
        <v/>
      </c>
    </row>
    <row r="24" spans="1:4" s="10" customFormat="1" ht="20.100000000000001" customHeight="1">
      <c r="A24" s="12" t="s">
        <v>281</v>
      </c>
      <c r="B24" s="13"/>
      <c r="C24" s="218" t="str">
        <f t="shared" si="0"/>
        <v/>
      </c>
      <c r="D24" s="218" t="str">
        <f t="shared" si="1"/>
        <v/>
      </c>
    </row>
    <row r="25" spans="1:4" s="10" customFormat="1" ht="20.100000000000001" customHeight="1">
      <c r="A25" s="12" t="s">
        <v>295</v>
      </c>
      <c r="B25" s="13"/>
      <c r="C25" s="218" t="str">
        <f t="shared" si="0"/>
        <v/>
      </c>
      <c r="D25" s="218" t="str">
        <f t="shared" si="1"/>
        <v/>
      </c>
    </row>
    <row r="26" spans="1:4" s="10" customFormat="1" ht="20.100000000000001" customHeight="1">
      <c r="A26" s="12" t="s">
        <v>296</v>
      </c>
      <c r="B26" s="13"/>
      <c r="C26" s="218" t="str">
        <f t="shared" si="0"/>
        <v/>
      </c>
      <c r="D26" s="218" t="str">
        <f t="shared" si="1"/>
        <v/>
      </c>
    </row>
    <row r="27" spans="1:4" ht="20.100000000000001" customHeight="1">
      <c r="A27" s="12" t="s">
        <v>284</v>
      </c>
      <c r="B27" s="14"/>
      <c r="C27" s="218" t="str">
        <f t="shared" si="0"/>
        <v/>
      </c>
      <c r="D27" s="218" t="str">
        <f t="shared" si="1"/>
        <v/>
      </c>
    </row>
    <row r="28" spans="1:4" ht="20.100000000000001" customHeight="1">
      <c r="A28" s="12" t="s">
        <v>285</v>
      </c>
      <c r="B28" s="14"/>
      <c r="C28" s="218" t="str">
        <f t="shared" si="0"/>
        <v/>
      </c>
      <c r="D28" s="218" t="str">
        <f t="shared" si="1"/>
        <v/>
      </c>
    </row>
    <row r="29" spans="1:4" ht="20.100000000000001" customHeight="1">
      <c r="A29" s="12" t="s">
        <v>262</v>
      </c>
      <c r="B29" s="14"/>
      <c r="C29" s="218" t="str">
        <f t="shared" si="0"/>
        <v/>
      </c>
      <c r="D29" s="218" t="str">
        <f t="shared" si="1"/>
        <v/>
      </c>
    </row>
    <row r="30" spans="1:4" ht="20.100000000000001" customHeight="1">
      <c r="A30" s="12" t="s">
        <v>270</v>
      </c>
      <c r="B30" s="14"/>
      <c r="C30" s="218" t="str">
        <f t="shared" si="0"/>
        <v/>
      </c>
      <c r="D30" s="218" t="str">
        <f t="shared" si="1"/>
        <v/>
      </c>
    </row>
    <row r="31" spans="1:4" s="10" customFormat="1">
      <c r="A31" s="4"/>
      <c r="B31" s="9"/>
    </row>
    <row r="32" spans="1:4" s="10" customFormat="1">
      <c r="A32" s="4"/>
      <c r="B32" s="9"/>
    </row>
  </sheetData>
  <sheetProtection sheet="1" objects="1" scenarios="1"/>
  <conditionalFormatting sqref="B4:B14">
    <cfRule type="expression" dxfId="210" priority="46" stopIfTrue="1">
      <formula>B4=""</formula>
    </cfRule>
  </conditionalFormatting>
  <conditionalFormatting sqref="B22:B30">
    <cfRule type="cellIs" dxfId="209" priority="45" operator="equal">
      <formula>""</formula>
    </cfRule>
  </conditionalFormatting>
  <conditionalFormatting sqref="B21">
    <cfRule type="cellIs" dxfId="208" priority="44" operator="equal">
      <formula>""</formula>
    </cfRule>
  </conditionalFormatting>
  <dataValidations xWindow="949" yWindow="527" count="2">
    <dataValidation type="list" allowBlank="1" showInputMessage="1" showErrorMessage="1" prompt="Select the appropriate LME-MCO from the drop-down box choices." sqref="B4">
      <formula1>LME_MCO</formula1>
    </dataValidation>
    <dataValidation type="list" allowBlank="1" showInputMessage="1" showErrorMessage="1" sqref="B21:B30">
      <formula1>"Yes,No"</formula1>
    </dataValidation>
  </dataValidations>
  <printOptions horizontalCentered="1"/>
  <pageMargins left="0.2" right="0.2" top="0.3" bottom="0.3" header="0.25" footer="0"/>
  <pageSetup orientation="landscape" r:id="rId1"/>
  <headerFooter alignWithMargins="0">
    <oddFooter>&amp;L&amp;8Agency Information</oddFooter>
  </headerFooter>
  <rowBreaks count="1" manualBreakCount="1">
    <brk id="18" max="16383" man="1"/>
  </rowBreaks>
  <drawing r:id="rId2"/>
  <extLst>
    <ext xmlns:x14="http://schemas.microsoft.com/office/spreadsheetml/2009/9/main" uri="{CCE6A557-97BC-4b89-ADB6-D9C93CAAB3DF}">
      <x14:dataValidations xmlns:xm="http://schemas.microsoft.com/office/excel/2006/main" xWindow="949" yWindow="527" count="1">
        <x14:dataValidation type="list" allowBlank="1" showInputMessage="1" showErrorMessage="1">
          <x14:formula1>
            <xm:f>Reviewers!$A$1:$A$5</xm:f>
          </x14:formula1>
          <xm:sqref>B5:B12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11"/>
  <sheetViews>
    <sheetView workbookViewId="0">
      <selection activeCell="A11" sqref="A11"/>
    </sheetView>
  </sheetViews>
  <sheetFormatPr defaultColWidth="9.140625" defaultRowHeight="12.75"/>
  <cols>
    <col min="1" max="1" width="29.7109375" style="113" bestFit="1" customWidth="1"/>
    <col min="2" max="16384" width="9.140625" style="114"/>
  </cols>
  <sheetData>
    <row r="1" spans="1:1">
      <c r="A1" s="117" t="s">
        <v>41</v>
      </c>
    </row>
    <row r="2" spans="1:1">
      <c r="A2" s="115" t="s">
        <v>42</v>
      </c>
    </row>
    <row r="4" spans="1:1">
      <c r="A4" s="113" t="s">
        <v>43</v>
      </c>
    </row>
    <row r="5" spans="1:1">
      <c r="A5" s="116" t="s">
        <v>2</v>
      </c>
    </row>
    <row r="6" spans="1:1">
      <c r="A6" s="116" t="s">
        <v>44</v>
      </c>
    </row>
    <row r="7" spans="1:1">
      <c r="A7" s="116" t="s">
        <v>45</v>
      </c>
    </row>
    <row r="8" spans="1:1">
      <c r="A8" s="116" t="s">
        <v>46</v>
      </c>
    </row>
    <row r="9" spans="1:1">
      <c r="A9" s="116" t="s">
        <v>47</v>
      </c>
    </row>
    <row r="10" spans="1:1">
      <c r="A10" s="116" t="s">
        <v>196</v>
      </c>
    </row>
    <row r="11" spans="1:1">
      <c r="A11" s="116" t="s">
        <v>274</v>
      </c>
    </row>
  </sheetData>
  <sortState ref="A5:A12">
    <sortCondition ref="A5"/>
  </sortState>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100"/>
  <sheetViews>
    <sheetView workbookViewId="0"/>
  </sheetViews>
  <sheetFormatPr defaultRowHeight="12.75"/>
  <sheetData>
    <row r="1" spans="1:1">
      <c r="A1" s="134" t="s">
        <v>50</v>
      </c>
    </row>
    <row r="2" spans="1:1">
      <c r="A2" s="134" t="s">
        <v>51</v>
      </c>
    </row>
    <row r="3" spans="1:1">
      <c r="A3" s="134" t="s">
        <v>52</v>
      </c>
    </row>
    <row r="4" spans="1:1">
      <c r="A4" s="134" t="s">
        <v>53</v>
      </c>
    </row>
    <row r="5" spans="1:1">
      <c r="A5" s="134" t="s">
        <v>54</v>
      </c>
    </row>
    <row r="6" spans="1:1">
      <c r="A6" s="134" t="s">
        <v>55</v>
      </c>
    </row>
    <row r="7" spans="1:1">
      <c r="A7" s="134" t="s">
        <v>56</v>
      </c>
    </row>
    <row r="8" spans="1:1">
      <c r="A8" s="134" t="s">
        <v>57</v>
      </c>
    </row>
    <row r="9" spans="1:1">
      <c r="A9" s="134" t="s">
        <v>58</v>
      </c>
    </row>
    <row r="10" spans="1:1">
      <c r="A10" s="134" t="s">
        <v>59</v>
      </c>
    </row>
    <row r="11" spans="1:1">
      <c r="A11" s="134" t="s">
        <v>60</v>
      </c>
    </row>
    <row r="12" spans="1:1">
      <c r="A12" s="134" t="s">
        <v>61</v>
      </c>
    </row>
    <row r="13" spans="1:1">
      <c r="A13" s="134" t="s">
        <v>62</v>
      </c>
    </row>
    <row r="14" spans="1:1">
      <c r="A14" s="134" t="s">
        <v>63</v>
      </c>
    </row>
    <row r="15" spans="1:1">
      <c r="A15" s="134" t="s">
        <v>64</v>
      </c>
    </row>
    <row r="16" spans="1:1">
      <c r="A16" s="134" t="s">
        <v>65</v>
      </c>
    </row>
    <row r="17" spans="1:1">
      <c r="A17" s="134" t="s">
        <v>66</v>
      </c>
    </row>
    <row r="18" spans="1:1">
      <c r="A18" s="134" t="s">
        <v>67</v>
      </c>
    </row>
    <row r="19" spans="1:1">
      <c r="A19" s="134" t="s">
        <v>68</v>
      </c>
    </row>
    <row r="20" spans="1:1">
      <c r="A20" s="134" t="s">
        <v>69</v>
      </c>
    </row>
    <row r="21" spans="1:1">
      <c r="A21" s="134" t="s">
        <v>70</v>
      </c>
    </row>
    <row r="22" spans="1:1">
      <c r="A22" s="134" t="s">
        <v>71</v>
      </c>
    </row>
    <row r="23" spans="1:1">
      <c r="A23" s="134" t="s">
        <v>72</v>
      </c>
    </row>
    <row r="24" spans="1:1">
      <c r="A24" s="134" t="s">
        <v>73</v>
      </c>
    </row>
    <row r="25" spans="1:1">
      <c r="A25" s="134" t="s">
        <v>74</v>
      </c>
    </row>
    <row r="26" spans="1:1">
      <c r="A26" s="134" t="s">
        <v>149</v>
      </c>
    </row>
    <row r="27" spans="1:1">
      <c r="A27" s="134" t="s">
        <v>75</v>
      </c>
    </row>
    <row r="28" spans="1:1">
      <c r="A28" s="134" t="s">
        <v>76</v>
      </c>
    </row>
    <row r="29" spans="1:1">
      <c r="A29" s="134" t="s">
        <v>77</v>
      </c>
    </row>
    <row r="30" spans="1:1">
      <c r="A30" s="134" t="s">
        <v>78</v>
      </c>
    </row>
    <row r="31" spans="1:1">
      <c r="A31" s="134" t="s">
        <v>79</v>
      </c>
    </row>
    <row r="32" spans="1:1">
      <c r="A32" s="134" t="s">
        <v>80</v>
      </c>
    </row>
    <row r="33" spans="1:1">
      <c r="A33" s="134" t="s">
        <v>81</v>
      </c>
    </row>
    <row r="34" spans="1:1">
      <c r="A34" s="134" t="s">
        <v>82</v>
      </c>
    </row>
    <row r="35" spans="1:1">
      <c r="A35" s="134" t="s">
        <v>83</v>
      </c>
    </row>
    <row r="36" spans="1:1">
      <c r="A36" s="134" t="s">
        <v>84</v>
      </c>
    </row>
    <row r="37" spans="1:1">
      <c r="A37" s="134" t="s">
        <v>85</v>
      </c>
    </row>
    <row r="38" spans="1:1">
      <c r="A38" s="134" t="s">
        <v>86</v>
      </c>
    </row>
    <row r="39" spans="1:1">
      <c r="A39" s="134" t="s">
        <v>87</v>
      </c>
    </row>
    <row r="40" spans="1:1">
      <c r="A40" s="134" t="s">
        <v>88</v>
      </c>
    </row>
    <row r="41" spans="1:1">
      <c r="A41" s="134" t="s">
        <v>89</v>
      </c>
    </row>
    <row r="42" spans="1:1">
      <c r="A42" s="134" t="s">
        <v>90</v>
      </c>
    </row>
    <row r="43" spans="1:1">
      <c r="A43" s="134" t="s">
        <v>91</v>
      </c>
    </row>
    <row r="44" spans="1:1">
      <c r="A44" s="134" t="s">
        <v>92</v>
      </c>
    </row>
    <row r="45" spans="1:1">
      <c r="A45" s="134" t="s">
        <v>93</v>
      </c>
    </row>
    <row r="46" spans="1:1">
      <c r="A46" s="134" t="s">
        <v>94</v>
      </c>
    </row>
    <row r="47" spans="1:1">
      <c r="A47" s="134" t="s">
        <v>95</v>
      </c>
    </row>
    <row r="48" spans="1:1">
      <c r="A48" s="134" t="s">
        <v>96</v>
      </c>
    </row>
    <row r="49" spans="1:1">
      <c r="A49" s="134" t="s">
        <v>97</v>
      </c>
    </row>
    <row r="50" spans="1:1">
      <c r="A50" s="134" t="s">
        <v>98</v>
      </c>
    </row>
    <row r="51" spans="1:1">
      <c r="A51" s="134" t="s">
        <v>99</v>
      </c>
    </row>
    <row r="52" spans="1:1">
      <c r="A52" s="134" t="s">
        <v>100</v>
      </c>
    </row>
    <row r="53" spans="1:1">
      <c r="A53" s="134" t="s">
        <v>101</v>
      </c>
    </row>
    <row r="54" spans="1:1">
      <c r="A54" s="134" t="s">
        <v>102</v>
      </c>
    </row>
    <row r="55" spans="1:1">
      <c r="A55" s="134" t="s">
        <v>103</v>
      </c>
    </row>
    <row r="56" spans="1:1">
      <c r="A56" s="134" t="s">
        <v>104</v>
      </c>
    </row>
    <row r="57" spans="1:1">
      <c r="A57" s="134" t="s">
        <v>105</v>
      </c>
    </row>
    <row r="58" spans="1:1">
      <c r="A58" s="134" t="s">
        <v>106</v>
      </c>
    </row>
    <row r="59" spans="1:1">
      <c r="A59" s="134" t="s">
        <v>107</v>
      </c>
    </row>
    <row r="60" spans="1:1">
      <c r="A60" s="134" t="s">
        <v>108</v>
      </c>
    </row>
    <row r="61" spans="1:1">
      <c r="A61" s="134" t="s">
        <v>109</v>
      </c>
    </row>
    <row r="62" spans="1:1">
      <c r="A62" s="134" t="s">
        <v>110</v>
      </c>
    </row>
    <row r="63" spans="1:1">
      <c r="A63" s="134" t="s">
        <v>111</v>
      </c>
    </row>
    <row r="64" spans="1:1">
      <c r="A64" s="134" t="s">
        <v>112</v>
      </c>
    </row>
    <row r="65" spans="1:1">
      <c r="A65" s="134" t="s">
        <v>113</v>
      </c>
    </row>
    <row r="66" spans="1:1">
      <c r="A66" s="134" t="s">
        <v>114</v>
      </c>
    </row>
    <row r="67" spans="1:1">
      <c r="A67" s="134" t="s">
        <v>115</v>
      </c>
    </row>
    <row r="68" spans="1:1">
      <c r="A68" s="134" t="s">
        <v>116</v>
      </c>
    </row>
    <row r="69" spans="1:1">
      <c r="A69" s="134" t="s">
        <v>117</v>
      </c>
    </row>
    <row r="70" spans="1:1">
      <c r="A70" s="134" t="s">
        <v>118</v>
      </c>
    </row>
    <row r="71" spans="1:1">
      <c r="A71" s="134" t="s">
        <v>119</v>
      </c>
    </row>
    <row r="72" spans="1:1">
      <c r="A72" s="134" t="s">
        <v>120</v>
      </c>
    </row>
    <row r="73" spans="1:1">
      <c r="A73" s="134" t="s">
        <v>121</v>
      </c>
    </row>
    <row r="74" spans="1:1">
      <c r="A74" s="134" t="s">
        <v>122</v>
      </c>
    </row>
    <row r="75" spans="1:1">
      <c r="A75" s="134" t="s">
        <v>123</v>
      </c>
    </row>
    <row r="76" spans="1:1">
      <c r="A76" s="134" t="s">
        <v>124</v>
      </c>
    </row>
    <row r="77" spans="1:1">
      <c r="A77" s="134" t="s">
        <v>125</v>
      </c>
    </row>
    <row r="78" spans="1:1">
      <c r="A78" s="134" t="s">
        <v>126</v>
      </c>
    </row>
    <row r="79" spans="1:1">
      <c r="A79" s="134" t="s">
        <v>127</v>
      </c>
    </row>
    <row r="80" spans="1:1">
      <c r="A80" s="134" t="s">
        <v>128</v>
      </c>
    </row>
    <row r="81" spans="1:1">
      <c r="A81" s="134" t="s">
        <v>129</v>
      </c>
    </row>
    <row r="82" spans="1:1">
      <c r="A82" s="134" t="s">
        <v>130</v>
      </c>
    </row>
    <row r="83" spans="1:1">
      <c r="A83" s="134" t="s">
        <v>131</v>
      </c>
    </row>
    <row r="84" spans="1:1">
      <c r="A84" s="134" t="s">
        <v>132</v>
      </c>
    </row>
    <row r="85" spans="1:1">
      <c r="A85" s="134" t="s">
        <v>133</v>
      </c>
    </row>
    <row r="86" spans="1:1">
      <c r="A86" s="134" t="s">
        <v>134</v>
      </c>
    </row>
    <row r="87" spans="1:1">
      <c r="A87" s="134" t="s">
        <v>135</v>
      </c>
    </row>
    <row r="88" spans="1:1">
      <c r="A88" s="134" t="s">
        <v>136</v>
      </c>
    </row>
    <row r="89" spans="1:1">
      <c r="A89" s="134" t="s">
        <v>137</v>
      </c>
    </row>
    <row r="90" spans="1:1">
      <c r="A90" s="134" t="s">
        <v>138</v>
      </c>
    </row>
    <row r="91" spans="1:1">
      <c r="A91" s="134" t="s">
        <v>139</v>
      </c>
    </row>
    <row r="92" spans="1:1">
      <c r="A92" s="134" t="s">
        <v>140</v>
      </c>
    </row>
    <row r="93" spans="1:1">
      <c r="A93" s="134" t="s">
        <v>141</v>
      </c>
    </row>
    <row r="94" spans="1:1">
      <c r="A94" s="134" t="s">
        <v>142</v>
      </c>
    </row>
    <row r="95" spans="1:1">
      <c r="A95" s="134" t="s">
        <v>143</v>
      </c>
    </row>
    <row r="96" spans="1:1">
      <c r="A96" s="134" t="s">
        <v>144</v>
      </c>
    </row>
    <row r="97" spans="1:1">
      <c r="A97" s="134" t="s">
        <v>145</v>
      </c>
    </row>
    <row r="98" spans="1:1">
      <c r="A98" s="134" t="s">
        <v>146</v>
      </c>
    </row>
    <row r="99" spans="1:1">
      <c r="A99" s="134" t="s">
        <v>147</v>
      </c>
    </row>
    <row r="100" spans="1:1">
      <c r="A100" s="134"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RowHeight="12.75"/>
  <sheetData>
    <row r="1" spans="1:1">
      <c r="A1" s="108" t="s">
        <v>275</v>
      </c>
    </row>
    <row r="2" spans="1:1">
      <c r="A2" s="108" t="s">
        <v>276</v>
      </c>
    </row>
    <row r="3" spans="1:1">
      <c r="A3" s="108" t="s">
        <v>277</v>
      </c>
    </row>
    <row r="4" spans="1:1">
      <c r="A4" s="108" t="s">
        <v>278</v>
      </c>
    </row>
    <row r="5" spans="1:1">
      <c r="A5" s="108" t="s">
        <v>279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8" tint="0.59999389629810485"/>
  </sheetPr>
  <dimension ref="A1:H19"/>
  <sheetViews>
    <sheetView showGridLines="0" tabSelected="1" zoomScaleNormal="100" workbookViewId="0">
      <pane xSplit="2" ySplit="11" topLeftCell="C12" activePane="bottomRight" state="frozen"/>
      <selection activeCell="C6" sqref="C6"/>
      <selection pane="topRight" activeCell="C6" sqref="C6"/>
      <selection pane="bottomLeft" activeCell="C6" sqref="C6"/>
      <selection pane="bottomRight" activeCell="C13" sqref="C13:D17"/>
    </sheetView>
  </sheetViews>
  <sheetFormatPr defaultColWidth="8.85546875" defaultRowHeight="12.75"/>
  <cols>
    <col min="1" max="1" width="5.7109375" style="77" customWidth="1"/>
    <col min="2" max="2" width="40.7109375" style="77" customWidth="1"/>
    <col min="3" max="8" width="17.7109375" style="77" customWidth="1"/>
    <col min="9" max="16384" width="8.85546875" style="76"/>
  </cols>
  <sheetData>
    <row r="1" spans="1:8" s="120" customFormat="1" ht="42" customHeight="1" thickBot="1">
      <c r="A1" s="119"/>
      <c r="B1" s="119"/>
      <c r="C1" s="450" t="s">
        <v>216</v>
      </c>
      <c r="D1" s="450"/>
      <c r="E1" s="450"/>
      <c r="F1" s="450"/>
      <c r="G1" s="450"/>
      <c r="H1" s="450"/>
    </row>
    <row r="2" spans="1:8" ht="18" customHeight="1">
      <c r="A2" s="167"/>
      <c r="B2" s="168"/>
      <c r="C2" s="167" t="s">
        <v>280</v>
      </c>
      <c r="D2" s="168"/>
      <c r="E2" s="168"/>
      <c r="F2" s="168"/>
      <c r="G2" s="168"/>
      <c r="H2" s="169"/>
    </row>
    <row r="3" spans="1:8" s="3" customFormat="1" ht="18" customHeight="1">
      <c r="A3" s="139"/>
      <c r="B3" s="153" t="s">
        <v>167</v>
      </c>
      <c r="C3" s="152" t="str">
        <f>IF('Workbook Set-up'!$B$4="","[Name of LME-MCO]",'Workbook Set-up'!$B$4)</f>
        <v>[Name of LME-MCO]</v>
      </c>
      <c r="D3" s="140"/>
      <c r="E3" s="140"/>
      <c r="F3" s="140"/>
      <c r="G3" s="140"/>
      <c r="H3" s="147"/>
    </row>
    <row r="4" spans="1:8" s="3" customFormat="1" ht="18" customHeight="1">
      <c r="A4" s="139"/>
      <c r="B4" s="153" t="s">
        <v>3</v>
      </c>
      <c r="C4" s="45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4" s="452"/>
      <c r="E4" s="452"/>
      <c r="F4" s="452"/>
      <c r="G4" s="452"/>
      <c r="H4" s="453"/>
    </row>
    <row r="5" spans="1:8" s="3" customFormat="1" ht="17.45" customHeight="1" thickBot="1">
      <c r="A5" s="141"/>
      <c r="B5" s="154" t="s">
        <v>10</v>
      </c>
      <c r="C5" s="141" t="str">
        <f>IF(AND('Workbook Set-up'!$B$13="",'Workbook Set-up'!$B$14=""),"",IF('Workbook Set-up'!$B$13='Workbook Set-up'!$B$14,TEXT('Workbook Set-up'!$B$13,"m/d/yyyy"),IF('Workbook Set-up'!$B$13&lt;&gt;'Workbook Set-up'!$B$14,TEXT('Workbook Set-up'!$B$13,"m/d/yyyy")&amp;" to "&amp;TEXT('Workbook Set-up'!$B$14,"m/d/yyyy"),"")))</f>
        <v/>
      </c>
      <c r="D5" s="142"/>
      <c r="E5" s="142"/>
      <c r="F5" s="142"/>
      <c r="G5" s="142"/>
      <c r="H5" s="144"/>
    </row>
    <row r="6" spans="1:8" ht="19.5" customHeight="1">
      <c r="A6" s="225"/>
      <c r="B6" s="226" t="s">
        <v>202</v>
      </c>
      <c r="C6" s="222"/>
      <c r="D6" s="264"/>
      <c r="E6" s="261"/>
      <c r="F6" s="261"/>
      <c r="G6" s="261"/>
      <c r="H6" s="223"/>
    </row>
    <row r="7" spans="1:8" ht="19.5" customHeight="1">
      <c r="A7" s="225"/>
      <c r="B7" s="226" t="s">
        <v>203</v>
      </c>
      <c r="C7" s="222"/>
      <c r="D7" s="263"/>
      <c r="E7" s="263"/>
      <c r="F7" s="263"/>
      <c r="G7" s="263"/>
      <c r="H7" s="224"/>
    </row>
    <row r="8" spans="1:8" ht="19.5" customHeight="1">
      <c r="A8" s="388"/>
      <c r="B8" s="389" t="s">
        <v>217</v>
      </c>
      <c r="C8" s="393"/>
      <c r="D8" s="394"/>
      <c r="E8" s="394"/>
      <c r="F8" s="394"/>
      <c r="G8" s="394"/>
      <c r="H8" s="395"/>
    </row>
    <row r="9" spans="1:8" ht="19.5" customHeight="1" thickBot="1">
      <c r="A9" s="269"/>
      <c r="B9" s="358" t="s">
        <v>201</v>
      </c>
      <c r="C9" s="390"/>
      <c r="D9" s="391"/>
      <c r="E9" s="391"/>
      <c r="F9" s="391"/>
      <c r="G9" s="391"/>
      <c r="H9" s="392"/>
    </row>
    <row r="10" spans="1:8" s="118" customFormat="1" ht="19.5" customHeight="1">
      <c r="A10" s="370"/>
      <c r="B10" s="371"/>
      <c r="C10" s="372" t="s">
        <v>31</v>
      </c>
      <c r="D10" s="372"/>
      <c r="E10" s="372"/>
      <c r="F10" s="372"/>
      <c r="G10" s="372"/>
      <c r="H10" s="373"/>
    </row>
    <row r="11" spans="1:8">
      <c r="A11" s="360" t="s">
        <v>12</v>
      </c>
      <c r="B11" s="361" t="s">
        <v>215</v>
      </c>
      <c r="C11" s="374">
        <v>1</v>
      </c>
      <c r="D11" s="362">
        <v>2</v>
      </c>
      <c r="E11" s="362">
        <v>3</v>
      </c>
      <c r="F11" s="362">
        <v>4</v>
      </c>
      <c r="G11" s="362">
        <v>5</v>
      </c>
      <c r="H11" s="363">
        <v>6</v>
      </c>
    </row>
    <row r="12" spans="1:8" ht="89.25">
      <c r="A12" s="364">
        <v>1</v>
      </c>
      <c r="B12" s="378" t="s">
        <v>204</v>
      </c>
      <c r="C12" s="424" t="str">
        <f>IF(COUNTIF(C13:C17,"YES")=5,"MET",IF(COUNTIF(C13:C17,"NO")&gt;=1,"NOT MET",""))</f>
        <v/>
      </c>
      <c r="D12" s="375" t="str">
        <f t="shared" ref="D12:H12" si="0">IF(COUNTIF(D13:D17,"YES")=5,"MET",IF(COUNTIF(D13:D17,"NO")&gt;=1,"NOT MET",""))</f>
        <v/>
      </c>
      <c r="E12" s="375" t="str">
        <f t="shared" si="0"/>
        <v/>
      </c>
      <c r="F12" s="375" t="str">
        <f t="shared" si="0"/>
        <v/>
      </c>
      <c r="G12" s="375" t="str">
        <f t="shared" si="0"/>
        <v/>
      </c>
      <c r="H12" s="425" t="str">
        <f t="shared" si="0"/>
        <v/>
      </c>
    </row>
    <row r="13" spans="1:8" ht="25.5">
      <c r="A13" s="359" t="s">
        <v>205</v>
      </c>
      <c r="B13" s="379" t="s">
        <v>210</v>
      </c>
      <c r="C13" s="376"/>
      <c r="D13" s="366"/>
      <c r="E13" s="366"/>
      <c r="F13" s="366"/>
      <c r="G13" s="366"/>
      <c r="H13" s="367"/>
    </row>
    <row r="14" spans="1:8" ht="38.25">
      <c r="A14" s="359" t="s">
        <v>208</v>
      </c>
      <c r="B14" s="379" t="s">
        <v>211</v>
      </c>
      <c r="C14" s="376"/>
      <c r="D14" s="366"/>
      <c r="E14" s="366"/>
      <c r="F14" s="366"/>
      <c r="G14" s="366"/>
      <c r="H14" s="367"/>
    </row>
    <row r="15" spans="1:8" ht="16.5">
      <c r="A15" s="359" t="s">
        <v>209</v>
      </c>
      <c r="B15" s="379" t="s">
        <v>212</v>
      </c>
      <c r="C15" s="376"/>
      <c r="D15" s="366"/>
      <c r="E15" s="366"/>
      <c r="F15" s="366"/>
      <c r="G15" s="366"/>
      <c r="H15" s="367"/>
    </row>
    <row r="16" spans="1:8" ht="63.75">
      <c r="A16" s="359" t="s">
        <v>206</v>
      </c>
      <c r="B16" s="379" t="s">
        <v>213</v>
      </c>
      <c r="C16" s="376"/>
      <c r="D16" s="366"/>
      <c r="E16" s="366"/>
      <c r="F16" s="366"/>
      <c r="G16" s="366"/>
      <c r="H16" s="367"/>
    </row>
    <row r="17" spans="1:8" ht="64.5" thickBot="1">
      <c r="A17" s="365" t="s">
        <v>207</v>
      </c>
      <c r="B17" s="380" t="s">
        <v>214</v>
      </c>
      <c r="C17" s="376"/>
      <c r="D17" s="368"/>
      <c r="E17" s="368"/>
      <c r="F17" s="368"/>
      <c r="G17" s="368"/>
      <c r="H17" s="369"/>
    </row>
    <row r="18" spans="1:8" ht="100.15" customHeight="1" thickBot="1">
      <c r="A18" s="381"/>
      <c r="B18" s="382" t="s">
        <v>154</v>
      </c>
      <c r="C18" s="446"/>
      <c r="D18" s="447"/>
      <c r="E18" s="447"/>
      <c r="F18" s="447"/>
      <c r="G18" s="447"/>
      <c r="H18" s="448"/>
    </row>
    <row r="19" spans="1:8" ht="19.899999999999999" customHeight="1">
      <c r="B19" s="78"/>
    </row>
  </sheetData>
  <sheetProtection sheet="1" objects="1" scenarios="1"/>
  <mergeCells count="2">
    <mergeCell ref="C1:H1"/>
    <mergeCell ref="C4:H4"/>
  </mergeCells>
  <conditionalFormatting sqref="C12:H12">
    <cfRule type="cellIs" dxfId="207" priority="1" operator="equal">
      <formula>"NOT MET"</formula>
    </cfRule>
    <cfRule type="cellIs" dxfId="206" priority="2" operator="equal">
      <formula>"MET"</formula>
    </cfRule>
  </conditionalFormatting>
  <dataValidations count="2">
    <dataValidation type="list" allowBlank="1" showInputMessage="1" showErrorMessage="1" sqref="C7:H7">
      <formula1>"ADSN, CDSN"</formula1>
    </dataValidation>
    <dataValidation type="list" allowBlank="1" showInputMessage="1" showErrorMessage="1" sqref="C13:H17">
      <formula1>"YES, NO"</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8" tint="-0.249977111117893"/>
  </sheetPr>
  <dimension ref="A1:M44"/>
  <sheetViews>
    <sheetView zoomScaleNormal="100" zoomScaleSheetLayoutView="50" workbookViewId="0">
      <pane xSplit="2" ySplit="8" topLeftCell="C9" activePane="bottomRight" state="frozen"/>
      <selection activeCell="C6" sqref="C6"/>
      <selection pane="topRight" activeCell="C6" sqref="C6"/>
      <selection pane="bottomLeft" activeCell="C6" sqref="C6"/>
      <selection pane="bottomRight" activeCell="C16" sqref="C16"/>
    </sheetView>
  </sheetViews>
  <sheetFormatPr defaultColWidth="8.85546875" defaultRowHeight="12.75"/>
  <cols>
    <col min="1" max="1" width="3.28515625" style="170" customWidth="1"/>
    <col min="2" max="2" width="75.7109375" style="71" customWidth="1"/>
    <col min="3" max="8" width="7.7109375" style="72" customWidth="1"/>
    <col min="9" max="13" width="7.7109375" style="73" customWidth="1"/>
    <col min="14" max="16384" width="8.85546875" style="3"/>
  </cols>
  <sheetData>
    <row r="1" spans="1:13" ht="18" customHeight="1">
      <c r="A1" s="137"/>
      <c r="B1" s="138"/>
      <c r="C1" s="385" t="s">
        <v>291</v>
      </c>
      <c r="D1" s="383"/>
      <c r="E1" s="383"/>
      <c r="F1" s="383"/>
      <c r="G1" s="383"/>
      <c r="H1" s="383"/>
      <c r="I1" s="383"/>
      <c r="J1" s="383"/>
      <c r="K1" s="383"/>
      <c r="L1" s="383"/>
      <c r="M1" s="384"/>
    </row>
    <row r="2" spans="1:13" ht="18" customHeight="1">
      <c r="A2" s="139"/>
      <c r="B2" s="153" t="s">
        <v>167</v>
      </c>
      <c r="C2" s="152" t="str">
        <f>IF('Workbook Set-up'!$B$4="","[Name of LME-MCO]",'Workbook Set-up'!$B$4)</f>
        <v>[Name of LME-MCO]</v>
      </c>
      <c r="D2" s="140"/>
      <c r="E2" s="140"/>
      <c r="F2" s="140"/>
      <c r="G2" s="140"/>
      <c r="H2" s="140"/>
      <c r="I2" s="140"/>
      <c r="J2" s="140"/>
      <c r="K2" s="140"/>
      <c r="L2" s="140"/>
      <c r="M2" s="147"/>
    </row>
    <row r="3" spans="1:13" ht="18" customHeight="1">
      <c r="A3" s="139"/>
      <c r="B3" s="153" t="s">
        <v>3</v>
      </c>
      <c r="C3" s="15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386"/>
      <c r="E3" s="386"/>
      <c r="F3" s="386"/>
      <c r="G3" s="386"/>
      <c r="H3" s="386"/>
      <c r="I3" s="386"/>
      <c r="J3" s="386"/>
      <c r="K3" s="386"/>
      <c r="L3" s="386"/>
      <c r="M3" s="387"/>
    </row>
    <row r="4" spans="1:13" ht="17.45" customHeight="1" thickBot="1">
      <c r="A4" s="141"/>
      <c r="B4" s="154" t="s">
        <v>10</v>
      </c>
      <c r="C4" s="141" t="str">
        <f>IF(AND('Workbook Set-up'!$B$13="",'Workbook Set-up'!$B$14=""),"",IF('Workbook Set-up'!$B$13='Workbook Set-up'!$B$14,TEXT('Workbook Set-up'!$B$13,"m/d/yyyy"),IF('Workbook Set-up'!$B$13&lt;&gt;'Workbook Set-up'!$B$14,TEXT('Workbook Set-up'!$B$13,"m/d/yyyy")&amp;" to "&amp;TEXT('Workbook Set-up'!$B$14,"m/d/yyyy"),"")))</f>
        <v/>
      </c>
      <c r="D4" s="142"/>
      <c r="E4" s="142"/>
      <c r="F4" s="142"/>
      <c r="G4" s="142"/>
      <c r="H4" s="142"/>
      <c r="I4" s="142"/>
      <c r="J4" s="142"/>
      <c r="K4" s="142"/>
      <c r="L4" s="142"/>
      <c r="M4" s="144"/>
    </row>
    <row r="5" spans="1:13" s="8" customFormat="1" ht="15" customHeight="1">
      <c r="A5" s="18"/>
      <c r="B5" s="155" t="s">
        <v>202</v>
      </c>
      <c r="C5" s="19" t="str">
        <f>IF('Grp Living Low Initial Eligibil'!C6="","",'Grp Living Low Initial Eligibil'!C6)</f>
        <v/>
      </c>
      <c r="D5" s="265" t="str">
        <f>IF('Grp Living Low Initial Eligibil'!D6="","",'Grp Living Low Initial Eligibil'!D6)</f>
        <v/>
      </c>
      <c r="E5" s="266" t="str">
        <f>IF('Grp Living Low Initial Eligibil'!E6="","",'Grp Living Low Initial Eligibil'!E6)</f>
        <v/>
      </c>
      <c r="F5" s="266" t="str">
        <f>IF('Grp Living Low Initial Eligibil'!F6="","",'Grp Living Low Initial Eligibil'!F6)</f>
        <v/>
      </c>
      <c r="G5" s="266" t="str">
        <f>IF('Grp Living Low Initial Eligibil'!G6="","",'Grp Living Low Initial Eligibil'!G6)</f>
        <v/>
      </c>
      <c r="H5" s="79" t="str">
        <f>IF('Grp Living Low Initial Eligibil'!H6="","",'Grp Living Low Initial Eligibil'!H6)</f>
        <v/>
      </c>
      <c r="I5" s="15"/>
      <c r="J5" s="16"/>
      <c r="K5" s="16"/>
      <c r="L5" s="16"/>
      <c r="M5" s="17"/>
    </row>
    <row r="6" spans="1:13" s="8" customFormat="1" ht="15" customHeight="1">
      <c r="A6" s="18"/>
      <c r="B6" s="155" t="s">
        <v>203</v>
      </c>
      <c r="C6" s="19" t="str">
        <f>IF('Grp Living Low Initial Eligibil'!C7="","",'Grp Living Low Initial Eligibil'!C7)</f>
        <v/>
      </c>
      <c r="D6" s="268" t="str">
        <f>IF('Grp Living Low Initial Eligibil'!D7="","",'Grp Living Low Initial Eligibil'!D7)</f>
        <v/>
      </c>
      <c r="E6" s="268" t="str">
        <f>IF('Grp Living Low Initial Eligibil'!E7="","",'Grp Living Low Initial Eligibil'!E7)</f>
        <v/>
      </c>
      <c r="F6" s="268" t="str">
        <f>IF('Grp Living Low Initial Eligibil'!F7="","",'Grp Living Low Initial Eligibil'!F7)</f>
        <v/>
      </c>
      <c r="G6" s="268" t="str">
        <f>IF('Grp Living Low Initial Eligibil'!G7="","",'Grp Living Low Initial Eligibil'!G7)</f>
        <v/>
      </c>
      <c r="H6" s="20" t="str">
        <f>IF('Grp Living Low Initial Eligibil'!H7="","",'Grp Living Low Initial Eligibil'!H7)</f>
        <v/>
      </c>
      <c r="I6" s="15"/>
      <c r="J6" s="16"/>
      <c r="K6" s="16"/>
      <c r="L6" s="16"/>
      <c r="M6" s="17"/>
    </row>
    <row r="7" spans="1:13" s="8" customFormat="1" ht="15" customHeight="1" thickBot="1">
      <c r="A7" s="18"/>
      <c r="B7" s="155" t="s">
        <v>201</v>
      </c>
      <c r="C7" s="220" t="str">
        <f>IF('Grp Living Low Initial Eligibil'!C9="","",'Grp Living Low Initial Eligibil'!C9)</f>
        <v/>
      </c>
      <c r="D7" s="267" t="str">
        <f>IF('Grp Living Low Initial Eligibil'!D9="","",'Grp Living Low Initial Eligibil'!D9)</f>
        <v/>
      </c>
      <c r="E7" s="267" t="str">
        <f>IF('Grp Living Low Initial Eligibil'!E9="","",'Grp Living Low Initial Eligibil'!E9)</f>
        <v/>
      </c>
      <c r="F7" s="267" t="str">
        <f>IF('Grp Living Low Initial Eligibil'!F9="","",'Grp Living Low Initial Eligibil'!F9)</f>
        <v/>
      </c>
      <c r="G7" s="267" t="str">
        <f>IF('Grp Living Low Initial Eligibil'!G9="","",'Grp Living Low Initial Eligibil'!G9)</f>
        <v/>
      </c>
      <c r="H7" s="221" t="str">
        <f>IF('Grp Living Low Initial Eligibil'!H9="","",'Grp Living Low Initial Eligibil'!H9)</f>
        <v/>
      </c>
      <c r="I7" s="22" t="s">
        <v>11</v>
      </c>
      <c r="J7" s="16"/>
      <c r="K7" s="16"/>
      <c r="L7" s="16"/>
      <c r="M7" s="17"/>
    </row>
    <row r="8" spans="1:13" s="10" customFormat="1" ht="32.1" customHeight="1" thickBot="1">
      <c r="A8" s="25" t="s">
        <v>12</v>
      </c>
      <c r="B8" s="26" t="s">
        <v>13</v>
      </c>
      <c r="C8" s="27">
        <v>1</v>
      </c>
      <c r="D8" s="28">
        <v>2</v>
      </c>
      <c r="E8" s="28">
        <v>3</v>
      </c>
      <c r="F8" s="28">
        <v>4</v>
      </c>
      <c r="G8" s="28">
        <v>5</v>
      </c>
      <c r="H8" s="29">
        <v>6</v>
      </c>
      <c r="I8" s="30" t="s">
        <v>14</v>
      </c>
      <c r="J8" s="31" t="s">
        <v>15</v>
      </c>
      <c r="K8" s="32" t="s">
        <v>16</v>
      </c>
      <c r="L8" s="33" t="s">
        <v>17</v>
      </c>
      <c r="M8" s="34" t="s">
        <v>18</v>
      </c>
    </row>
    <row r="9" spans="1:13" s="37" customFormat="1" ht="25.5">
      <c r="A9" s="47" t="s">
        <v>19</v>
      </c>
      <c r="B9" s="166" t="s">
        <v>238</v>
      </c>
      <c r="C9" s="183" t="str">
        <f>IF('Grp Living Low Initial Eligibil'!C12=0,"",'Grp Living Low Initial Eligibil'!C12)</f>
        <v/>
      </c>
      <c r="D9" s="184" t="str">
        <f>IF('Grp Living Low Initial Eligibil'!D12=0,"",'Grp Living Low Initial Eligibil'!D12)</f>
        <v/>
      </c>
      <c r="E9" s="184" t="str">
        <f>IF('Grp Living Low Initial Eligibil'!E12=0,"",'Grp Living Low Initial Eligibil'!E12)</f>
        <v/>
      </c>
      <c r="F9" s="184" t="str">
        <f>IF('Grp Living Low Initial Eligibil'!F12=0,"",'Grp Living Low Initial Eligibil'!F12)</f>
        <v/>
      </c>
      <c r="G9" s="184" t="str">
        <f>IF('Grp Living Low Initial Eligibil'!G12=0,"",'Grp Living Low Initial Eligibil'!G12)</f>
        <v/>
      </c>
      <c r="H9" s="185" t="str">
        <f>IF('Grp Living Low Initial Eligibil'!H12=0,"",'Grp Living Low Initial Eligibil'!H12)</f>
        <v/>
      </c>
      <c r="I9" s="49">
        <f>COUNTIF(C9:H9,"=Met")</f>
        <v>0</v>
      </c>
      <c r="J9" s="50">
        <f>IF(SUM(I9,K9)=0,0,I9/SUM(I9,K9))</f>
        <v>0</v>
      </c>
      <c r="K9" s="42">
        <f>COUNTIF(C9:H9,"=Not Met")</f>
        <v>0</v>
      </c>
      <c r="L9" s="50">
        <f t="shared" ref="L9" si="0">IF(SUM(I9,K9)=0,0,K9/SUM(I9,K9))</f>
        <v>0</v>
      </c>
      <c r="M9" s="51">
        <f>COUNTIF(C9:H9,"=N/A")</f>
        <v>0</v>
      </c>
    </row>
    <row r="10" spans="1:13" s="10" customFormat="1" ht="25.5">
      <c r="A10" s="165" t="s">
        <v>20</v>
      </c>
      <c r="B10" s="342" t="s">
        <v>221</v>
      </c>
      <c r="C10" s="189" t="str">
        <f t="shared" ref="C10:H10" si="1">IF(AND(C17="YES",COUNTIF(C11:C13,"YES")=3),"MET",IF(COUNTA(C12,C14:C16,C18:C21)=0,"","NOT MET"))</f>
        <v/>
      </c>
      <c r="D10" s="190" t="str">
        <f t="shared" si="1"/>
        <v/>
      </c>
      <c r="E10" s="190" t="str">
        <f t="shared" si="1"/>
        <v/>
      </c>
      <c r="F10" s="190" t="str">
        <f t="shared" si="1"/>
        <v/>
      </c>
      <c r="G10" s="190" t="str">
        <f t="shared" si="1"/>
        <v/>
      </c>
      <c r="H10" s="191" t="str">
        <f t="shared" si="1"/>
        <v/>
      </c>
      <c r="I10" s="40">
        <f>COUNTIF(C10:H10,"=Met")</f>
        <v>0</v>
      </c>
      <c r="J10" s="41">
        <f t="shared" ref="J10" si="2">IF(SUM(I10,K10)=0,0,I10/SUM(I10,K10))</f>
        <v>0</v>
      </c>
      <c r="K10" s="44">
        <f>COUNTIF(C10:H10,"=Not Met")</f>
        <v>0</v>
      </c>
      <c r="L10" s="41">
        <f t="shared" ref="L10" si="3">IF(SUM(I10,K10)=0,0,K10/SUM(I10,K10))</f>
        <v>0</v>
      </c>
      <c r="M10" s="43">
        <f>COUNTIF(C10:H10,"=N/A")</f>
        <v>0</v>
      </c>
    </row>
    <row r="11" spans="1:13" s="10" customFormat="1" ht="25.5">
      <c r="A11" s="165" t="s">
        <v>205</v>
      </c>
      <c r="B11" s="36" t="s">
        <v>218</v>
      </c>
      <c r="C11" s="189" t="str">
        <f>IF(C9="MET","YES",IF(C9="NOT MET","NO",IF(C9="","")))</f>
        <v/>
      </c>
      <c r="D11" s="190" t="str">
        <f t="shared" ref="D11:H11" si="4">IF(D9="MET","YES",IF(D9="NOT MET","NO",IF(D9="","")))</f>
        <v/>
      </c>
      <c r="E11" s="190" t="str">
        <f t="shared" si="4"/>
        <v/>
      </c>
      <c r="F11" s="190" t="str">
        <f t="shared" si="4"/>
        <v/>
      </c>
      <c r="G11" s="190" t="str">
        <f t="shared" si="4"/>
        <v/>
      </c>
      <c r="H11" s="191" t="str">
        <f t="shared" si="4"/>
        <v/>
      </c>
      <c r="I11" s="192"/>
      <c r="J11" s="193"/>
      <c r="K11" s="194"/>
      <c r="L11" s="193"/>
      <c r="M11" s="195"/>
    </row>
    <row r="12" spans="1:13" s="10" customFormat="1">
      <c r="A12" s="165" t="s">
        <v>208</v>
      </c>
      <c r="B12" s="36" t="s">
        <v>219</v>
      </c>
      <c r="C12" s="35"/>
      <c r="D12" s="52"/>
      <c r="E12" s="52"/>
      <c r="F12" s="52"/>
      <c r="G12" s="52"/>
      <c r="H12" s="204"/>
      <c r="I12" s="192"/>
      <c r="J12" s="193"/>
      <c r="K12" s="194"/>
      <c r="L12" s="193"/>
      <c r="M12" s="195"/>
    </row>
    <row r="13" spans="1:13" s="10" customFormat="1">
      <c r="A13" s="165" t="s">
        <v>209</v>
      </c>
      <c r="B13" s="36" t="s">
        <v>220</v>
      </c>
      <c r="C13" s="189" t="str">
        <f>IF(COUNTIF(C14:C16, "NO")=3,"NO",IF(COUNTIF(C14:C16, "YES")&gt;=1, "YES",IF(COUNTIF(C14:C16,"=N/A")=3,"N/A","")))</f>
        <v/>
      </c>
      <c r="D13" s="190" t="str">
        <f t="shared" ref="D13:H13" si="5">IF(COUNTIF(D14:D16, "NO")=3,"NO",IF(COUNTIF(D14:D16, "YES")&gt;=1, "YES",IF(COUNTIF(D14:D16,"=N/A")=3,"N/A","")))</f>
        <v/>
      </c>
      <c r="E13" s="190" t="str">
        <f t="shared" si="5"/>
        <v/>
      </c>
      <c r="F13" s="190" t="str">
        <f t="shared" si="5"/>
        <v/>
      </c>
      <c r="G13" s="190" t="str">
        <f t="shared" si="5"/>
        <v/>
      </c>
      <c r="H13" s="191" t="str">
        <f t="shared" si="5"/>
        <v/>
      </c>
      <c r="I13" s="192"/>
      <c r="J13" s="193"/>
      <c r="K13" s="194"/>
      <c r="L13" s="193"/>
      <c r="M13" s="195"/>
    </row>
    <row r="14" spans="1:13" s="10" customFormat="1">
      <c r="A14" s="328"/>
      <c r="B14" s="334" t="s">
        <v>222</v>
      </c>
      <c r="C14" s="35"/>
      <c r="D14" s="52"/>
      <c r="E14" s="52"/>
      <c r="F14" s="52"/>
      <c r="G14" s="52"/>
      <c r="H14" s="204"/>
      <c r="I14" s="330"/>
      <c r="J14" s="331"/>
      <c r="K14" s="332"/>
      <c r="L14" s="331"/>
      <c r="M14" s="333"/>
    </row>
    <row r="15" spans="1:13" s="10" customFormat="1">
      <c r="A15" s="328"/>
      <c r="B15" s="334" t="s">
        <v>223</v>
      </c>
      <c r="C15" s="35"/>
      <c r="D15" s="52"/>
      <c r="E15" s="52"/>
      <c r="F15" s="52"/>
      <c r="G15" s="52"/>
      <c r="H15" s="204"/>
      <c r="I15" s="330"/>
      <c r="J15" s="331"/>
      <c r="K15" s="332"/>
      <c r="L15" s="331"/>
      <c r="M15" s="333"/>
    </row>
    <row r="16" spans="1:13" s="10" customFormat="1">
      <c r="A16" s="328"/>
      <c r="B16" s="329" t="s">
        <v>224</v>
      </c>
      <c r="C16" s="35"/>
      <c r="D16" s="52"/>
      <c r="E16" s="52"/>
      <c r="F16" s="52"/>
      <c r="G16" s="52"/>
      <c r="H16" s="204"/>
      <c r="I16" s="330"/>
      <c r="J16" s="331"/>
      <c r="K16" s="332"/>
      <c r="L16" s="331"/>
      <c r="M16" s="333"/>
    </row>
    <row r="17" spans="1:13" s="10" customFormat="1" ht="25.5">
      <c r="A17" s="328" t="s">
        <v>206</v>
      </c>
      <c r="B17" s="334" t="s">
        <v>225</v>
      </c>
      <c r="C17" s="189" t="str">
        <f>IF(COUNTIF(C18:C27, "NO")=9,"NO",IF(COUNTIF(C18:C27, "YES")&gt;=1, "YES",IF(COUNTIF(C18:C27,"=N/A")=9,"N/A","")))</f>
        <v/>
      </c>
      <c r="D17" s="190" t="str">
        <f t="shared" ref="D17:H17" si="6">IF(COUNTIF(D18:D27, "NO")=9,"NO",IF(COUNTIF(D18:D27, "YES")&gt;=1, "YES",IF(COUNTIF(D18:D27,"=N/A")=9,"N/A","")))</f>
        <v/>
      </c>
      <c r="E17" s="190" t="str">
        <f t="shared" si="6"/>
        <v/>
      </c>
      <c r="F17" s="190" t="str">
        <f t="shared" si="6"/>
        <v/>
      </c>
      <c r="G17" s="190" t="str">
        <f t="shared" si="6"/>
        <v/>
      </c>
      <c r="H17" s="191" t="str">
        <f t="shared" si="6"/>
        <v/>
      </c>
      <c r="I17" s="330"/>
      <c r="J17" s="331"/>
      <c r="K17" s="332"/>
      <c r="L17" s="331"/>
      <c r="M17" s="333"/>
    </row>
    <row r="18" spans="1:13" s="10" customFormat="1" ht="25.5">
      <c r="A18" s="328"/>
      <c r="B18" s="334" t="s">
        <v>226</v>
      </c>
      <c r="C18" s="35"/>
      <c r="D18" s="52"/>
      <c r="E18" s="52"/>
      <c r="F18" s="52"/>
      <c r="G18" s="52"/>
      <c r="H18" s="204"/>
      <c r="I18" s="330"/>
      <c r="J18" s="331"/>
      <c r="K18" s="332"/>
      <c r="L18" s="331"/>
      <c r="M18" s="333"/>
    </row>
    <row r="19" spans="1:13" s="10" customFormat="1" ht="25.5">
      <c r="A19" s="328"/>
      <c r="B19" s="334" t="s">
        <v>227</v>
      </c>
      <c r="C19" s="35"/>
      <c r="D19" s="52"/>
      <c r="E19" s="52"/>
      <c r="F19" s="52"/>
      <c r="G19" s="52"/>
      <c r="H19" s="204"/>
      <c r="I19" s="330"/>
      <c r="J19" s="331"/>
      <c r="K19" s="332"/>
      <c r="L19" s="331"/>
      <c r="M19" s="333"/>
    </row>
    <row r="20" spans="1:13" s="10" customFormat="1" ht="25.5">
      <c r="A20" s="328"/>
      <c r="B20" s="334" t="s">
        <v>228</v>
      </c>
      <c r="C20" s="35"/>
      <c r="D20" s="52"/>
      <c r="E20" s="52"/>
      <c r="F20" s="52"/>
      <c r="G20" s="52"/>
      <c r="H20" s="204"/>
      <c r="I20" s="330"/>
      <c r="J20" s="331"/>
      <c r="K20" s="332"/>
      <c r="L20" s="331"/>
      <c r="M20" s="333"/>
    </row>
    <row r="21" spans="1:13" s="10" customFormat="1" ht="25.5">
      <c r="A21" s="328"/>
      <c r="B21" s="334" t="s">
        <v>229</v>
      </c>
      <c r="C21" s="35"/>
      <c r="D21" s="52"/>
      <c r="E21" s="52"/>
      <c r="F21" s="52"/>
      <c r="G21" s="52"/>
      <c r="H21" s="204"/>
      <c r="I21" s="330"/>
      <c r="J21" s="331"/>
      <c r="K21" s="332"/>
      <c r="L21" s="331"/>
      <c r="M21" s="333"/>
    </row>
    <row r="22" spans="1:13" s="10" customFormat="1">
      <c r="A22" s="396" t="s">
        <v>207</v>
      </c>
      <c r="B22" s="404" t="s">
        <v>230</v>
      </c>
      <c r="C22" s="401"/>
      <c r="D22" s="402"/>
      <c r="E22" s="402"/>
      <c r="F22" s="402"/>
      <c r="G22" s="402"/>
      <c r="H22" s="403"/>
      <c r="I22" s="397"/>
      <c r="J22" s="398"/>
      <c r="K22" s="399"/>
      <c r="L22" s="398"/>
      <c r="M22" s="400"/>
    </row>
    <row r="23" spans="1:13" s="10" customFormat="1">
      <c r="A23" s="328"/>
      <c r="B23" s="334" t="s">
        <v>231</v>
      </c>
      <c r="C23" s="35"/>
      <c r="D23" s="52"/>
      <c r="E23" s="52"/>
      <c r="F23" s="52"/>
      <c r="G23" s="52"/>
      <c r="H23" s="204"/>
      <c r="I23" s="330"/>
      <c r="J23" s="331"/>
      <c r="K23" s="332"/>
      <c r="L23" s="331"/>
      <c r="M23" s="333"/>
    </row>
    <row r="24" spans="1:13" s="10" customFormat="1">
      <c r="A24" s="328"/>
      <c r="B24" s="334" t="s">
        <v>232</v>
      </c>
      <c r="C24" s="35"/>
      <c r="D24" s="52"/>
      <c r="E24" s="52"/>
      <c r="F24" s="52"/>
      <c r="G24" s="52"/>
      <c r="H24" s="204"/>
      <c r="I24" s="330"/>
      <c r="J24" s="331"/>
      <c r="K24" s="332"/>
      <c r="L24" s="331"/>
      <c r="M24" s="333"/>
    </row>
    <row r="25" spans="1:13" s="10" customFormat="1" ht="25.5">
      <c r="A25" s="328"/>
      <c r="B25" s="334" t="s">
        <v>233</v>
      </c>
      <c r="C25" s="35"/>
      <c r="D25" s="52"/>
      <c r="E25" s="52"/>
      <c r="F25" s="52"/>
      <c r="G25" s="52"/>
      <c r="H25" s="204"/>
      <c r="I25" s="330"/>
      <c r="J25" s="331"/>
      <c r="K25" s="332"/>
      <c r="L25" s="331"/>
      <c r="M25" s="333"/>
    </row>
    <row r="26" spans="1:13" s="10" customFormat="1">
      <c r="A26" s="328"/>
      <c r="B26" s="334" t="s">
        <v>234</v>
      </c>
      <c r="C26" s="35"/>
      <c r="D26" s="52"/>
      <c r="E26" s="52"/>
      <c r="F26" s="52"/>
      <c r="G26" s="52"/>
      <c r="H26" s="204"/>
      <c r="I26" s="330"/>
      <c r="J26" s="331"/>
      <c r="K26" s="332"/>
      <c r="L26" s="331"/>
      <c r="M26" s="333"/>
    </row>
    <row r="27" spans="1:13" s="10" customFormat="1" ht="26.25" thickBot="1">
      <c r="A27" s="186"/>
      <c r="B27" s="327" t="s">
        <v>235</v>
      </c>
      <c r="C27" s="187"/>
      <c r="D27" s="188"/>
      <c r="E27" s="188"/>
      <c r="F27" s="188"/>
      <c r="G27" s="188"/>
      <c r="H27" s="343"/>
      <c r="I27" s="196"/>
      <c r="J27" s="197"/>
      <c r="K27" s="198"/>
      <c r="L27" s="197"/>
      <c r="M27" s="199"/>
    </row>
    <row r="28" spans="1:13" s="10" customFormat="1" ht="13.9" customHeight="1" thickBot="1">
      <c r="A28" s="170"/>
      <c r="B28" s="55" t="s">
        <v>25</v>
      </c>
      <c r="C28" s="125"/>
      <c r="D28" s="126"/>
      <c r="E28" s="126"/>
      <c r="F28" s="126"/>
      <c r="G28" s="126"/>
      <c r="H28" s="150"/>
      <c r="I28" s="272"/>
      <c r="J28" s="272"/>
      <c r="K28" s="272"/>
      <c r="L28" s="272"/>
      <c r="M28" s="273"/>
    </row>
    <row r="29" spans="1:13" s="10" customFormat="1" ht="13.9" customHeight="1" thickBot="1">
      <c r="A29" s="170"/>
      <c r="B29" s="55"/>
      <c r="C29" s="57"/>
      <c r="D29" s="57"/>
      <c r="E29" s="57"/>
      <c r="F29" s="57"/>
      <c r="G29" s="57"/>
      <c r="H29" s="57"/>
      <c r="I29" s="56"/>
      <c r="J29" s="56"/>
      <c r="K29" s="56"/>
      <c r="L29" s="56"/>
      <c r="M29" s="56"/>
    </row>
    <row r="30" spans="1:13" s="10" customFormat="1" ht="13.9" customHeight="1">
      <c r="A30" s="170"/>
      <c r="B30" s="58" t="s">
        <v>26</v>
      </c>
      <c r="C30" s="59">
        <f t="shared" ref="C30:H30" si="7">COUNTIF(C9:C27,"=Met")</f>
        <v>0</v>
      </c>
      <c r="D30" s="60">
        <f t="shared" si="7"/>
        <v>0</v>
      </c>
      <c r="E30" s="60">
        <f t="shared" si="7"/>
        <v>0</v>
      </c>
      <c r="F30" s="60">
        <f t="shared" si="7"/>
        <v>0</v>
      </c>
      <c r="G30" s="60">
        <f t="shared" si="7"/>
        <v>0</v>
      </c>
      <c r="H30" s="157">
        <f t="shared" si="7"/>
        <v>0</v>
      </c>
      <c r="I30" s="61"/>
      <c r="J30" s="62"/>
      <c r="K30" s="62"/>
      <c r="L30" s="62"/>
      <c r="M30" s="62"/>
    </row>
    <row r="31" spans="1:13" s="10" customFormat="1" ht="13.9" customHeight="1">
      <c r="A31" s="170"/>
      <c r="B31" s="58" t="s">
        <v>27</v>
      </c>
      <c r="C31" s="63">
        <f t="shared" ref="C31:H31" si="8">IF(SUM(C30,C32)=0,0,C30/SUM(C30,C32))</f>
        <v>0</v>
      </c>
      <c r="D31" s="64">
        <f t="shared" si="8"/>
        <v>0</v>
      </c>
      <c r="E31" s="64">
        <f t="shared" si="8"/>
        <v>0</v>
      </c>
      <c r="F31" s="64">
        <f t="shared" si="8"/>
        <v>0</v>
      </c>
      <c r="G31" s="64">
        <f t="shared" si="8"/>
        <v>0</v>
      </c>
      <c r="H31" s="158">
        <f t="shared" si="8"/>
        <v>0</v>
      </c>
      <c r="I31" s="61"/>
      <c r="J31" s="62"/>
      <c r="K31" s="62"/>
      <c r="L31" s="62"/>
      <c r="M31" s="62"/>
    </row>
    <row r="32" spans="1:13" s="10" customFormat="1" ht="13.9" customHeight="1">
      <c r="A32" s="170"/>
      <c r="B32" s="58" t="s">
        <v>28</v>
      </c>
      <c r="C32" s="65">
        <f t="shared" ref="C32:H32" si="9">COUNTIF(C9:C27,"=Not Met")</f>
        <v>0</v>
      </c>
      <c r="D32" s="66">
        <f t="shared" si="9"/>
        <v>0</v>
      </c>
      <c r="E32" s="66">
        <f t="shared" si="9"/>
        <v>0</v>
      </c>
      <c r="F32" s="66">
        <f t="shared" si="9"/>
        <v>0</v>
      </c>
      <c r="G32" s="66">
        <f t="shared" si="9"/>
        <v>0</v>
      </c>
      <c r="H32" s="159">
        <f t="shared" si="9"/>
        <v>0</v>
      </c>
      <c r="I32" s="61"/>
      <c r="J32" s="62"/>
      <c r="K32" s="62"/>
      <c r="L32" s="62"/>
      <c r="M32" s="62"/>
    </row>
    <row r="33" spans="1:13" s="10" customFormat="1" ht="13.9" customHeight="1">
      <c r="A33" s="170"/>
      <c r="B33" s="58" t="s">
        <v>29</v>
      </c>
      <c r="C33" s="63">
        <f t="shared" ref="C33:H33" si="10">IF(SUM(C30,C32)=0,0,C32/SUM(C30,C32))</f>
        <v>0</v>
      </c>
      <c r="D33" s="64">
        <f t="shared" si="10"/>
        <v>0</v>
      </c>
      <c r="E33" s="64">
        <f t="shared" si="10"/>
        <v>0</v>
      </c>
      <c r="F33" s="64">
        <f t="shared" si="10"/>
        <v>0</v>
      </c>
      <c r="G33" s="64">
        <f t="shared" si="10"/>
        <v>0</v>
      </c>
      <c r="H33" s="158">
        <f t="shared" si="10"/>
        <v>0</v>
      </c>
      <c r="I33" s="61"/>
      <c r="J33" s="62"/>
      <c r="K33" s="62"/>
      <c r="L33" s="62"/>
      <c r="M33" s="62"/>
    </row>
    <row r="34" spans="1:13" s="10" customFormat="1" ht="13.9" customHeight="1" thickBot="1">
      <c r="A34" s="170"/>
      <c r="B34" s="58" t="s">
        <v>30</v>
      </c>
      <c r="C34" s="67">
        <f t="shared" ref="C34:H34" si="11">COUNTIF(C9:C27,"=N/A")</f>
        <v>0</v>
      </c>
      <c r="D34" s="68">
        <f t="shared" si="11"/>
        <v>0</v>
      </c>
      <c r="E34" s="68">
        <f t="shared" si="11"/>
        <v>0</v>
      </c>
      <c r="F34" s="68">
        <f t="shared" si="11"/>
        <v>0</v>
      </c>
      <c r="G34" s="68">
        <f t="shared" si="11"/>
        <v>0</v>
      </c>
      <c r="H34" s="160">
        <f t="shared" si="11"/>
        <v>0</v>
      </c>
      <c r="I34" s="69"/>
      <c r="J34" s="70"/>
      <c r="K34" s="70"/>
      <c r="L34" s="70"/>
      <c r="M34" s="70"/>
    </row>
    <row r="35" spans="1:13" s="10" customFormat="1" ht="13.9" customHeight="1">
      <c r="A35" s="460"/>
      <c r="B35" s="460"/>
      <c r="C35" s="460"/>
      <c r="D35" s="460"/>
      <c r="E35" s="460"/>
      <c r="F35" s="460"/>
      <c r="G35" s="460"/>
      <c r="H35" s="460"/>
      <c r="I35" s="460"/>
      <c r="J35" s="460"/>
      <c r="K35" s="460"/>
      <c r="L35" s="460"/>
      <c r="M35" s="460"/>
    </row>
    <row r="36" spans="1:13" s="10" customFormat="1" ht="24.95" customHeight="1">
      <c r="A36" s="235"/>
      <c r="B36" s="236" t="s">
        <v>154</v>
      </c>
      <c r="C36" s="239" t="s">
        <v>19</v>
      </c>
      <c r="D36" s="461"/>
      <c r="E36" s="462"/>
      <c r="F36" s="462"/>
      <c r="G36" s="462"/>
      <c r="H36" s="462"/>
      <c r="I36" s="462"/>
      <c r="J36" s="462"/>
      <c r="K36" s="462"/>
      <c r="L36" s="462"/>
      <c r="M36" s="463"/>
    </row>
    <row r="37" spans="1:13" s="10" customFormat="1" ht="24.95" customHeight="1">
      <c r="A37" s="235"/>
      <c r="B37" s="237"/>
      <c r="C37" s="240" t="s">
        <v>20</v>
      </c>
      <c r="D37" s="454"/>
      <c r="E37" s="455"/>
      <c r="F37" s="455"/>
      <c r="G37" s="455"/>
      <c r="H37" s="455"/>
      <c r="I37" s="455"/>
      <c r="J37" s="455"/>
      <c r="K37" s="455"/>
      <c r="L37" s="455"/>
      <c r="M37" s="456"/>
    </row>
    <row r="38" spans="1:13" s="10" customFormat="1" ht="24.95" customHeight="1">
      <c r="A38" s="235"/>
      <c r="B38" s="237"/>
      <c r="C38" s="240" t="s">
        <v>21</v>
      </c>
      <c r="D38" s="454"/>
      <c r="E38" s="455"/>
      <c r="F38" s="455"/>
      <c r="G38" s="455"/>
      <c r="H38" s="455"/>
      <c r="I38" s="455"/>
      <c r="J38" s="455"/>
      <c r="K38" s="455"/>
      <c r="L38" s="455"/>
      <c r="M38" s="456"/>
    </row>
    <row r="39" spans="1:13" s="10" customFormat="1" ht="24.95" customHeight="1">
      <c r="A39" s="235"/>
      <c r="B39" s="237"/>
      <c r="C39" s="240" t="s">
        <v>22</v>
      </c>
      <c r="D39" s="454"/>
      <c r="E39" s="455"/>
      <c r="F39" s="455"/>
      <c r="G39" s="455"/>
      <c r="H39" s="455"/>
      <c r="I39" s="455"/>
      <c r="J39" s="455"/>
      <c r="K39" s="455"/>
      <c r="L39" s="455"/>
      <c r="M39" s="456"/>
    </row>
    <row r="40" spans="1:13" s="10" customFormat="1" ht="24.95" customHeight="1">
      <c r="A40" s="235"/>
      <c r="B40" s="237"/>
      <c r="C40" s="240" t="s">
        <v>23</v>
      </c>
      <c r="D40" s="454"/>
      <c r="E40" s="455"/>
      <c r="F40" s="455"/>
      <c r="G40" s="455"/>
      <c r="H40" s="455"/>
      <c r="I40" s="455"/>
      <c r="J40" s="455"/>
      <c r="K40" s="455"/>
      <c r="L40" s="455"/>
      <c r="M40" s="456"/>
    </row>
    <row r="41" spans="1:13" ht="24.95" customHeight="1">
      <c r="A41" s="235"/>
      <c r="B41" s="238"/>
      <c r="C41" s="241" t="s">
        <v>24</v>
      </c>
      <c r="D41" s="457"/>
      <c r="E41" s="458"/>
      <c r="F41" s="458"/>
      <c r="G41" s="458"/>
      <c r="H41" s="458"/>
      <c r="I41" s="458"/>
      <c r="J41" s="458"/>
      <c r="K41" s="458"/>
      <c r="L41" s="458"/>
      <c r="M41" s="459"/>
    </row>
    <row r="42" spans="1:13">
      <c r="A42" s="219"/>
      <c r="B42" s="172"/>
    </row>
    <row r="43" spans="1:13">
      <c r="A43" s="219"/>
      <c r="B43" s="172"/>
    </row>
    <row r="44" spans="1:13">
      <c r="A44" s="219"/>
      <c r="B44" s="172"/>
    </row>
  </sheetData>
  <sheetProtection sheet="1" objects="1" scenarios="1"/>
  <mergeCells count="7">
    <mergeCell ref="D40:M40"/>
    <mergeCell ref="D41:M41"/>
    <mergeCell ref="A35:M35"/>
    <mergeCell ref="D36:M36"/>
    <mergeCell ref="D37:M37"/>
    <mergeCell ref="D38:M38"/>
    <mergeCell ref="D39:M39"/>
  </mergeCells>
  <conditionalFormatting sqref="C14:H16 C23:H27 C18:H21 C11:H12">
    <cfRule type="expression" dxfId="205" priority="17" stopIfTrue="1">
      <formula>AND(C$9&lt;&gt;"",C11="")</formula>
    </cfRule>
    <cfRule type="cellIs" dxfId="204" priority="19" stopIfTrue="1" operator="equal">
      <formula>"N/A"</formula>
    </cfRule>
  </conditionalFormatting>
  <conditionalFormatting sqref="C9:H9 C14:H16 C23:H27 C18:H21 C11:H12">
    <cfRule type="cellIs" dxfId="203" priority="18" stopIfTrue="1" operator="equal">
      <formula>"Not Met"</formula>
    </cfRule>
  </conditionalFormatting>
  <conditionalFormatting sqref="C9:H9">
    <cfRule type="expression" dxfId="202" priority="16" stopIfTrue="1">
      <formula>OR(C9="",C9="N/A")</formula>
    </cfRule>
  </conditionalFormatting>
  <conditionalFormatting sqref="C17:H17">
    <cfRule type="cellIs" dxfId="201" priority="4" stopIfTrue="1" operator="equal">
      <formula>"Not Met"</formula>
    </cfRule>
  </conditionalFormatting>
  <conditionalFormatting sqref="C17:H17">
    <cfRule type="expression" dxfId="200" priority="3" stopIfTrue="1">
      <formula>OR(C17="",C17="N/A")</formula>
    </cfRule>
  </conditionalFormatting>
  <conditionalFormatting sqref="C10:H10">
    <cfRule type="cellIs" dxfId="199" priority="6" stopIfTrue="1" operator="equal">
      <formula>"Not Met"</formula>
    </cfRule>
  </conditionalFormatting>
  <conditionalFormatting sqref="C10:H10">
    <cfRule type="expression" dxfId="198" priority="5" stopIfTrue="1">
      <formula>OR(C10="",C10="N/A")</formula>
    </cfRule>
  </conditionalFormatting>
  <conditionalFormatting sqref="C13:H13">
    <cfRule type="cellIs" dxfId="197" priority="2" stopIfTrue="1" operator="equal">
      <formula>"Not Met"</formula>
    </cfRule>
  </conditionalFormatting>
  <conditionalFormatting sqref="C13:H13">
    <cfRule type="expression" dxfId="196" priority="1" stopIfTrue="1">
      <formula>OR(C13="",C13="N/A")</formula>
    </cfRule>
  </conditionalFormatting>
  <dataValidations count="3">
    <dataValidation type="list" allowBlank="1" showInputMessage="1" showErrorMessage="1" sqref="C14:H16 C18:H21">
      <formula1>"YES,NO,N/A"</formula1>
    </dataValidation>
    <dataValidation type="list" allowBlank="1" showInputMessage="1" showErrorMessage="1" sqref="C12:H12">
      <formula1>"YES,NO"</formula1>
    </dataValidation>
    <dataValidation type="list" allowBlank="1" showInputMessage="1" showErrorMessage="1" sqref="C23:H27">
      <formula1>"YES, NO, N/A"</formula1>
    </dataValidation>
  </dataValidations>
  <printOptions horizontalCentered="1"/>
  <pageMargins left="0.2" right="0.2" top="0.3" bottom="0.35" header="0.25" footer="0"/>
  <pageSetup paperSize="5" scale="94" orientation="landscape" r:id="rId1"/>
  <headerFooter alignWithMargins="0">
    <oddFooter>&amp;L&amp;8&amp;K000000IDD Group Living - Sevices Initial Authorization&amp;R&amp;8&amp;K000000&amp;P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41</vt:i4>
      </vt:variant>
    </vt:vector>
  </HeadingPairs>
  <TitlesOfParts>
    <vt:vector size="73" baseType="lpstr">
      <vt:lpstr>Updates</vt:lpstr>
      <vt:lpstr>Instructions</vt:lpstr>
      <vt:lpstr>Guidelines</vt:lpstr>
      <vt:lpstr>Workbook Set-up</vt:lpstr>
      <vt:lpstr>Data Validation</vt:lpstr>
      <vt:lpstr>County List</vt:lpstr>
      <vt:lpstr>Reviewers</vt:lpstr>
      <vt:lpstr>Grp Living Low Initial Eligibil</vt:lpstr>
      <vt:lpstr>Grp Living Low Initial</vt:lpstr>
      <vt:lpstr>Grp Living Low Cont Eligibilit</vt:lpstr>
      <vt:lpstr>Grp Living Low Continuation</vt:lpstr>
      <vt:lpstr>Grp Living Mod Initial Eligibil</vt:lpstr>
      <vt:lpstr>Grp Living Mod Initial</vt:lpstr>
      <vt:lpstr>Grp Living Mod Cont Eligibilit</vt:lpstr>
      <vt:lpstr>Grp Living Mod Continuation</vt:lpstr>
      <vt:lpstr>Grp Living High Initial Eligibi</vt:lpstr>
      <vt:lpstr>Grp Living High Initial</vt:lpstr>
      <vt:lpstr>Grp Living High Cont Eligibilit</vt:lpstr>
      <vt:lpstr>Grp Living High Continuation</vt:lpstr>
      <vt:lpstr>Sup Living Low Initial Eligibil</vt:lpstr>
      <vt:lpstr>Sup Living Low Initial</vt:lpstr>
      <vt:lpstr>Sup Living Low Continuation Eli</vt:lpstr>
      <vt:lpstr>Sup Living Low Continuation</vt:lpstr>
      <vt:lpstr>Sup Living Mod Initial Eligibil</vt:lpstr>
      <vt:lpstr>Sup Living Mod Initial</vt:lpstr>
      <vt:lpstr>Sup Living Mod Continuation Eli</vt:lpstr>
      <vt:lpstr>Sup Living Mod Continuation</vt:lpstr>
      <vt:lpstr>POC Summary</vt:lpstr>
      <vt:lpstr>OVERALL SUMMARY</vt:lpstr>
      <vt:lpstr>Data Extraction (1)</vt:lpstr>
      <vt:lpstr>Data Extraction (2)</vt:lpstr>
      <vt:lpstr>County</vt:lpstr>
      <vt:lpstr>County</vt:lpstr>
      <vt:lpstr>LME_MCO</vt:lpstr>
      <vt:lpstr>Guidelines!OLE_LINK1</vt:lpstr>
      <vt:lpstr>'Grp Living High Continuation'!Print_Area</vt:lpstr>
      <vt:lpstr>'Grp Living High Initial'!Print_Area</vt:lpstr>
      <vt:lpstr>'Grp Living Low Continuation'!Print_Area</vt:lpstr>
      <vt:lpstr>'Grp Living Low Initial'!Print_Area</vt:lpstr>
      <vt:lpstr>'Grp Living Mod Continuation'!Print_Area</vt:lpstr>
      <vt:lpstr>'Grp Living Mod Initial'!Print_Area</vt:lpstr>
      <vt:lpstr>Instructions!Print_Area</vt:lpstr>
      <vt:lpstr>'OVERALL SUMMARY'!Print_Area</vt:lpstr>
      <vt:lpstr>'Sup Living Low Continuation'!Print_Area</vt:lpstr>
      <vt:lpstr>'Sup Living Low Initial'!Print_Area</vt:lpstr>
      <vt:lpstr>'Sup Living Mod Continuation'!Print_Area</vt:lpstr>
      <vt:lpstr>'Sup Living Mod Initial'!Print_Area</vt:lpstr>
      <vt:lpstr>'Workbook Set-up'!Print_Area</vt:lpstr>
      <vt:lpstr>'Data Extraction (1)'!Print_Titles</vt:lpstr>
      <vt:lpstr>'Data Extraction (2)'!Print_Titles</vt:lpstr>
      <vt:lpstr>'Grp Living High Cont Eligibilit'!Print_Titles</vt:lpstr>
      <vt:lpstr>'Grp Living High Continuation'!Print_Titles</vt:lpstr>
      <vt:lpstr>'Grp Living High Initial'!Print_Titles</vt:lpstr>
      <vt:lpstr>'Grp Living High Initial Eligibi'!Print_Titles</vt:lpstr>
      <vt:lpstr>'Grp Living Low Cont Eligibilit'!Print_Titles</vt:lpstr>
      <vt:lpstr>'Grp Living Low Continuation'!Print_Titles</vt:lpstr>
      <vt:lpstr>'Grp Living Low Initial'!Print_Titles</vt:lpstr>
      <vt:lpstr>'Grp Living Low Initial Eligibil'!Print_Titles</vt:lpstr>
      <vt:lpstr>'Grp Living Mod Cont Eligibilit'!Print_Titles</vt:lpstr>
      <vt:lpstr>'Grp Living Mod Continuation'!Print_Titles</vt:lpstr>
      <vt:lpstr>'Grp Living Mod Initial'!Print_Titles</vt:lpstr>
      <vt:lpstr>'Grp Living Mod Initial Eligibil'!Print_Titles</vt:lpstr>
      <vt:lpstr>'OVERALL SUMMARY'!Print_Titles</vt:lpstr>
      <vt:lpstr>'POC Summary'!Print_Titles</vt:lpstr>
      <vt:lpstr>'Sup Living Low Continuation'!Print_Titles</vt:lpstr>
      <vt:lpstr>'Sup Living Low Continuation Eli'!Print_Titles</vt:lpstr>
      <vt:lpstr>'Sup Living Low Initial'!Print_Titles</vt:lpstr>
      <vt:lpstr>'Sup Living Low Initial Eligibil'!Print_Titles</vt:lpstr>
      <vt:lpstr>'Sup Living Mod Continuation'!Print_Titles</vt:lpstr>
      <vt:lpstr>'Sup Living Mod Continuation Eli'!Print_Titles</vt:lpstr>
      <vt:lpstr>'Sup Living Mod Initial'!Print_Titles</vt:lpstr>
      <vt:lpstr>'Sup Living Mod Initial Eligibil'!Print_Titles</vt:lpstr>
      <vt:lpstr>'Workbook Set-up'!Print_Titles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2018-04-18T17:13:05Z</cp:lastPrinted>
  <dcterms:created xsi:type="dcterms:W3CDTF">2013-02-17T18:06:16Z</dcterms:created>
  <dcterms:modified xsi:type="dcterms:W3CDTF">2018-05-03T15:08:37Z</dcterms:modified>
</cp:coreProperties>
</file>